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E71DA788-80AF-4969-B6B8-C5BB1436F628}" xr6:coauthVersionLast="47" xr6:coauthVersionMax="47" xr10:uidLastSave="{00000000-0000-0000-0000-000000000000}"/>
  <bookViews>
    <workbookView xWindow="-28920" yWindow="30" windowWidth="29040" windowHeight="15840" firstSheet="1" activeTab="2"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4" hidden="1">targets!$A$1:$U$161</definedName>
    <definedName name="_xlnm._FilterDatabase" localSheetId="5" hidden="1">help_scope3_targets!$A$1:$A$2</definedName>
    <definedName name="_xlnm._FilterDatabase" localSheetId="7" hidden="1">'GHG17'!$A$1:$Y$101</definedName>
    <definedName name="_xlnm._FilterDatabase" localSheetId="8" hidden="1">'GHG18'!$A$1:$Y$101</definedName>
    <definedName name="_xlnm._FilterDatabase" localSheetId="9" hidden="1">'GHG19'!$A$1:$Y$101</definedName>
    <definedName name="_xlnm._FilterDatabase" localSheetId="11" hidden="1">grouping!$A$1:$L$101</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23" l="1"/>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O10" i="22"/>
  <c r="N10" i="22"/>
  <c r="M10" i="22"/>
  <c r="K10" i="22"/>
  <c r="C92" i="16"/>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C10" i="24"/>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<sst xmlns="http://schemas.openxmlformats.org/spreadsheetml/2006/main" count="9115" uniqueCount="1508">
  <si>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</si>
  <si>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</si>
  <si>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</si>
  <si>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</si>
  <si>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</si>
  <si>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</si>
  <si>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</si>
  <si>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</si>
  <si>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</si>
  <si>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</si>
  <si>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</si>
  <si>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</si>
  <si>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</si>
  <si>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</si>
  <si>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</si>
  <si>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</si>
  <si>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</si>
  <si>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</si>
  <si>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</si>
  <si>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</si>
  <si>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</si>
  <si>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</si>
  <si>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</si>
  <si>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</si>
  <si>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</si>
  <si>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</si>
  <si>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</si>
  <si>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</si>
  <si>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</si>
  <si>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</si>
  <si>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</si>
  <si>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</si>
  <si>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</si>
  <si>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</si>
  <si>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</si>
  <si>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</si>
  <si>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</si>
  <si>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</si>
  <si>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</si>
  <si>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</si>
  <si>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</si>
  <si>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</si>
  <si>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</si>
  <si>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</si>
  <si>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</si>
  <si>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</si>
  <si>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</si>
  <si>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</si>
  <si>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</si>
  <si>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</si>
  <si>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</si>
  <si>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</si>
  <si>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</si>
  <si>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</si>
  <si>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</si>
  <si>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</si>
  <si>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US0231351067</t>
  </si>
  <si>
    <t>AMZN</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</si>
  <si>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</si>
  <si>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</si>
  <si>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</si>
  <si>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</si>
  <si>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</si>
  <si>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</si>
  <si>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</si>
  <si>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</si>
  <si>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</si>
  <si>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</si>
  <si>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</si>
  <si>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</si>
  <si>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</si>
  <si>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</si>
  <si>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</si>
  <si>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</si>
  <si>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</si>
  <si>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</si>
  <si>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</si>
  <si>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</si>
  <si>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</si>
  <si>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</si>
  <si>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</si>
  <si>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</si>
  <si>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</si>
  <si>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</si>
  <si>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</si>
  <si>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</si>
  <si>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</si>
  <si>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</si>
  <si>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</si>
  <si>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</si>
  <si>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</si>
  <si>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</si>
  <si>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</si>
  <si>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</si>
  <si>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</si>
  <si>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</si>
  <si>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</si>
  <si>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</si>
  <si>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</si>
  <si>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US0846707026</t>
  </si>
  <si>
    <t>BRK-B</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</si>
  <si>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</si>
  <si>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</si>
  <si>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</si>
  <si>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</si>
  <si>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</si>
  <si>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</si>
  <si>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</si>
  <si>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</si>
  <si>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</si>
  <si>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</si>
  <si>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</si>
  <si>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</si>
  <si>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</si>
  <si>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</si>
  <si>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</si>
  <si>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</si>
  <si>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</si>
  <si>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</si>
  <si>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</si>
  <si>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</si>
  <si>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</si>
  <si>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</si>
  <si>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</si>
  <si>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</si>
  <si>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</si>
  <si>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</si>
  <si>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</si>
  <si>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</si>
  <si>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</si>
  <si>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</si>
  <si>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</si>
  <si>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</si>
  <si>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</si>
  <si>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</si>
  <si>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</si>
  <si>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</si>
  <si>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</si>
  <si>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</si>
  <si>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</si>
  <si>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</si>
  <si>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</si>
  <si>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</si>
  <si>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</si>
  <si>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</si>
  <si>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</si>
  <si>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</si>
  <si>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</si>
  <si>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</si>
  <si>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</si>
  <si>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</si>
  <si>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</si>
  <si>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</si>
  <si>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</si>
  <si>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</si>
  <si>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</si>
  <si>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</si>
  <si>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</si>
  <si>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</si>
  <si>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</si>
  <si>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</si>
  <si>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</si>
  <si>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</si>
  <si>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</si>
  <si>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</si>
  <si>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</si>
  <si>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</si>
  <si>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</si>
  <si>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</si>
  <si>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</si>
  <si>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</si>
  <si>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</si>
  <si>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</si>
  <si>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</si>
  <si>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</si>
  <si>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</si>
  <si>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</si>
  <si>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</si>
  <si>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</si>
  <si>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</si>
  <si>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</si>
  <si>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</si>
  <si>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</si>
  <si>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</si>
  <si>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</si>
  <si>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</si>
  <si>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</si>
  <si>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</si>
  <si>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</si>
  <si>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</si>
  <si>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</si>
  <si>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</si>
  <si>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</si>
  <si>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</si>
  <si>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</si>
  <si>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</si>
  <si>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</si>
  <si>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</si>
  <si>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</si>
  <si>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</si>
  <si>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</si>
  <si>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</si>
  <si>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</si>
  <si>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</si>
  <si>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</si>
  <si>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</si>
  <si>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</si>
  <si>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</si>
  <si>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</si>
  <si>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</si>
  <si>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</si>
  <si>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</si>
  <si>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</si>
  <si>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</si>
  <si>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</si>
  <si>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</si>
  <si>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</si>
  <si>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</si>
  <si>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</si>
  <si>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</si>
  <si>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</si>
  <si>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</si>
  <si>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</si>
  <si>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</si>
  <si>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</si>
  <si>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</si>
  <si>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</si>
  <si>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</si>
  <si>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</si>
  <si>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</si>
  <si>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</si>
  <si>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</si>
  <si>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</si>
  <si>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</si>
  <si>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</si>
  <si>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</si>
  <si>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</si>
  <si>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</si>
  <si>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</si>
  <si>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</si>
  <si>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</si>
  <si>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</si>
  <si>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</si>
  <si>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</si>
  <si>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</si>
  <si>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</si>
  <si>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</si>
  <si>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</si>
  <si>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</si>
  <si>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</si>
  <si>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</si>
  <si>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</si>
  <si>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</si>
  <si>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</si>
  <si>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</si>
  <si>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</si>
  <si>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</si>
  <si>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</si>
  <si>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</si>
  <si>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</si>
  <si>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</si>
  <si>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</si>
  <si>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</si>
  <si>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</si>
  <si>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</si>
  <si>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</si>
  <si>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</si>
  <si>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</si>
  <si>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</si>
  <si>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</si>
  <si>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</si>
  <si>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</si>
  <si>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</si>
  <si>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</si>
  <si>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</si>
  <si>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</si>
  <si>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</si>
  <si>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</si>
  <si>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</si>
  <si>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</si>
  <si>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</si>
  <si>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</si>
  <si>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</si>
  <si>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</si>
  <si>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</si>
  <si>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</si>
  <si>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</si>
  <si>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</si>
  <si>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</si>
  <si>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</si>
  <si>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</si>
  <si>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</si>
  <si>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</si>
  <si>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US49456B1017</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</si>
  <si>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</si>
  <si>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</si>
  <si>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</si>
  <si>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</si>
  <si>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</si>
  <si>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</si>
  <si>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</si>
  <si>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</si>
  <si>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</si>
  <si>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</si>
  <si>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</si>
  <si>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</si>
  <si>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</si>
  <si>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</si>
  <si>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</si>
  <si>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</si>
  <si>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</si>
  <si>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</si>
  <si>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</si>
  <si>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</si>
  <si>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</si>
  <si>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</si>
  <si>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</si>
  <si>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</si>
  <si>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</si>
  <si>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</si>
  <si>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</si>
  <si>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</si>
  <si>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</si>
  <si>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</si>
  <si>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</si>
  <si>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</si>
  <si>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</si>
  <si>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</si>
  <si>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</si>
  <si>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</si>
  <si>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</si>
  <si>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</si>
  <si>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</si>
  <si>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</si>
  <si>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</si>
  <si>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</si>
  <si>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</si>
  <si>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</si>
  <si>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</si>
  <si>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</si>
  <si>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</si>
  <si>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</si>
  <si>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</si>
  <si>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</si>
  <si>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</si>
  <si>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</si>
  <si>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</si>
  <si>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</si>
  <si>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</si>
  <si>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</si>
  <si>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</si>
  <si>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</si>
  <si>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</si>
  <si>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</si>
  <si>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</si>
  <si>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</si>
  <si>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</si>
  <si>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</si>
  <si>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</si>
  <si>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</si>
  <si>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US64110L1061</t>
  </si>
  <si>
    <t>Nextera Energy Inc.</t>
  </si>
  <si>
    <t>Nextera Energy</t>
  </si>
  <si>
    <t>US65339F1012</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</si>
  <si>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</si>
  <si>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</si>
  <si>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</si>
  <si>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</si>
  <si>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</si>
  <si>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</si>
  <si>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</si>
  <si>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</si>
  <si>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</si>
  <si>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</si>
  <si>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</si>
  <si>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</si>
  <si>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</si>
  <si>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</si>
  <si>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</si>
  <si>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</si>
  <si>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</si>
  <si>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</si>
  <si>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</si>
  <si>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</si>
  <si>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</si>
  <si>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</si>
  <si>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</si>
  <si>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</si>
  <si>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</si>
  <si>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</si>
  <si>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</si>
  <si>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</si>
  <si>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</si>
  <si>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</si>
  <si>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</si>
  <si>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</si>
  <si>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</si>
  <si>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</si>
  <si>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</si>
  <si>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</si>
  <si>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</si>
  <si>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</si>
  <si>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</si>
  <si>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</si>
  <si>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</si>
  <si>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</si>
  <si>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</si>
  <si>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</si>
  <si>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</si>
  <si>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</si>
  <si>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</si>
  <si>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</si>
  <si>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</si>
  <si>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</si>
  <si>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</si>
  <si>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</si>
  <si>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</si>
  <si>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</si>
  <si>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</si>
  <si>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</si>
  <si>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</si>
  <si>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</si>
  <si>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US75513E1010</t>
  </si>
  <si>
    <t>Salesforce</t>
  </si>
  <si>
    <t xml:space="preserve"> US79466L3024</t>
  </si>
  <si>
    <t xml:space="preserve"> CRM US</t>
  </si>
  <si>
    <t>US79466L3024</t>
  </si>
  <si>
    <t>CRM US</t>
  </si>
  <si>
    <t>Schlumberger Ltd.</t>
  </si>
  <si>
    <t>Schlumberger</t>
  </si>
  <si>
    <t>AN8068571086</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</si>
  <si>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</si>
  <si>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</si>
  <si>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</si>
  <si>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</si>
  <si>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</si>
  <si>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</si>
  <si>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</si>
  <si>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</si>
  <si>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</si>
  <si>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</si>
  <si>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</si>
  <si>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</si>
  <si>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</si>
  <si>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</si>
  <si>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</si>
  <si>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</si>
  <si>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</si>
  <si>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</si>
  <si>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</si>
  <si>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</si>
  <si>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</si>
  <si>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</si>
  <si>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</si>
  <si>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</si>
  <si>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</si>
  <si>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</si>
  <si>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</si>
  <si>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</si>
  <si>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</si>
  <si>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</si>
  <si>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</si>
  <si>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</si>
  <si>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</si>
  <si>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</si>
  <si>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</si>
  <si>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</si>
  <si>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</si>
  <si>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</si>
  <si>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</si>
  <si>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</si>
  <si>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</si>
  <si>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</si>
  <si>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US8835561023</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</si>
  <si>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</si>
  <si>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</si>
  <si>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</si>
  <si>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</si>
  <si>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</si>
  <si>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</si>
  <si>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</si>
  <si>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</si>
  <si>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</si>
  <si>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</si>
  <si>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</si>
  <si>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</si>
  <si>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</si>
  <si>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</si>
  <si>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</si>
  <si>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</si>
  <si>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</si>
  <si>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</si>
  <si>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</si>
  <si>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</si>
  <si>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</si>
  <si>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</si>
  <si>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</si>
  <si>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</si>
  <si>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</si>
  <si>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</si>
  <si>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</si>
  <si>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</si>
  <si>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</si>
  <si>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</si>
  <si>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</si>
  <si>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</si>
  <si>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</si>
  <si>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</si>
  <si>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</si>
  <si>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</si>
  <si>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</si>
  <si>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</si>
  <si>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</si>
  <si>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</si>
  <si>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</si>
  <si>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</si>
  <si>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</si>
  <si>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</si>
  <si>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</si>
  <si>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</si>
  <si>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</si>
  <si>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</si>
  <si>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</si>
  <si>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</si>
  <si>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</si>
  <si>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</si>
  <si>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</si>
  <si>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</si>
  <si>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</si>
  <si>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</si>
  <si>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</si>
  <si>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</si>
  <si>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</si>
  <si>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</si>
  <si>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</si>
  <si>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</si>
  <si>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</si>
  <si>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</si>
  <si>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</si>
  <si>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</si>
  <si>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</si>
  <si>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</si>
  <si>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</si>
  <si>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</si>
  <si>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Colonne1</t>
  </si>
  <si>
    <t>Absolute</t>
  </si>
  <si>
    <t>NA</t>
  </si>
  <si>
    <t>S1+S2</t>
  </si>
  <si>
    <t>Alphabet Inc. / Google</t>
  </si>
  <si>
    <t>US02079K1079</t>
  </si>
  <si>
    <t>S3</t>
  </si>
  <si>
    <t>S1+S2+S3</t>
  </si>
  <si>
    <t>S1</t>
  </si>
  <si>
    <t>2010</t>
  </si>
  <si>
    <t>S2</t>
  </si>
  <si>
    <t>Intensity</t>
  </si>
  <si>
    <t>Metric tons CO2e per USD($) value-added</t>
  </si>
  <si>
    <t>Other</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</si>
  <si>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</si>
  <si>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</si>
  <si>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</si>
  <si>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</si>
  <si>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</si>
  <si>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</si>
  <si>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Metric tons CO2e per unit revenue</t>
  </si>
  <si>
    <t>Revenue</t>
  </si>
  <si>
    <t>Metric tons CO2e per metric ton of product</t>
  </si>
  <si>
    <t>Metric tons CO2e per barrel of oil equivalent (BOE)</t>
  </si>
  <si>
    <t>Other, please specify: Metric ton methane (CH4) per thousand BOE</t>
  </si>
  <si>
    <t>Metric tons CO2e per megawatt hour (MWh)</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</si>
  <si>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</si>
  <si>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</si>
  <si>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</si>
  <si>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</si>
  <si>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</si>
  <si>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</si>
  <si>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</si>
  <si>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</si>
  <si>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</si>
  <si>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</si>
  <si>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</si>
  <si>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</si>
  <si>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</si>
  <si>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</si>
  <si>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</si>
  <si>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</si>
  <si>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</si>
  <si>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</si>
  <si>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</si>
  <si>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</si>
  <si>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</si>
  <si>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</si>
  <si>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</si>
  <si>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</si>
  <si>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</si>
  <si>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</si>
  <si>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</si>
  <si>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</si>
  <si>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</si>
  <si>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</si>
  <si>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</si>
  <si>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</si>
  <si>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</si>
  <si>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</si>
  <si>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</si>
  <si>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</si>
  <si>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</si>
  <si>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</si>
  <si>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</si>
  <si>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B</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</si>
  <si>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</si>
  <si>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</si>
  <si>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</si>
  <si>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</si>
  <si>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</si>
  <si>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</si>
  <si>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</si>
  <si>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</si>
  <si>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</si>
  <si>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</si>
  <si>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</si>
  <si>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</si>
  <si>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</si>
  <si>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C</t>
  </si>
  <si>
    <t>Specialized professional services</t>
  </si>
  <si>
    <t>Hospitality</t>
  </si>
  <si>
    <t>Bars, hotels &amp; restaurants</t>
  </si>
  <si>
    <t>D</t>
  </si>
  <si>
    <t>E</t>
  </si>
  <si>
    <t>Apparel</t>
  </si>
  <si>
    <t>Textiles &amp; fabric goods</t>
  </si>
  <si>
    <t>F</t>
  </si>
  <si>
    <t>G</t>
  </si>
  <si>
    <t>H</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</si>
  <si>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</si>
  <si>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</si>
  <si>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</si>
  <si>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</si>
  <si>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</si>
  <si>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</si>
  <si>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</si>
  <si>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</si>
  <si>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</si>
  <si>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</si>
  <si>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</si>
  <si>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</si>
  <si>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</si>
  <si>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</si>
  <si>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</si>
  <si>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</si>
  <si>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</si>
  <si>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</si>
  <si>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</si>
  <si>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</si>
  <si>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</si>
  <si>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</si>
  <si>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</si>
  <si>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</si>
  <si>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</si>
  <si>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</si>
  <si>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</si>
  <si>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</si>
  <si>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</si>
  <si>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</si>
  <si>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</si>
  <si>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</si>
  <si>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</si>
  <si>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</si>
  <si>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</si>
  <si>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</si>
  <si>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</si>
  <si>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</si>
  <si>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</si>
  <si>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</si>
  <si>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</si>
  <si>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</si>
  <si>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</si>
  <si>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</si>
  <si>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</si>
  <si>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</si>
  <si>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</si>
  <si>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</si>
  <si>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</si>
  <si>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</si>
  <si>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</si>
  <si>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</si>
  <si>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</si>
  <si>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</si>
  <si>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</si>
  <si>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</si>
  <si>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</si>
  <si>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</si>
  <si>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</si>
  <si>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</si>
  <si>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</si>
  <si>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</si>
  <si>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</si>
  <si>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</si>
  <si>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</si>
  <si>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</si>
  <si>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</si>
  <si>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</si>
  <si>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</si>
  <si>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</si>
  <si>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</si>
  <si>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</si>
  <si>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</si>
  <si>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</si>
  <si>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</si>
  <si>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</si>
  <si>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</si>
  <si>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</si>
  <si>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</si>
  <si>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</si>
  <si>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</si>
  <si>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</si>
  <si>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</si>
  <si>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</si>
  <si>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</si>
  <si>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</si>
  <si>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</si>
  <si>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</si>
  <si>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</si>
  <si>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</si>
  <si>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</si>
  <si>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</si>
  <si>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</si>
  <si>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</si>
  <si>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</si>
  <si>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</si>
  <si>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</si>
  <si>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</si>
  <si>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</si>
  <si>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</si>
  <si>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</si>
  <si>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</si>
  <si>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</si>
  <si>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</si>
  <si>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</si>
  <si>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</si>
  <si>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</si>
  <si>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</si>
  <si>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</si>
  <si>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</si>
  <si>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</si>
  <si>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</si>
  <si>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</si>
  <si>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</si>
  <si>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</si>
  <si>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</si>
  <si>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</si>
  <si>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</si>
  <si>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</si>
  <si>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</si>
  <si>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</si>
  <si>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</si>
  <si>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</si>
  <si>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</si>
  <si>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</si>
  <si>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</si>
  <si>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</si>
  <si>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</si>
  <si>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</si>
  <si>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</si>
  <si>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</si>
  <si>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</si>
  <si>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</si>
  <si>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</si>
  <si>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</si>
  <si>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</si>
  <si>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</si>
  <si>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</si>
  <si>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</si>
  <si>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</si>
  <si>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</si>
  <si>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</si>
  <si>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</si>
  <si>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</si>
  <si>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</si>
  <si>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</si>
  <si>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</si>
  <si>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</si>
  <si>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</si>
  <si>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</si>
  <si>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</si>
  <si>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</si>
  <si>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</si>
  <si>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</si>
  <si>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</si>
  <si>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</si>
  <si>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</si>
  <si>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</si>
  <si>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</si>
  <si>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</si>
  <si>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</si>
  <si>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</si>
  <si>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</si>
  <si>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</si>
  <si>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</si>
  <si>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</si>
  <si>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</si>
  <si>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</si>
  <si>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</si>
  <si>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</si>
  <si>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</si>
  <si>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</si>
  <si>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</si>
  <si>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</si>
  <si>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</si>
  <si>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</si>
  <si>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</si>
  <si>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</si>
  <si>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</si>
  <si>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</si>
  <si>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</si>
  <si>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</si>
  <si>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</si>
  <si>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</si>
  <si>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</si>
  <si>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</si>
  <si>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</si>
  <si>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</si>
  <si>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</si>
  <si>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</si>
  <si>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</si>
  <si>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</si>
  <si>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</si>
  <si>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</si>
  <si>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</si>
  <si>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</si>
  <si>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Other, please specify: Pounds of CO2 per available-ton-mile</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</si>
  <si>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</si>
  <si>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Grams CO2e per revenue passenger kilometer</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</si>
  <si>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</si>
  <si>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</si>
  <si>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Metric tons CO2e per unit of production</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</si>
  <si>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</si>
  <si>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</si>
  <si>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</si>
  <si>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</si>
  <si>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</si>
  <si>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</si>
  <si>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</si>
  <si>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metric tonnes CO2e/kg in materials dyeing/finishing</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</si>
  <si>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</si>
  <si>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</si>
  <si>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Other, please specify: Metric tonnes CO2e per Headcount</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</si>
  <si>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</si>
  <si>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</si>
  <si>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</si>
  <si>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</si>
  <si>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</si>
  <si>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</si>
  <si>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Other, please specify: kg CO2e per million cigarette equivalent sold</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</si>
  <si>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</si>
  <si>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Other, please specify: Grams CO2e per liter of beverage sold</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</si>
  <si>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</si>
  <si>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</si>
  <si>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Other, please specify: Mass MTCO2e per 1000 gross ton mile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</si>
  <si>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</si>
  <si>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Other, please specify: Lbs of CO2e per unit of service provided</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</si>
  <si>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</si>
  <si>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Other, please specify: Lbs. of CO2 per Available Ton-mile</t>
  </si>
  <si>
    <t>Base year CO2/ATM = 1.54 (as measured in nautical miles) Target year CO2/ATM = 1.24.   The base year emissions (6,044,000) is calculated in CO2e for the purpose of the CDP.  The  actual metric as measured by UPS is pounds of CO2.</t>
  </si>
  <si>
    <t>Other, please specify: MT CO2e per Terabyte of Data</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</si>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</sst>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1">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8">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8" fillId="0" borderId="0" xfId="7" applyFont="1" applyAlignment="1">
      <alignment vertical="center"/>
    </xf>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0" fillId="15" borderId="2" xfId="0" applyFont="1" applyFill="1" applyBorder="1" applyAlignment="1">
      <alignment wrapText="1" readingOrder="1"/>
    </xf>
    <xf numFmtId="0" fontId="20"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xf numFmtId="43" fontId="13" fillId="0" borderId="0" xfId="3" applyNumberFormat="1" applyFont="1" applyAlignment="1">
      <alignment horizontal="center"/>
    </xf>
    <xf numFmtId="0" fontId="13" fillId="14" borderId="0" xfId="0" applyFont="1" applyFill="1" applyAlignment="1"/>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2">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numFmt numFmtId="0" formatCode="General"/>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W104" totalsRowShown="0">
  <autoFilter ref="A1:W104" xr:uid="{00000000-0009-0000-0100-000002000000}"/>
  <tableColumns count="23">
    <tableColumn id="1" xr3:uid="{27C7BEC9-0A9B-45F1-976D-8C3E755D8782}" name="company_name" dataDxfId="121"/>
    <tableColumn id="17" xr3:uid="{2822B8B7-1989-4AD3-B61F-EFBC6B05B020}" name="Column1" dataDxfId="120" dataCellStyle="Normal 4"/>
    <tableColumn id="2" xr3:uid="{F8222EFE-41AE-4269-B1F9-D4B2490C0D29}" name="company_id" dataDxfId="119"/>
    <tableColumn id="3" xr3:uid="{ADB6B92B-EFE0-42C1-9A59-804F81E5F9B6}" name="target_type" dataDxfId="118"/>
    <tableColumn id="18" xr3:uid="{1988E280-8506-41F0-AB8A-60E17EA7A58E}" name="intensity_metric_original" dataDxfId="117"/>
    <tableColumn id="10" xr3:uid="{434723C7-9E23-4824-BFF2-75FF2991945B}" name="intensity_metric"/>
    <tableColumn id="4" xr3:uid="{662EF2E6-25F0-4028-99CC-8700139AB651}" name="scope" dataDxfId="116"/>
    <tableColumn id="19" xr3:uid="{84BC8D01-FBA3-400F-A0F2-387011E68EC2}" name="coverate_original" dataDxfId="115"/>
    <tableColumn id="12" xr3:uid="{35A00456-A9A0-4CFE-8B9C-3BE71EC30B56}" name="coverage_s1" dataDxfId="114"/>
    <tableColumn id="11" xr3:uid="{4452E9FE-4AA8-4E29-8534-597407FCFE58}" name="coverage_s2" dataDxfId="113"/>
    <tableColumn id="5" xr3:uid="{AE8A3DED-5661-45EE-94D8-CB9195EB9A2C}" name="coverage_s3" dataDxfId="112"/>
    <tableColumn id="20" xr3:uid="{574242BD-6225-4C89-83C9-442434D1DB80}" name="reduction_ambition_original" dataDxfId="111"/>
    <tableColumn id="6" xr3:uid="{5B3693EE-69AA-4966-B4A5-3CB9C4FC50F0}" name="reduction_ambition" dataDxfId="110"/>
    <tableColumn id="7" xr3:uid="{AAE10D55-8BC5-429C-9679-FA11772E1209}" name="base_year" dataDxfId="109"/>
    <tableColumn id="8" xr3:uid="{E7C7DFF4-D72D-4E37-AA9E-67281C297ABA}" name="end_year" dataDxfId="108"/>
    <tableColumn id="9" xr3:uid="{E0C95ECC-9715-41D2-8B28-D05464F34935}" name="start_year" dataDxfId="107"/>
    <tableColumn id="22" xr3:uid="{8B84214C-ABC5-4589-B9C4-A3767CF661D1}" name="base_year_emissions_target" dataDxfId="106"/>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5" dataCellStyle="Normal 4"/>
    <tableColumn id="16" xr3:uid="{07CDF9DF-F4B4-4C3C-BE7D-C0BB20F673E4}" name="achieved_reduction" dataDxfId="104"/>
    <tableColumn id="26" xr3:uid="{74701D2B-E91C-4A28-97D7-A7E7CCD529FF}" name="Colonne1" dataDxfId="103" dataCellStyle="Normal 4">
      <calculatedColumnFormula>P2-O2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election activeCell="B10" sqref="B10"/>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t="s">
        <v>57</v>
      </c>
      <c r="F10" s="58" t="s">
        <v>56</v>
      </c>
      <c r="G10" s="58" t="s">
        <v>57</v>
      </c>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t="s">
        <v>100</v>
      </c>
      <c r="F18" s="58" t="s">
        <v>99</v>
      </c>
      <c r="G18" s="58" t="s">
        <v>100</v>
      </c>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t="s">
        <v>185</v>
      </c>
      <c r="G36" s="58"/>
    </row>
    <row r="37" spans="1:7" customFormat="1" ht="12.75">
      <c r="A37" s="59">
        <f t="shared" si="0"/>
        <v>36</v>
      </c>
      <c r="B37" s="58" t="s">
        <v>186</v>
      </c>
      <c r="C37" s="58" t="s">
        <v>187</v>
      </c>
      <c r="D37" s="58" t="s">
        <v>188</v>
      </c>
      <c r="E37" s="58"/>
      <c r="F37" s="58" t="s">
        <v>188</v>
      </c>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t="s">
        <v>205</v>
      </c>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t="s">
        <v>212</v>
      </c>
      <c r="G43" s="58"/>
    </row>
    <row r="44" spans="1:7" customFormat="1" ht="12.75">
      <c r="A44" s="59">
        <f t="shared" si="0"/>
        <v>43</v>
      </c>
      <c r="B44" s="58" t="s">
        <v>213</v>
      </c>
      <c r="C44" s="58" t="s">
        <v>214</v>
      </c>
      <c r="D44" s="58" t="s">
        <v>215</v>
      </c>
      <c r="E44" s="58"/>
      <c r="F44" s="58" t="s">
        <v>215</v>
      </c>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t="s">
        <v>293</v>
      </c>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t="s">
        <v>360</v>
      </c>
      <c r="G70" s="58"/>
    </row>
    <row r="71" spans="1:7" customFormat="1" ht="12.75">
      <c r="A71" s="59">
        <f t="shared" si="1"/>
        <v>70</v>
      </c>
      <c r="B71" s="58" t="s">
        <v>361</v>
      </c>
      <c r="C71" s="58" t="s">
        <v>362</v>
      </c>
      <c r="D71" s="58" t="s">
        <v>363</v>
      </c>
      <c r="E71" s="58"/>
      <c r="F71" s="58" t="s">
        <v>363</v>
      </c>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t="s">
        <v>422</v>
      </c>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t="s">
        <v>430</v>
      </c>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t="s">
        <v>473</v>
      </c>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04"/>
  <sheetViews>
    <sheetView tabSelected="1" topLeftCell="G1" workbookViewId="0">
      <selection activeCell="O1" sqref="O1"/>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16" width="10.42578125" style="87" customWidth="1"/>
    <col min="17"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c r="W1" s="87" t="s">
        <v>544</v>
      </c>
    </row>
    <row r="2" spans="1:23">
      <c r="A2" s="61" t="s">
        <v>9</v>
      </c>
      <c r="B2" s="61">
        <v>1</v>
      </c>
      <c r="C2" s="61" t="s">
        <v>12</v>
      </c>
      <c r="D2" s="61" t="s">
        <v>545</v>
      </c>
      <c r="E2" s="83" t="s">
        <v>546</v>
      </c>
      <c r="G2" s="61" t="s">
        <v>547</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c r="W2" s="87">
        <f t="shared" ref="W2:W22" si="0">P2-O2</f>
        <v>-10</v>
      </c>
    </row>
    <row r="3" spans="1:23">
      <c r="A3" s="61" t="s">
        <v>19</v>
      </c>
      <c r="B3" s="61">
        <v>3</v>
      </c>
      <c r="C3" s="61" t="s">
        <v>23</v>
      </c>
      <c r="D3" s="61" t="s">
        <v>545</v>
      </c>
      <c r="E3" s="83" t="s">
        <v>546</v>
      </c>
      <c r="G3" s="61" t="s">
        <v>547</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7">
        <f t="shared" si="0"/>
        <v>-9</v>
      </c>
    </row>
    <row r="4" spans="1:23">
      <c r="A4" s="61" t="s">
        <v>19</v>
      </c>
      <c r="B4" s="61">
        <v>3</v>
      </c>
      <c r="C4" s="61" t="s">
        <v>23</v>
      </c>
      <c r="D4" s="61" t="s">
        <v>545</v>
      </c>
      <c r="E4" s="83" t="s">
        <v>546</v>
      </c>
      <c r="G4" s="61" t="s">
        <v>547</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c r="W4" s="87">
        <f t="shared" si="0"/>
        <v>-19</v>
      </c>
    </row>
    <row r="5" spans="1:23">
      <c r="A5" s="61" t="s">
        <v>25</v>
      </c>
      <c r="B5" s="61">
        <v>4</v>
      </c>
      <c r="C5" s="61" t="s">
        <v>28</v>
      </c>
      <c r="D5" s="61" t="s">
        <v>545</v>
      </c>
      <c r="E5" s="83" t="s">
        <v>546</v>
      </c>
      <c r="G5" s="61" t="s">
        <v>547</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c r="W5" s="87">
        <f t="shared" si="0"/>
        <v>-9</v>
      </c>
    </row>
    <row r="6" spans="1:23">
      <c r="A6" s="61" t="s">
        <v>30</v>
      </c>
      <c r="B6" s="61">
        <v>5</v>
      </c>
      <c r="C6" s="61" t="s">
        <v>34</v>
      </c>
      <c r="D6" s="61" t="s">
        <v>545</v>
      </c>
      <c r="E6" s="83" t="s">
        <v>546</v>
      </c>
      <c r="G6" s="61" t="s">
        <v>547</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c r="W6" s="87">
        <f t="shared" si="0"/>
        <v>-9</v>
      </c>
    </row>
    <row r="7" spans="1:23">
      <c r="A7" s="61" t="s">
        <v>30</v>
      </c>
      <c r="B7" s="61">
        <v>5</v>
      </c>
      <c r="C7" s="61" t="s">
        <v>34</v>
      </c>
      <c r="D7" s="61" t="s">
        <v>545</v>
      </c>
      <c r="E7" s="83" t="s">
        <v>546</v>
      </c>
      <c r="G7" s="61" t="s">
        <v>547</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c r="W7" s="87">
        <f t="shared" si="0"/>
        <v>-19</v>
      </c>
    </row>
    <row r="8" spans="1:23">
      <c r="A8" s="61" t="s">
        <v>548</v>
      </c>
      <c r="B8" s="61">
        <v>7</v>
      </c>
      <c r="C8" s="61" t="s">
        <v>549</v>
      </c>
      <c r="D8" s="61" t="s">
        <v>545</v>
      </c>
      <c r="E8" s="83" t="s">
        <v>546</v>
      </c>
      <c r="G8" s="61" t="s">
        <v>547</v>
      </c>
      <c r="H8" s="61">
        <v>100</v>
      </c>
      <c r="I8" s="61">
        <v>1</v>
      </c>
      <c r="J8" s="61">
        <v>1</v>
      </c>
      <c r="K8" s="61">
        <v>0</v>
      </c>
      <c r="L8" s="61">
        <v>100</v>
      </c>
      <c r="M8" s="61">
        <v>1</v>
      </c>
      <c r="N8" s="84">
        <v>2015</v>
      </c>
      <c r="O8" s="61">
        <v>2025</v>
      </c>
      <c r="P8" s="61">
        <v>2015</v>
      </c>
      <c r="Q8" s="61">
        <v>1451418</v>
      </c>
      <c r="R8" s="61">
        <v>725709</v>
      </c>
      <c r="S8" s="61">
        <v>725709</v>
      </c>
      <c r="T8" s="61">
        <v>0</v>
      </c>
      <c r="U8" s="83">
        <v>100</v>
      </c>
      <c r="V8" s="83">
        <v>1</v>
      </c>
      <c r="W8" s="87">
        <f t="shared" si="0"/>
        <v>-10</v>
      </c>
    </row>
    <row r="9" spans="1:23">
      <c r="A9" s="61" t="s">
        <v>548</v>
      </c>
      <c r="B9" s="61">
        <v>7</v>
      </c>
      <c r="C9" s="61" t="s">
        <v>549</v>
      </c>
      <c r="D9" s="61" t="s">
        <v>545</v>
      </c>
      <c r="E9" s="83" t="s">
        <v>546</v>
      </c>
      <c r="G9" s="61" t="s">
        <v>547</v>
      </c>
      <c r="H9" s="61">
        <v>100</v>
      </c>
      <c r="I9" s="61">
        <v>1</v>
      </c>
      <c r="J9" s="61">
        <v>1</v>
      </c>
      <c r="K9" s="61">
        <v>0</v>
      </c>
      <c r="L9" s="61">
        <v>100</v>
      </c>
      <c r="M9" s="61">
        <v>1</v>
      </c>
      <c r="N9" s="84">
        <v>2015</v>
      </c>
      <c r="O9" s="61">
        <v>2040</v>
      </c>
      <c r="P9" s="61">
        <v>2015</v>
      </c>
      <c r="Q9" s="61">
        <v>1451418</v>
      </c>
      <c r="R9" s="61">
        <v>725709</v>
      </c>
      <c r="S9" s="61">
        <v>725709</v>
      </c>
      <c r="T9" s="61">
        <v>0</v>
      </c>
      <c r="U9" s="83">
        <v>100</v>
      </c>
      <c r="V9" s="83">
        <v>1</v>
      </c>
      <c r="W9" s="87">
        <f t="shared" si="0"/>
        <v>-25</v>
      </c>
    </row>
    <row r="10" spans="1:23">
      <c r="A10" s="61" t="s">
        <v>48</v>
      </c>
      <c r="B10" s="61">
        <v>8</v>
      </c>
      <c r="C10" s="61" t="s">
        <v>52</v>
      </c>
      <c r="D10" s="61" t="s">
        <v>545</v>
      </c>
      <c r="E10" s="83" t="s">
        <v>546</v>
      </c>
      <c r="G10" s="61" t="s">
        <v>547</v>
      </c>
      <c r="H10" s="61">
        <v>100</v>
      </c>
      <c r="I10" s="61">
        <v>1</v>
      </c>
      <c r="J10" s="61">
        <v>1</v>
      </c>
      <c r="K10" s="61">
        <v>0</v>
      </c>
      <c r="L10" s="61">
        <v>20</v>
      </c>
      <c r="M10" s="61">
        <v>0.2</v>
      </c>
      <c r="N10" s="84">
        <v>2015</v>
      </c>
      <c r="O10" s="61">
        <v>2025</v>
      </c>
      <c r="P10" s="61">
        <v>2016</v>
      </c>
      <c r="Q10" s="61">
        <v>392172</v>
      </c>
      <c r="R10" s="61">
        <v>196086</v>
      </c>
      <c r="S10" s="61">
        <v>196086</v>
      </c>
      <c r="T10" s="61">
        <v>0</v>
      </c>
      <c r="U10" s="83">
        <v>110.16339769284902</v>
      </c>
      <c r="V10" s="83">
        <v>1.1015999999999999</v>
      </c>
      <c r="W10" s="87">
        <f t="shared" si="0"/>
        <v>-9</v>
      </c>
    </row>
    <row r="11" spans="1:23">
      <c r="A11" s="61" t="s">
        <v>48</v>
      </c>
      <c r="B11" s="61">
        <v>8</v>
      </c>
      <c r="C11" s="61" t="s">
        <v>52</v>
      </c>
      <c r="D11" s="61" t="s">
        <v>545</v>
      </c>
      <c r="E11" s="83" t="s">
        <v>546</v>
      </c>
      <c r="G11" s="61" t="s">
        <v>550</v>
      </c>
      <c r="H11" s="61">
        <v>100</v>
      </c>
      <c r="I11" s="61">
        <v>0</v>
      </c>
      <c r="J11" s="61">
        <v>0</v>
      </c>
      <c r="K11" s="61">
        <v>1</v>
      </c>
      <c r="L11" s="61">
        <v>15</v>
      </c>
      <c r="M11" s="61">
        <v>0.15</v>
      </c>
      <c r="N11" s="84">
        <v>2017</v>
      </c>
      <c r="O11" s="61">
        <v>2030</v>
      </c>
      <c r="P11" s="61">
        <v>2018</v>
      </c>
      <c r="Q11" s="61">
        <v>5264365</v>
      </c>
      <c r="R11" s="61">
        <v>0</v>
      </c>
      <c r="S11" s="61">
        <v>0</v>
      </c>
      <c r="T11" s="61">
        <v>5264365</v>
      </c>
      <c r="U11" s="83">
        <v>4.6389893811187735</v>
      </c>
      <c r="V11" s="83">
        <v>4.6399999999999997E-2</v>
      </c>
      <c r="W11" s="87">
        <f t="shared" si="0"/>
        <v>-12</v>
      </c>
    </row>
    <row r="12" spans="1:23">
      <c r="A12" s="61" t="s">
        <v>48</v>
      </c>
      <c r="B12" s="61">
        <v>8</v>
      </c>
      <c r="C12" s="61" t="s">
        <v>52</v>
      </c>
      <c r="D12" s="61" t="s">
        <v>545</v>
      </c>
      <c r="E12" s="83" t="s">
        <v>546</v>
      </c>
      <c r="G12" s="61" t="s">
        <v>547</v>
      </c>
      <c r="H12" s="61">
        <v>100</v>
      </c>
      <c r="I12" s="61">
        <v>1</v>
      </c>
      <c r="J12" s="61">
        <v>1</v>
      </c>
      <c r="K12" s="61">
        <v>0</v>
      </c>
      <c r="L12" s="61">
        <v>55</v>
      </c>
      <c r="M12" s="61">
        <v>0.55000000000000004</v>
      </c>
      <c r="N12" s="84">
        <v>2017</v>
      </c>
      <c r="O12" s="61">
        <v>2030</v>
      </c>
      <c r="P12" s="61">
        <v>2019</v>
      </c>
      <c r="Q12" s="61">
        <v>337007</v>
      </c>
      <c r="R12" s="61">
        <v>168503.5</v>
      </c>
      <c r="S12" s="61">
        <v>168503.5</v>
      </c>
      <c r="T12" s="61">
        <v>0</v>
      </c>
      <c r="U12" s="83">
        <v>18.662142707043852</v>
      </c>
      <c r="V12" s="83">
        <v>0.18659999999999999</v>
      </c>
      <c r="W12" s="87">
        <f t="shared" si="0"/>
        <v>-11</v>
      </c>
    </row>
    <row r="13" spans="1:23">
      <c r="A13" s="61" t="s">
        <v>48</v>
      </c>
      <c r="B13" s="61">
        <v>8</v>
      </c>
      <c r="C13" s="61" t="s">
        <v>52</v>
      </c>
      <c r="D13" s="61" t="s">
        <v>545</v>
      </c>
      <c r="E13" s="83" t="s">
        <v>546</v>
      </c>
      <c r="G13" s="61" t="s">
        <v>550</v>
      </c>
      <c r="H13" s="61">
        <v>100</v>
      </c>
      <c r="I13" s="61">
        <v>0</v>
      </c>
      <c r="J13" s="61">
        <v>0</v>
      </c>
      <c r="K13" s="61">
        <v>1</v>
      </c>
      <c r="L13" s="61">
        <v>18</v>
      </c>
      <c r="M13" s="61">
        <v>0.18</v>
      </c>
      <c r="N13" s="84">
        <v>2017</v>
      </c>
      <c r="O13" s="61">
        <v>2030</v>
      </c>
      <c r="P13" s="61">
        <v>2019</v>
      </c>
      <c r="Q13" s="61">
        <v>5264365</v>
      </c>
      <c r="R13" s="61">
        <v>0</v>
      </c>
      <c r="S13" s="61">
        <v>0</v>
      </c>
      <c r="T13" s="61">
        <v>5264365</v>
      </c>
      <c r="U13" s="83">
        <v>3.865824484265644</v>
      </c>
      <c r="V13" s="83">
        <v>3.8699999999999998E-2</v>
      </c>
      <c r="W13" s="87">
        <f t="shared" si="0"/>
        <v>-11</v>
      </c>
    </row>
    <row r="14" spans="1:23">
      <c r="A14" s="61" t="s">
        <v>58</v>
      </c>
      <c r="B14" s="61">
        <v>10</v>
      </c>
      <c r="C14" s="61" t="s">
        <v>61</v>
      </c>
      <c r="D14" s="61" t="s">
        <v>545</v>
      </c>
      <c r="E14" s="83" t="s">
        <v>546</v>
      </c>
      <c r="G14" s="61" t="s">
        <v>551</v>
      </c>
      <c r="H14" s="61">
        <v>100</v>
      </c>
      <c r="I14" s="61">
        <v>1</v>
      </c>
      <c r="J14" s="61">
        <v>1</v>
      </c>
      <c r="K14" s="61">
        <v>1</v>
      </c>
      <c r="L14" s="61">
        <v>100</v>
      </c>
      <c r="M14" s="61">
        <v>1</v>
      </c>
      <c r="N14" s="84">
        <v>2011</v>
      </c>
      <c r="O14" s="61">
        <v>2025</v>
      </c>
      <c r="P14" s="61">
        <v>2018</v>
      </c>
      <c r="Q14" s="61">
        <v>188349</v>
      </c>
      <c r="R14" s="61">
        <v>62783</v>
      </c>
      <c r="S14" s="61">
        <v>62783</v>
      </c>
      <c r="T14" s="61">
        <v>62783</v>
      </c>
      <c r="U14" s="83">
        <v>100</v>
      </c>
      <c r="V14" s="83">
        <v>1</v>
      </c>
      <c r="W14" s="87">
        <f t="shared" si="0"/>
        <v>-7</v>
      </c>
    </row>
    <row r="15" spans="1:23">
      <c r="A15" s="61" t="s">
        <v>58</v>
      </c>
      <c r="B15" s="61">
        <v>10</v>
      </c>
      <c r="C15" s="61" t="s">
        <v>61</v>
      </c>
      <c r="D15" s="61" t="s">
        <v>545</v>
      </c>
      <c r="E15" s="83" t="s">
        <v>546</v>
      </c>
      <c r="G15" s="61" t="s">
        <v>551</v>
      </c>
      <c r="H15" s="61">
        <v>100</v>
      </c>
      <c r="I15" s="61">
        <v>1</v>
      </c>
      <c r="J15" s="61">
        <v>1</v>
      </c>
      <c r="K15" s="61">
        <v>1</v>
      </c>
      <c r="L15" s="61">
        <v>100</v>
      </c>
      <c r="M15" s="61">
        <v>1</v>
      </c>
      <c r="N15" s="84">
        <v>2011</v>
      </c>
      <c r="O15" s="61">
        <v>2040</v>
      </c>
      <c r="P15" s="61">
        <v>2018</v>
      </c>
      <c r="Q15" s="61">
        <v>188349</v>
      </c>
      <c r="R15" s="61">
        <v>62783</v>
      </c>
      <c r="S15" s="61">
        <v>62783</v>
      </c>
      <c r="T15" s="61">
        <v>62783</v>
      </c>
      <c r="U15" s="83">
        <v>100</v>
      </c>
      <c r="V15" s="83">
        <v>1</v>
      </c>
      <c r="W15" s="87">
        <f t="shared" si="0"/>
        <v>-22</v>
      </c>
    </row>
    <row r="16" spans="1:23">
      <c r="A16" s="61" t="s">
        <v>69</v>
      </c>
      <c r="B16" s="61">
        <v>12</v>
      </c>
      <c r="C16" s="61" t="s">
        <v>72</v>
      </c>
      <c r="D16" s="61" t="s">
        <v>545</v>
      </c>
      <c r="E16" s="83" t="s">
        <v>546</v>
      </c>
      <c r="G16" s="61" t="s">
        <v>552</v>
      </c>
      <c r="H16" s="61">
        <v>26</v>
      </c>
      <c r="I16" s="61">
        <v>0.26</v>
      </c>
      <c r="J16" s="61">
        <v>0</v>
      </c>
      <c r="K16" s="61">
        <v>0</v>
      </c>
      <c r="L16" s="61">
        <v>60</v>
      </c>
      <c r="M16" s="61">
        <v>0.6</v>
      </c>
      <c r="N16" s="84">
        <v>2017</v>
      </c>
      <c r="O16" s="61">
        <v>2027</v>
      </c>
      <c r="P16" s="61">
        <v>2018</v>
      </c>
      <c r="Q16" s="61">
        <v>651065</v>
      </c>
      <c r="R16" s="61">
        <v>651065</v>
      </c>
      <c r="S16" s="61">
        <v>0</v>
      </c>
      <c r="T16" s="61">
        <v>0</v>
      </c>
      <c r="U16" s="83">
        <v>24.26383438417567</v>
      </c>
      <c r="V16" s="83">
        <v>0.24260000000000001</v>
      </c>
      <c r="W16" s="87">
        <f t="shared" si="0"/>
        <v>-9</v>
      </c>
    </row>
    <row r="17" spans="1:23">
      <c r="A17" s="61" t="s">
        <v>80</v>
      </c>
      <c r="B17" s="61">
        <v>14</v>
      </c>
      <c r="C17" s="61" t="s">
        <v>84</v>
      </c>
      <c r="D17" s="61" t="s">
        <v>545</v>
      </c>
      <c r="E17" s="83" t="s">
        <v>546</v>
      </c>
      <c r="G17" s="61" t="s">
        <v>547</v>
      </c>
      <c r="H17" s="61">
        <v>100</v>
      </c>
      <c r="I17" s="61">
        <v>1</v>
      </c>
      <c r="J17" s="61">
        <v>1</v>
      </c>
      <c r="K17" s="61">
        <v>0</v>
      </c>
      <c r="L17" s="61">
        <v>52</v>
      </c>
      <c r="M17" s="61">
        <v>0.52</v>
      </c>
      <c r="N17" s="84">
        <v>2012</v>
      </c>
      <c r="O17" s="61">
        <v>2036</v>
      </c>
      <c r="P17" s="61">
        <v>2012</v>
      </c>
      <c r="Q17" s="61">
        <v>160400</v>
      </c>
      <c r="R17" s="61">
        <v>80200</v>
      </c>
      <c r="S17" s="61">
        <v>80200</v>
      </c>
      <c r="T17" s="61">
        <v>0</v>
      </c>
      <c r="U17" s="83">
        <v>131.70199501246881</v>
      </c>
      <c r="V17" s="83">
        <v>1.3169999999999999</v>
      </c>
      <c r="W17" s="87">
        <f t="shared" si="0"/>
        <v>-24</v>
      </c>
    </row>
    <row r="18" spans="1:23">
      <c r="A18" s="61" t="s">
        <v>80</v>
      </c>
      <c r="B18" s="61">
        <v>14</v>
      </c>
      <c r="C18" s="61" t="s">
        <v>84</v>
      </c>
      <c r="D18" s="61" t="s">
        <v>545</v>
      </c>
      <c r="E18" s="83" t="s">
        <v>546</v>
      </c>
      <c r="G18" s="61" t="s">
        <v>547</v>
      </c>
      <c r="H18" s="61">
        <v>100</v>
      </c>
      <c r="I18" s="61">
        <v>1</v>
      </c>
      <c r="J18" s="61">
        <v>1</v>
      </c>
      <c r="K18" s="61">
        <v>0</v>
      </c>
      <c r="L18" s="61">
        <v>75</v>
      </c>
      <c r="M18" s="61">
        <v>0.75</v>
      </c>
      <c r="N18" s="84">
        <v>2015</v>
      </c>
      <c r="O18" s="61">
        <v>2030</v>
      </c>
      <c r="P18" s="61">
        <v>2020</v>
      </c>
      <c r="Q18" s="61">
        <v>38400000</v>
      </c>
      <c r="R18" s="61">
        <v>19200000</v>
      </c>
      <c r="S18" s="61">
        <v>19200000</v>
      </c>
      <c r="T18" s="61">
        <v>0</v>
      </c>
      <c r="U18" s="83">
        <v>46.180555555555557</v>
      </c>
      <c r="V18" s="83">
        <v>0.46179999999999999</v>
      </c>
      <c r="W18" s="87">
        <f t="shared" si="0"/>
        <v>-10</v>
      </c>
    </row>
    <row r="19" spans="1:23">
      <c r="A19" s="61" t="s">
        <v>86</v>
      </c>
      <c r="B19" s="61">
        <v>15</v>
      </c>
      <c r="C19" s="61" t="s">
        <v>90</v>
      </c>
      <c r="D19" s="61" t="s">
        <v>545</v>
      </c>
      <c r="E19" s="83" t="s">
        <v>546</v>
      </c>
      <c r="G19" s="61" t="s">
        <v>547</v>
      </c>
      <c r="H19" s="61">
        <v>100</v>
      </c>
      <c r="I19" s="61">
        <v>1</v>
      </c>
      <c r="J19" s="61">
        <v>1</v>
      </c>
      <c r="K19" s="61">
        <v>0</v>
      </c>
      <c r="L19" s="61">
        <v>26</v>
      </c>
      <c r="M19" s="61">
        <v>0.26</v>
      </c>
      <c r="N19" s="84">
        <v>2015</v>
      </c>
      <c r="O19" s="61">
        <v>2030</v>
      </c>
      <c r="P19" s="61">
        <v>2019</v>
      </c>
      <c r="Q19" s="61">
        <v>8766803</v>
      </c>
      <c r="R19" s="61">
        <v>4383401.5</v>
      </c>
      <c r="S19" s="61">
        <v>4383401.5</v>
      </c>
      <c r="T19" s="61">
        <v>0</v>
      </c>
      <c r="U19" s="83">
        <v>98.350079182886745</v>
      </c>
      <c r="V19" s="83">
        <v>0.98350000000000004</v>
      </c>
      <c r="W19" s="87">
        <f t="shared" si="0"/>
        <v>-11</v>
      </c>
    </row>
    <row r="20" spans="1:23">
      <c r="A20" s="61" t="s">
        <v>92</v>
      </c>
      <c r="B20" s="61">
        <v>16</v>
      </c>
      <c r="C20" s="61" t="s">
        <v>95</v>
      </c>
      <c r="D20" s="61" t="s">
        <v>545</v>
      </c>
      <c r="E20" s="83" t="s">
        <v>546</v>
      </c>
      <c r="G20" s="61" t="s">
        <v>547</v>
      </c>
      <c r="H20" s="61">
        <v>100</v>
      </c>
      <c r="I20" s="61">
        <v>1</v>
      </c>
      <c r="J20" s="61">
        <v>1</v>
      </c>
      <c r="K20" s="61">
        <v>0</v>
      </c>
      <c r="L20" s="61">
        <v>100</v>
      </c>
      <c r="M20" s="61">
        <v>1</v>
      </c>
      <c r="N20" s="61">
        <v>2010</v>
      </c>
      <c r="O20" s="61">
        <v>2040</v>
      </c>
      <c r="P20" s="61">
        <v>2015</v>
      </c>
      <c r="Q20" s="61">
        <v>1750939</v>
      </c>
      <c r="R20" s="61">
        <v>875469.5</v>
      </c>
      <c r="S20" s="61">
        <v>875469.5</v>
      </c>
      <c r="T20" s="61">
        <v>0</v>
      </c>
      <c r="U20" s="83">
        <v>100</v>
      </c>
      <c r="V20" s="83">
        <v>1</v>
      </c>
      <c r="W20" s="87">
        <f t="shared" si="0"/>
        <v>-25</v>
      </c>
    </row>
    <row r="21" spans="1:23">
      <c r="A21" s="61" t="s">
        <v>101</v>
      </c>
      <c r="B21" s="61">
        <v>18</v>
      </c>
      <c r="C21" s="61" t="s">
        <v>105</v>
      </c>
      <c r="D21" s="61" t="s">
        <v>545</v>
      </c>
      <c r="E21" s="83" t="s">
        <v>546</v>
      </c>
      <c r="G21" s="61" t="s">
        <v>547</v>
      </c>
      <c r="H21" s="61">
        <v>100</v>
      </c>
      <c r="I21" s="61">
        <v>1</v>
      </c>
      <c r="J21" s="61">
        <v>1</v>
      </c>
      <c r="K21" s="61">
        <v>0</v>
      </c>
      <c r="L21" s="61">
        <v>35</v>
      </c>
      <c r="M21" s="61">
        <v>0.35</v>
      </c>
      <c r="N21" s="84">
        <v>2013</v>
      </c>
      <c r="O21" s="61">
        <v>2030</v>
      </c>
      <c r="P21" s="61">
        <v>2016</v>
      </c>
      <c r="Q21" s="61">
        <v>379288</v>
      </c>
      <c r="R21" s="61">
        <v>189644</v>
      </c>
      <c r="S21" s="61">
        <v>189644</v>
      </c>
      <c r="T21" s="61">
        <v>0</v>
      </c>
      <c r="U21" s="83">
        <v>-84.659376817314865</v>
      </c>
      <c r="V21" s="83">
        <v>-0.84660000000000002</v>
      </c>
      <c r="W21" s="87">
        <f t="shared" si="0"/>
        <v>-14</v>
      </c>
    </row>
    <row r="22" spans="1:23">
      <c r="A22" s="61" t="s">
        <v>459</v>
      </c>
      <c r="B22" s="61">
        <v>89</v>
      </c>
      <c r="C22" s="61" t="s">
        <v>463</v>
      </c>
      <c r="D22" s="61" t="s">
        <v>545</v>
      </c>
      <c r="E22" s="83" t="s">
        <v>546</v>
      </c>
      <c r="G22" s="61" t="s">
        <v>547</v>
      </c>
      <c r="H22" s="61">
        <v>100</v>
      </c>
      <c r="I22" s="61">
        <v>1</v>
      </c>
      <c r="J22" s="61">
        <v>1</v>
      </c>
      <c r="K22" s="61">
        <v>0</v>
      </c>
      <c r="L22" s="61">
        <v>20</v>
      </c>
      <c r="M22" s="61">
        <v>0.2</v>
      </c>
      <c r="N22" s="84">
        <v>2018</v>
      </c>
      <c r="O22" s="61">
        <v>2025</v>
      </c>
      <c r="P22" s="61">
        <v>2019</v>
      </c>
      <c r="Q22" s="61">
        <v>150157</v>
      </c>
      <c r="R22" s="61">
        <v>75078.5</v>
      </c>
      <c r="S22" s="61">
        <v>75078.5</v>
      </c>
      <c r="T22" s="61">
        <v>0</v>
      </c>
      <c r="U22" s="83">
        <v>39.458699894110836</v>
      </c>
      <c r="V22" s="83">
        <v>0.39460000000000001</v>
      </c>
      <c r="W22" s="87">
        <f t="shared" si="0"/>
        <v>-6</v>
      </c>
    </row>
    <row r="23" spans="1:23">
      <c r="A23" s="61" t="s">
        <v>459</v>
      </c>
      <c r="B23" s="61">
        <v>89</v>
      </c>
      <c r="C23" s="61" t="s">
        <v>463</v>
      </c>
      <c r="D23" s="61" t="s">
        <v>545</v>
      </c>
      <c r="E23" s="83" t="s">
        <v>546</v>
      </c>
      <c r="G23" s="61" t="s">
        <v>547</v>
      </c>
      <c r="H23" s="61">
        <v>100</v>
      </c>
      <c r="I23" s="61">
        <v>1</v>
      </c>
      <c r="J23" s="61">
        <v>1</v>
      </c>
      <c r="K23" s="61">
        <v>0</v>
      </c>
      <c r="L23" s="61">
        <v>92</v>
      </c>
      <c r="M23" s="61">
        <v>0.92</v>
      </c>
      <c r="N23" s="84">
        <v>2014</v>
      </c>
      <c r="O23" s="61">
        <v>2040</v>
      </c>
      <c r="P23" s="61">
        <v>2015</v>
      </c>
      <c r="Q23" s="61">
        <v>214161</v>
      </c>
      <c r="R23" s="61">
        <v>107080.5</v>
      </c>
      <c r="S23" s="61">
        <v>107080.5</v>
      </c>
      <c r="T23" s="61">
        <v>0</v>
      </c>
      <c r="U23" s="83">
        <v>108.69565217391303</v>
      </c>
      <c r="V23" s="83">
        <v>1.087</v>
      </c>
      <c r="W23" s="87">
        <f t="shared" ref="W23:W43" si="1">P23-O23</f>
        <v>-25</v>
      </c>
    </row>
    <row r="24" spans="1:23">
      <c r="A24" s="61" t="s">
        <v>113</v>
      </c>
      <c r="B24" s="61">
        <v>20</v>
      </c>
      <c r="C24" s="61" t="s">
        <v>116</v>
      </c>
      <c r="D24" s="61" t="s">
        <v>545</v>
      </c>
      <c r="E24" s="83" t="s">
        <v>546</v>
      </c>
      <c r="G24" s="61" t="s">
        <v>547</v>
      </c>
      <c r="H24" s="61">
        <v>70</v>
      </c>
      <c r="I24" s="61">
        <v>0.7</v>
      </c>
      <c r="J24" s="61">
        <v>0.7</v>
      </c>
      <c r="K24" s="61">
        <v>0</v>
      </c>
      <c r="L24" s="61">
        <v>25</v>
      </c>
      <c r="M24" s="61">
        <v>0.25</v>
      </c>
      <c r="N24" s="84">
        <v>2017</v>
      </c>
      <c r="O24" s="61">
        <v>2025</v>
      </c>
      <c r="P24" s="61">
        <v>2018</v>
      </c>
      <c r="Q24" s="61">
        <v>1004000</v>
      </c>
      <c r="R24" s="61">
        <v>502000</v>
      </c>
      <c r="S24" s="61">
        <v>502000</v>
      </c>
      <c r="T24" s="61">
        <v>0</v>
      </c>
      <c r="U24" s="83">
        <v>11.155378486055776</v>
      </c>
      <c r="V24" s="83">
        <v>0.1116</v>
      </c>
      <c r="W24" s="87">
        <f t="shared" si="1"/>
        <v>-7</v>
      </c>
    </row>
    <row r="25" spans="1:23">
      <c r="A25" s="61" t="s">
        <v>140</v>
      </c>
      <c r="B25" s="61">
        <v>27</v>
      </c>
      <c r="C25" s="61" t="s">
        <v>144</v>
      </c>
      <c r="D25" s="61" t="s">
        <v>545</v>
      </c>
      <c r="E25" s="83" t="s">
        <v>546</v>
      </c>
      <c r="G25" s="61" t="s">
        <v>547</v>
      </c>
      <c r="H25" s="61">
        <v>100</v>
      </c>
      <c r="I25" s="61">
        <v>1</v>
      </c>
      <c r="J25" s="61">
        <v>1</v>
      </c>
      <c r="K25" s="61">
        <v>0</v>
      </c>
      <c r="L25" s="61">
        <v>60</v>
      </c>
      <c r="M25" s="61">
        <v>0.6</v>
      </c>
      <c r="N25" s="84">
        <v>2007</v>
      </c>
      <c r="O25" s="61">
        <v>2022</v>
      </c>
      <c r="P25" s="61">
        <v>2017</v>
      </c>
      <c r="Q25" s="61">
        <v>450733</v>
      </c>
      <c r="R25" s="61">
        <v>225366.5</v>
      </c>
      <c r="S25" s="61">
        <v>225366.5</v>
      </c>
      <c r="T25" s="61">
        <v>0</v>
      </c>
      <c r="U25" s="83">
        <v>82.133990633035523</v>
      </c>
      <c r="V25" s="83">
        <v>0.82130000000000003</v>
      </c>
      <c r="W25" s="87">
        <f t="shared" si="1"/>
        <v>-5</v>
      </c>
    </row>
    <row r="26" spans="1:23">
      <c r="A26" s="61" t="s">
        <v>140</v>
      </c>
      <c r="B26" s="61">
        <v>27</v>
      </c>
      <c r="C26" s="61" t="s">
        <v>144</v>
      </c>
      <c r="D26" s="61" t="s">
        <v>545</v>
      </c>
      <c r="E26" s="83" t="s">
        <v>546</v>
      </c>
      <c r="G26" s="61" t="s">
        <v>550</v>
      </c>
      <c r="H26" s="61">
        <v>100</v>
      </c>
      <c r="I26" s="61">
        <v>0</v>
      </c>
      <c r="J26" s="61">
        <v>0</v>
      </c>
      <c r="K26" s="61">
        <v>1</v>
      </c>
      <c r="L26" s="61">
        <v>13</v>
      </c>
      <c r="M26" s="61">
        <v>0.13</v>
      </c>
      <c r="N26" s="84">
        <v>2016</v>
      </c>
      <c r="O26" s="61">
        <v>2022</v>
      </c>
      <c r="P26" s="61">
        <v>2017</v>
      </c>
      <c r="Q26" s="61">
        <v>26233018</v>
      </c>
      <c r="R26" s="61">
        <v>0</v>
      </c>
      <c r="S26" s="61">
        <v>0</v>
      </c>
      <c r="T26" s="61">
        <v>26233018</v>
      </c>
      <c r="U26" s="83">
        <v>38.232616738071201</v>
      </c>
      <c r="V26" s="83">
        <v>0.38229999999999997</v>
      </c>
      <c r="W26" s="87">
        <f t="shared" si="1"/>
        <v>-5</v>
      </c>
    </row>
    <row r="27" spans="1:23">
      <c r="A27" s="61" t="s">
        <v>146</v>
      </c>
      <c r="B27" s="61">
        <v>28</v>
      </c>
      <c r="C27" s="61" t="s">
        <v>150</v>
      </c>
      <c r="D27" s="61" t="s">
        <v>545</v>
      </c>
      <c r="E27" s="83" t="s">
        <v>546</v>
      </c>
      <c r="G27" s="61" t="s">
        <v>547</v>
      </c>
      <c r="H27" s="61">
        <v>100</v>
      </c>
      <c r="I27" s="61">
        <v>1</v>
      </c>
      <c r="J27" s="61">
        <v>1</v>
      </c>
      <c r="K27" s="61">
        <v>0</v>
      </c>
      <c r="L27" s="61">
        <v>80</v>
      </c>
      <c r="M27" s="61">
        <v>0.8</v>
      </c>
      <c r="N27" s="84">
        <v>2005</v>
      </c>
      <c r="O27" s="61">
        <v>2050</v>
      </c>
      <c r="P27" s="61">
        <v>2006</v>
      </c>
      <c r="Q27" s="61">
        <v>1091759</v>
      </c>
      <c r="R27" s="61">
        <v>545879.5</v>
      </c>
      <c r="S27" s="61">
        <v>545879.5</v>
      </c>
      <c r="T27" s="61">
        <v>0</v>
      </c>
      <c r="U27" s="83">
        <v>54.368569437027773</v>
      </c>
      <c r="V27" s="83">
        <v>0.54369999999999996</v>
      </c>
      <c r="W27" s="87">
        <f t="shared" si="1"/>
        <v>-44</v>
      </c>
    </row>
    <row r="28" spans="1:23">
      <c r="A28" s="61" t="s">
        <v>158</v>
      </c>
      <c r="B28" s="61">
        <v>30</v>
      </c>
      <c r="C28" s="61" t="s">
        <v>161</v>
      </c>
      <c r="D28" s="61" t="s">
        <v>545</v>
      </c>
      <c r="E28" s="83" t="s">
        <v>546</v>
      </c>
      <c r="G28" s="61" t="s">
        <v>547</v>
      </c>
      <c r="H28" s="61">
        <v>95</v>
      </c>
      <c r="I28" s="61">
        <v>0.95</v>
      </c>
      <c r="J28" s="61">
        <v>0.95</v>
      </c>
      <c r="K28" s="61">
        <v>0</v>
      </c>
      <c r="L28" s="61">
        <v>50</v>
      </c>
      <c r="M28" s="61">
        <v>0.5</v>
      </c>
      <c r="N28" s="84">
        <v>2002</v>
      </c>
      <c r="O28" s="61">
        <v>2050</v>
      </c>
      <c r="P28" s="61">
        <v>2016</v>
      </c>
      <c r="Q28" s="61">
        <v>699761</v>
      </c>
      <c r="R28" s="61">
        <v>349880.5</v>
      </c>
      <c r="S28" s="61">
        <v>349880.5</v>
      </c>
      <c r="T28" s="61">
        <v>0</v>
      </c>
      <c r="U28" s="83">
        <v>64.436000291528103</v>
      </c>
      <c r="V28" s="83">
        <v>0.64439999999999997</v>
      </c>
      <c r="W28" s="87">
        <f t="shared" si="1"/>
        <v>-34</v>
      </c>
    </row>
    <row r="29" spans="1:23">
      <c r="A29" s="61" t="s">
        <v>158</v>
      </c>
      <c r="B29" s="61">
        <v>30</v>
      </c>
      <c r="C29" s="61" t="s">
        <v>161</v>
      </c>
      <c r="D29" s="61" t="s">
        <v>545</v>
      </c>
      <c r="E29" s="83" t="s">
        <v>546</v>
      </c>
      <c r="G29" s="61" t="s">
        <v>550</v>
      </c>
      <c r="H29" s="61">
        <v>90</v>
      </c>
      <c r="I29" s="61">
        <v>0</v>
      </c>
      <c r="J29" s="61">
        <v>0</v>
      </c>
      <c r="K29" s="61">
        <v>0.9</v>
      </c>
      <c r="L29" s="61">
        <v>5</v>
      </c>
      <c r="M29" s="61">
        <v>0.05</v>
      </c>
      <c r="N29" s="84">
        <v>2016</v>
      </c>
      <c r="O29" s="61">
        <v>2022</v>
      </c>
      <c r="P29" s="61">
        <v>2016</v>
      </c>
      <c r="Q29" s="61">
        <v>47200000</v>
      </c>
      <c r="R29" s="61">
        <v>0</v>
      </c>
      <c r="S29" s="61">
        <v>0</v>
      </c>
      <c r="T29" s="61">
        <v>47200000</v>
      </c>
      <c r="U29" s="83">
        <v>219.71495762711862</v>
      </c>
      <c r="V29" s="83">
        <v>2.1970999999999998</v>
      </c>
      <c r="W29" s="87">
        <f t="shared" si="1"/>
        <v>-6</v>
      </c>
    </row>
    <row r="30" spans="1:23">
      <c r="A30" s="61" t="s">
        <v>163</v>
      </c>
      <c r="B30" s="61">
        <v>31</v>
      </c>
      <c r="C30" s="61" t="s">
        <v>166</v>
      </c>
      <c r="D30" s="61" t="s">
        <v>545</v>
      </c>
      <c r="E30" s="83" t="s">
        <v>546</v>
      </c>
      <c r="G30" s="61" t="s">
        <v>547</v>
      </c>
      <c r="H30" s="61">
        <v>5</v>
      </c>
      <c r="I30" s="61">
        <v>0.05</v>
      </c>
      <c r="J30" s="61">
        <v>0.05</v>
      </c>
      <c r="K30" s="61">
        <v>0</v>
      </c>
      <c r="L30" s="61">
        <v>50</v>
      </c>
      <c r="M30" s="61">
        <v>0.5</v>
      </c>
      <c r="N30" s="84">
        <v>2018</v>
      </c>
      <c r="O30" s="61">
        <v>2030</v>
      </c>
      <c r="P30" s="61">
        <v>2019</v>
      </c>
      <c r="Q30" s="61">
        <v>2001609</v>
      </c>
      <c r="R30" s="61">
        <v>1000804.5</v>
      </c>
      <c r="S30" s="61">
        <v>1000804.5</v>
      </c>
      <c r="T30" s="61">
        <v>0</v>
      </c>
      <c r="U30" s="83">
        <v>2.7146160913545057</v>
      </c>
      <c r="V30" s="83">
        <v>2.7099999999999999E-2</v>
      </c>
      <c r="W30" s="87">
        <f t="shared" si="1"/>
        <v>-11</v>
      </c>
    </row>
    <row r="31" spans="1:23">
      <c r="A31" s="61" t="s">
        <v>178</v>
      </c>
      <c r="B31" s="61">
        <v>34</v>
      </c>
      <c r="C31" s="61" t="s">
        <v>182</v>
      </c>
      <c r="D31" s="61" t="s">
        <v>545</v>
      </c>
      <c r="E31" s="83" t="s">
        <v>546</v>
      </c>
      <c r="G31" s="61" t="s">
        <v>547</v>
      </c>
      <c r="H31" s="61">
        <v>100</v>
      </c>
      <c r="I31" s="61">
        <v>1</v>
      </c>
      <c r="J31" s="61">
        <v>1</v>
      </c>
      <c r="K31" s="61">
        <v>0</v>
      </c>
      <c r="L31" s="61">
        <v>36</v>
      </c>
      <c r="M31" s="61">
        <v>0.36</v>
      </c>
      <c r="N31" s="61">
        <v>2010</v>
      </c>
      <c r="O31" s="61">
        <v>2030</v>
      </c>
      <c r="P31" s="61">
        <v>2017</v>
      </c>
      <c r="Q31" s="61">
        <v>1766531</v>
      </c>
      <c r="R31" s="61">
        <v>883265.5</v>
      </c>
      <c r="S31" s="61">
        <v>883265.5</v>
      </c>
      <c r="T31" s="61">
        <v>0</v>
      </c>
      <c r="U31" s="83">
        <v>101.50143290877874</v>
      </c>
      <c r="V31" s="83">
        <v>1.0149999999999999</v>
      </c>
      <c r="W31" s="87">
        <f t="shared" si="1"/>
        <v>-13</v>
      </c>
    </row>
    <row r="32" spans="1:23">
      <c r="A32" s="61" t="s">
        <v>178</v>
      </c>
      <c r="B32" s="61">
        <v>34</v>
      </c>
      <c r="C32" s="61" t="s">
        <v>182</v>
      </c>
      <c r="D32" s="61" t="s">
        <v>545</v>
      </c>
      <c r="E32" s="83" t="s">
        <v>546</v>
      </c>
      <c r="G32" s="61" t="s">
        <v>547</v>
      </c>
      <c r="H32" s="61">
        <v>100</v>
      </c>
      <c r="I32" s="61">
        <v>1</v>
      </c>
      <c r="J32" s="61">
        <v>1</v>
      </c>
      <c r="K32" s="61">
        <v>0</v>
      </c>
      <c r="L32" s="61">
        <v>56</v>
      </c>
      <c r="M32" s="61">
        <v>0.56000000000000005</v>
      </c>
      <c r="N32" s="61">
        <v>2010</v>
      </c>
      <c r="O32" s="61">
        <v>2050</v>
      </c>
      <c r="P32" s="61">
        <v>2017</v>
      </c>
      <c r="Q32" s="61">
        <v>1766531</v>
      </c>
      <c r="R32" s="61">
        <v>883265.5</v>
      </c>
      <c r="S32" s="61">
        <v>883265.5</v>
      </c>
      <c r="T32" s="61">
        <v>0</v>
      </c>
      <c r="U32" s="83">
        <v>65.250921155643468</v>
      </c>
      <c r="V32" s="83">
        <v>0.65249999999999997</v>
      </c>
      <c r="W32" s="87">
        <f t="shared" si="1"/>
        <v>-33</v>
      </c>
    </row>
    <row r="33" spans="1:23">
      <c r="A33" s="61" t="s">
        <v>189</v>
      </c>
      <c r="B33" s="61">
        <v>37</v>
      </c>
      <c r="C33" s="61" t="s">
        <v>192</v>
      </c>
      <c r="D33" s="61" t="s">
        <v>545</v>
      </c>
      <c r="E33" s="83" t="s">
        <v>546</v>
      </c>
      <c r="G33" s="61" t="s">
        <v>552</v>
      </c>
      <c r="H33" s="61">
        <v>100</v>
      </c>
      <c r="I33" s="61">
        <v>1</v>
      </c>
      <c r="J33" s="61">
        <v>0</v>
      </c>
      <c r="K33" s="61">
        <v>0</v>
      </c>
      <c r="L33" s="61">
        <v>50</v>
      </c>
      <c r="M33" s="61">
        <v>0.5</v>
      </c>
      <c r="N33" s="84">
        <v>2005</v>
      </c>
      <c r="O33" s="61">
        <v>2030</v>
      </c>
      <c r="P33" s="61">
        <v>2019</v>
      </c>
      <c r="Q33" s="61">
        <v>138800000</v>
      </c>
      <c r="R33" s="61">
        <v>138800000</v>
      </c>
      <c r="S33" s="61">
        <v>0</v>
      </c>
      <c r="T33" s="61">
        <v>0</v>
      </c>
      <c r="U33" s="83">
        <v>78.429394812680115</v>
      </c>
      <c r="V33" s="83">
        <v>0.7843</v>
      </c>
      <c r="W33" s="87">
        <f t="shared" si="1"/>
        <v>-11</v>
      </c>
    </row>
    <row r="34" spans="1:23">
      <c r="A34" s="61" t="s">
        <v>189</v>
      </c>
      <c r="B34" s="61">
        <v>37</v>
      </c>
      <c r="C34" s="61" t="s">
        <v>192</v>
      </c>
      <c r="D34" s="61" t="s">
        <v>545</v>
      </c>
      <c r="E34" s="83" t="s">
        <v>546</v>
      </c>
      <c r="G34" s="61" t="s">
        <v>552</v>
      </c>
      <c r="H34" s="61">
        <v>100</v>
      </c>
      <c r="I34" s="61">
        <v>1</v>
      </c>
      <c r="J34" s="61">
        <v>0</v>
      </c>
      <c r="K34" s="61">
        <v>0</v>
      </c>
      <c r="L34" s="61">
        <v>100</v>
      </c>
      <c r="M34" s="61">
        <v>1</v>
      </c>
      <c r="N34" s="84">
        <v>2005</v>
      </c>
      <c r="O34" s="61">
        <v>2050</v>
      </c>
      <c r="P34" s="61">
        <v>2019</v>
      </c>
      <c r="Q34" s="61">
        <v>138800000</v>
      </c>
      <c r="R34" s="61">
        <v>138800000</v>
      </c>
      <c r="S34" s="61">
        <v>0</v>
      </c>
      <c r="T34" s="61">
        <v>0</v>
      </c>
      <c r="U34" s="83">
        <v>39.214697406340058</v>
      </c>
      <c r="V34" s="83">
        <v>0.3921</v>
      </c>
      <c r="W34" s="87">
        <f t="shared" si="1"/>
        <v>-31</v>
      </c>
    </row>
    <row r="35" spans="1:23">
      <c r="A35" s="61" t="s">
        <v>194</v>
      </c>
      <c r="B35" s="61">
        <v>38</v>
      </c>
      <c r="C35" s="61" t="s">
        <v>197</v>
      </c>
      <c r="D35" s="61" t="s">
        <v>545</v>
      </c>
      <c r="E35" s="83" t="s">
        <v>546</v>
      </c>
      <c r="G35" s="61" t="s">
        <v>547</v>
      </c>
      <c r="H35" s="61">
        <v>100</v>
      </c>
      <c r="I35" s="61">
        <v>1</v>
      </c>
      <c r="J35" s="61">
        <v>1</v>
      </c>
      <c r="K35" s="61">
        <v>0</v>
      </c>
      <c r="L35" s="61">
        <v>30</v>
      </c>
      <c r="M35" s="61">
        <v>0.3</v>
      </c>
      <c r="N35" s="84">
        <v>2019</v>
      </c>
      <c r="O35" s="61">
        <v>2030</v>
      </c>
      <c r="P35" s="61">
        <v>2019</v>
      </c>
      <c r="Q35" s="61">
        <v>5380359</v>
      </c>
      <c r="R35" s="61">
        <v>2690179.5</v>
      </c>
      <c r="S35" s="61">
        <v>2690179.5</v>
      </c>
      <c r="T35" s="61">
        <v>0</v>
      </c>
      <c r="U35" s="83">
        <v>0</v>
      </c>
      <c r="V35" s="83">
        <v>0</v>
      </c>
      <c r="W35" s="87">
        <f t="shared" si="1"/>
        <v>-11</v>
      </c>
    </row>
    <row r="36" spans="1:23">
      <c r="A36" s="61" t="s">
        <v>194</v>
      </c>
      <c r="B36" s="61">
        <v>38</v>
      </c>
      <c r="C36" s="61" t="s">
        <v>197</v>
      </c>
      <c r="D36" s="61" t="s">
        <v>545</v>
      </c>
      <c r="E36" s="83" t="s">
        <v>546</v>
      </c>
      <c r="G36" s="61" t="s">
        <v>547</v>
      </c>
      <c r="H36" s="61">
        <v>100</v>
      </c>
      <c r="I36" s="61">
        <v>1</v>
      </c>
      <c r="J36" s="61">
        <v>1</v>
      </c>
      <c r="K36" s="61">
        <v>0</v>
      </c>
      <c r="L36" s="61">
        <v>100</v>
      </c>
      <c r="M36" s="61">
        <v>1</v>
      </c>
      <c r="N36" s="84">
        <v>2019</v>
      </c>
      <c r="O36" s="61">
        <v>2050</v>
      </c>
      <c r="P36" s="61">
        <v>2019</v>
      </c>
      <c r="Q36" s="61">
        <v>5380359</v>
      </c>
      <c r="R36" s="61">
        <v>2690179.5</v>
      </c>
      <c r="S36" s="61">
        <v>2690179.5</v>
      </c>
      <c r="T36" s="61">
        <v>0</v>
      </c>
      <c r="U36" s="83">
        <v>0</v>
      </c>
      <c r="V36" s="83">
        <v>0</v>
      </c>
      <c r="W36" s="87">
        <f t="shared" si="1"/>
        <v>-31</v>
      </c>
    </row>
    <row r="37" spans="1:23">
      <c r="A37" s="61" t="s">
        <v>206</v>
      </c>
      <c r="B37" s="61">
        <v>41</v>
      </c>
      <c r="C37" s="61" t="s">
        <v>209</v>
      </c>
      <c r="D37" s="61" t="s">
        <v>545</v>
      </c>
      <c r="E37" s="83" t="s">
        <v>546</v>
      </c>
      <c r="G37" s="61" t="s">
        <v>547</v>
      </c>
      <c r="H37" s="61">
        <v>100</v>
      </c>
      <c r="I37" s="61">
        <v>1</v>
      </c>
      <c r="J37" s="61">
        <v>1</v>
      </c>
      <c r="K37" s="61">
        <v>0</v>
      </c>
      <c r="L37" s="61">
        <v>15</v>
      </c>
      <c r="M37" s="61">
        <v>0.15</v>
      </c>
      <c r="N37" s="84">
        <v>2015</v>
      </c>
      <c r="O37" s="61">
        <v>2022</v>
      </c>
      <c r="P37" s="61">
        <v>2017</v>
      </c>
      <c r="Q37" s="61">
        <v>1133000</v>
      </c>
      <c r="R37" s="61">
        <v>566500</v>
      </c>
      <c r="S37" s="61">
        <v>566500</v>
      </c>
      <c r="T37" s="61">
        <v>0</v>
      </c>
      <c r="U37" s="83">
        <v>81.676375404530745</v>
      </c>
      <c r="V37" s="83">
        <v>0.81679999999999997</v>
      </c>
      <c r="W37" s="87">
        <f t="shared" si="1"/>
        <v>-5</v>
      </c>
    </row>
    <row r="38" spans="1:23">
      <c r="A38" s="61" t="s">
        <v>221</v>
      </c>
      <c r="B38" s="61">
        <v>45</v>
      </c>
      <c r="C38" s="61" t="s">
        <v>225</v>
      </c>
      <c r="D38" s="61" t="s">
        <v>545</v>
      </c>
      <c r="E38" s="83" t="s">
        <v>546</v>
      </c>
      <c r="G38" s="61" t="s">
        <v>547</v>
      </c>
      <c r="H38" s="61">
        <v>100</v>
      </c>
      <c r="I38" s="61">
        <v>1</v>
      </c>
      <c r="J38" s="61">
        <v>1</v>
      </c>
      <c r="K38" s="61">
        <v>0</v>
      </c>
      <c r="L38" s="61">
        <v>16.2</v>
      </c>
      <c r="M38" s="61">
        <v>0.16200000000000001</v>
      </c>
      <c r="N38" s="84">
        <v>2017</v>
      </c>
      <c r="O38" s="61">
        <v>2023</v>
      </c>
      <c r="P38" s="61">
        <v>2018</v>
      </c>
      <c r="Q38" s="61">
        <v>4168442</v>
      </c>
      <c r="R38" s="61">
        <v>2084221</v>
      </c>
      <c r="S38" s="61">
        <v>2084221</v>
      </c>
      <c r="T38" s="61">
        <v>0</v>
      </c>
      <c r="U38" s="83">
        <v>78.802127693136185</v>
      </c>
      <c r="V38" s="83">
        <v>0.78800000000000003</v>
      </c>
      <c r="W38" s="87">
        <f t="shared" si="1"/>
        <v>-5</v>
      </c>
    </row>
    <row r="39" spans="1:23">
      <c r="A39" s="61" t="s">
        <v>221</v>
      </c>
      <c r="B39" s="61">
        <v>45</v>
      </c>
      <c r="C39" s="61" t="s">
        <v>225</v>
      </c>
      <c r="D39" s="61" t="s">
        <v>545</v>
      </c>
      <c r="E39" s="83" t="s">
        <v>546</v>
      </c>
      <c r="G39" s="61" t="s">
        <v>547</v>
      </c>
      <c r="H39" s="61">
        <v>100</v>
      </c>
      <c r="I39" s="61">
        <v>1</v>
      </c>
      <c r="J39" s="61">
        <v>1</v>
      </c>
      <c r="K39" s="61">
        <v>0</v>
      </c>
      <c r="L39" s="61">
        <v>75</v>
      </c>
      <c r="M39" s="61">
        <v>0.75</v>
      </c>
      <c r="N39" s="84">
        <v>2017</v>
      </c>
      <c r="O39" s="61">
        <v>2035</v>
      </c>
      <c r="P39" s="61">
        <v>2018</v>
      </c>
      <c r="Q39" s="61">
        <v>4168442</v>
      </c>
      <c r="R39" s="61">
        <v>2084221</v>
      </c>
      <c r="S39" s="61">
        <v>2084221</v>
      </c>
      <c r="T39" s="61">
        <v>0</v>
      </c>
      <c r="U39" s="83">
        <v>17.02125958171742</v>
      </c>
      <c r="V39" s="83">
        <v>0.17019999999999999</v>
      </c>
      <c r="W39" s="87">
        <f t="shared" si="1"/>
        <v>-17</v>
      </c>
    </row>
    <row r="40" spans="1:23">
      <c r="A40" s="61" t="s">
        <v>238</v>
      </c>
      <c r="B40" s="61">
        <v>48</v>
      </c>
      <c r="C40" s="61" t="s">
        <v>242</v>
      </c>
      <c r="D40" s="61" t="s">
        <v>545</v>
      </c>
      <c r="E40" s="83" t="s">
        <v>546</v>
      </c>
      <c r="G40" s="61" t="s">
        <v>547</v>
      </c>
      <c r="H40" s="61">
        <v>100</v>
      </c>
      <c r="I40" s="61">
        <v>1</v>
      </c>
      <c r="J40" s="61">
        <v>1</v>
      </c>
      <c r="K40" s="61">
        <v>0</v>
      </c>
      <c r="L40" s="61">
        <v>31</v>
      </c>
      <c r="M40" s="61">
        <v>0.31</v>
      </c>
      <c r="N40" s="61">
        <v>2010</v>
      </c>
      <c r="O40" s="61">
        <v>2030</v>
      </c>
      <c r="P40" s="61">
        <v>2018</v>
      </c>
      <c r="Q40" s="61">
        <v>6173746</v>
      </c>
      <c r="R40" s="61">
        <v>3086873</v>
      </c>
      <c r="S40" s="61">
        <v>3086873</v>
      </c>
      <c r="T40" s="61">
        <v>0</v>
      </c>
      <c r="U40" s="83">
        <v>45.048772239634552</v>
      </c>
      <c r="V40" s="83">
        <v>0.45050000000000001</v>
      </c>
      <c r="W40" s="87">
        <f t="shared" si="1"/>
        <v>-12</v>
      </c>
    </row>
    <row r="41" spans="1:23">
      <c r="A41" s="61" t="s">
        <v>238</v>
      </c>
      <c r="B41" s="61">
        <v>48</v>
      </c>
      <c r="C41" s="61" t="s">
        <v>242</v>
      </c>
      <c r="D41" s="61" t="s">
        <v>545</v>
      </c>
      <c r="E41" s="83" t="s">
        <v>546</v>
      </c>
      <c r="G41" s="61" t="s">
        <v>550</v>
      </c>
      <c r="H41" s="61">
        <v>100</v>
      </c>
      <c r="I41" s="61">
        <v>0</v>
      </c>
      <c r="J41" s="61">
        <v>0</v>
      </c>
      <c r="K41" s="61">
        <v>1</v>
      </c>
      <c r="L41" s="61">
        <v>4</v>
      </c>
      <c r="M41" s="61">
        <v>0.04</v>
      </c>
      <c r="N41" s="84">
        <v>2016</v>
      </c>
      <c r="O41" s="61">
        <v>2021</v>
      </c>
      <c r="P41" s="61">
        <v>2017</v>
      </c>
      <c r="Q41" s="61">
        <v>8023097</v>
      </c>
      <c r="R41" s="61">
        <v>0</v>
      </c>
      <c r="S41" s="61">
        <v>0</v>
      </c>
      <c r="T41" s="61">
        <v>8023097</v>
      </c>
      <c r="U41" s="83">
        <v>80.858115014688252</v>
      </c>
      <c r="V41" s="83">
        <v>0.80859999999999999</v>
      </c>
      <c r="W41" s="87">
        <f t="shared" si="1"/>
        <v>-4</v>
      </c>
    </row>
    <row r="42" spans="1:23">
      <c r="A42" s="61" t="s">
        <v>244</v>
      </c>
      <c r="B42" s="61">
        <v>49</v>
      </c>
      <c r="C42" s="61" t="s">
        <v>248</v>
      </c>
      <c r="D42" s="61" t="s">
        <v>545</v>
      </c>
      <c r="E42" s="83" t="s">
        <v>546</v>
      </c>
      <c r="G42" s="61" t="s">
        <v>547</v>
      </c>
      <c r="H42" s="61">
        <v>100</v>
      </c>
      <c r="I42" s="61">
        <v>1</v>
      </c>
      <c r="J42" s="61">
        <v>1</v>
      </c>
      <c r="K42" s="61">
        <v>0</v>
      </c>
      <c r="L42" s="61">
        <v>25</v>
      </c>
      <c r="M42" s="61">
        <v>0.25</v>
      </c>
      <c r="N42" s="84">
        <v>2016</v>
      </c>
      <c r="O42" s="61">
        <v>2025</v>
      </c>
      <c r="P42" s="61">
        <v>2017</v>
      </c>
      <c r="Q42" s="61">
        <v>82840</v>
      </c>
      <c r="R42" s="61">
        <v>41420</v>
      </c>
      <c r="S42" s="61">
        <v>41420</v>
      </c>
      <c r="T42" s="61">
        <v>0</v>
      </c>
      <c r="U42" s="83">
        <v>43.964268469338485</v>
      </c>
      <c r="V42" s="83">
        <v>0.43959999999999999</v>
      </c>
      <c r="W42" s="87">
        <f t="shared" si="1"/>
        <v>-8</v>
      </c>
    </row>
    <row r="43" spans="1:23">
      <c r="A43" s="61" t="s">
        <v>250</v>
      </c>
      <c r="B43" s="61">
        <v>50</v>
      </c>
      <c r="C43" s="61" t="s">
        <v>254</v>
      </c>
      <c r="D43" s="61" t="s">
        <v>545</v>
      </c>
      <c r="E43" s="83" t="s">
        <v>546</v>
      </c>
      <c r="G43" s="61" t="s">
        <v>547</v>
      </c>
      <c r="H43" s="61">
        <v>100</v>
      </c>
      <c r="I43" s="61">
        <v>1</v>
      </c>
      <c r="J43" s="61">
        <v>1</v>
      </c>
      <c r="K43" s="61">
        <v>0</v>
      </c>
      <c r="L43" s="61">
        <v>50</v>
      </c>
      <c r="M43" s="61">
        <v>0.5</v>
      </c>
      <c r="N43" s="84">
        <v>2013</v>
      </c>
      <c r="O43" s="61">
        <v>2036</v>
      </c>
      <c r="P43" s="61">
        <v>2015</v>
      </c>
      <c r="Q43" s="61">
        <v>251687</v>
      </c>
      <c r="R43" s="61">
        <v>125843.5</v>
      </c>
      <c r="S43" s="61">
        <v>125843.5</v>
      </c>
      <c r="T43" s="61">
        <v>0</v>
      </c>
      <c r="U43" s="83">
        <v>182.69119978385854</v>
      </c>
      <c r="V43" s="83">
        <v>1.8269</v>
      </c>
      <c r="W43" s="87">
        <f t="shared" si="1"/>
        <v>-21</v>
      </c>
    </row>
    <row r="44" spans="1:23">
      <c r="A44" s="61" t="s">
        <v>267</v>
      </c>
      <c r="B44" s="61">
        <v>53</v>
      </c>
      <c r="C44" s="61" t="s">
        <v>271</v>
      </c>
      <c r="D44" s="61" t="s">
        <v>545</v>
      </c>
      <c r="E44" s="83" t="s">
        <v>546</v>
      </c>
      <c r="G44" s="61" t="s">
        <v>551</v>
      </c>
      <c r="H44" s="61">
        <v>100</v>
      </c>
      <c r="I44" s="61">
        <v>1</v>
      </c>
      <c r="J44" s="61">
        <v>1</v>
      </c>
      <c r="K44" s="61">
        <v>1</v>
      </c>
      <c r="L44" s="61">
        <v>40</v>
      </c>
      <c r="M44" s="61">
        <v>0.4</v>
      </c>
      <c r="N44" s="84">
        <v>2005</v>
      </c>
      <c r="O44" s="61">
        <v>2025</v>
      </c>
      <c r="P44" s="61">
        <v>2018</v>
      </c>
      <c r="Q44" s="61">
        <v>2028000</v>
      </c>
      <c r="R44" s="61">
        <v>676000</v>
      </c>
      <c r="S44" s="61">
        <v>676000</v>
      </c>
      <c r="T44" s="61">
        <v>676000</v>
      </c>
      <c r="U44" s="83">
        <v>99.282174556213022</v>
      </c>
      <c r="V44" s="83">
        <v>0.99280000000000002</v>
      </c>
      <c r="W44" s="87">
        <f t="shared" ref="W44:W66" si="2">P44-O44</f>
        <v>-7</v>
      </c>
    </row>
    <row r="45" spans="1:23">
      <c r="A45" s="61" t="s">
        <v>279</v>
      </c>
      <c r="B45" s="61">
        <v>55</v>
      </c>
      <c r="C45" s="61" t="s">
        <v>283</v>
      </c>
      <c r="D45" s="61" t="s">
        <v>545</v>
      </c>
      <c r="E45" s="83" t="s">
        <v>546</v>
      </c>
      <c r="G45" s="61" t="s">
        <v>547</v>
      </c>
      <c r="H45" s="61">
        <v>100</v>
      </c>
      <c r="I45" s="61">
        <v>1</v>
      </c>
      <c r="J45" s="61">
        <v>1</v>
      </c>
      <c r="K45" s="61">
        <v>0</v>
      </c>
      <c r="L45" s="61">
        <v>80</v>
      </c>
      <c r="M45" s="61">
        <v>0.8</v>
      </c>
      <c r="N45" s="84" t="s">
        <v>553</v>
      </c>
      <c r="O45" s="61">
        <v>2050</v>
      </c>
      <c r="P45" s="61">
        <v>2015</v>
      </c>
      <c r="Q45" s="61">
        <v>1364881</v>
      </c>
      <c r="R45" s="61">
        <v>682440.5</v>
      </c>
      <c r="S45" s="61">
        <v>682440.5</v>
      </c>
      <c r="T45" s="61">
        <v>0</v>
      </c>
      <c r="U45" s="83">
        <v>39.494743497784782</v>
      </c>
      <c r="V45" s="83">
        <v>0.39489999999999997</v>
      </c>
      <c r="W45" s="87">
        <f t="shared" si="2"/>
        <v>-35</v>
      </c>
    </row>
    <row r="46" spans="1:23">
      <c r="A46" s="61" t="s">
        <v>306</v>
      </c>
      <c r="B46" s="61">
        <v>60</v>
      </c>
      <c r="C46" s="61" t="s">
        <v>310</v>
      </c>
      <c r="D46" s="61" t="s">
        <v>545</v>
      </c>
      <c r="E46" s="83" t="s">
        <v>546</v>
      </c>
      <c r="G46" s="61" t="s">
        <v>547</v>
      </c>
      <c r="H46" s="61">
        <v>100</v>
      </c>
      <c r="I46" s="61">
        <v>1</v>
      </c>
      <c r="J46" s="61">
        <v>1</v>
      </c>
      <c r="K46" s="61">
        <v>0</v>
      </c>
      <c r="L46" s="61">
        <v>40</v>
      </c>
      <c r="M46" s="61">
        <v>0.4</v>
      </c>
      <c r="N46" s="84">
        <v>2016</v>
      </c>
      <c r="O46" s="61">
        <v>2030</v>
      </c>
      <c r="P46" s="61">
        <v>2019</v>
      </c>
      <c r="Q46" s="61">
        <v>2710148</v>
      </c>
      <c r="R46" s="61">
        <v>1355074</v>
      </c>
      <c r="S46" s="61">
        <v>1355074</v>
      </c>
      <c r="T46" s="61">
        <v>0</v>
      </c>
      <c r="U46" s="83">
        <v>55.499090824560135</v>
      </c>
      <c r="V46" s="83">
        <v>0.55500000000000005</v>
      </c>
      <c r="W46" s="87">
        <f t="shared" si="2"/>
        <v>-11</v>
      </c>
    </row>
    <row r="47" spans="1:23">
      <c r="A47" s="61" t="s">
        <v>312</v>
      </c>
      <c r="B47" s="61">
        <v>61</v>
      </c>
      <c r="C47" s="61" t="s">
        <v>316</v>
      </c>
      <c r="D47" s="61" t="s">
        <v>545</v>
      </c>
      <c r="E47" s="83" t="s">
        <v>546</v>
      </c>
      <c r="G47" s="61" t="s">
        <v>547</v>
      </c>
      <c r="H47" s="61">
        <v>100</v>
      </c>
      <c r="I47" s="61">
        <v>1</v>
      </c>
      <c r="J47" s="61">
        <v>1</v>
      </c>
      <c r="K47" s="61">
        <v>0</v>
      </c>
      <c r="L47" s="61">
        <v>38</v>
      </c>
      <c r="M47" s="61">
        <v>0.38</v>
      </c>
      <c r="N47" s="84">
        <v>2016</v>
      </c>
      <c r="O47" s="61">
        <v>2025</v>
      </c>
      <c r="P47" s="61">
        <v>2018</v>
      </c>
      <c r="Q47" s="61">
        <v>99214.39</v>
      </c>
      <c r="R47" s="61">
        <v>49607.195</v>
      </c>
      <c r="S47" s="61">
        <v>49607.195</v>
      </c>
      <c r="T47" s="61">
        <v>0</v>
      </c>
      <c r="U47" s="83">
        <v>112.23814885808612</v>
      </c>
      <c r="V47" s="83">
        <v>1.1224000000000001</v>
      </c>
      <c r="W47" s="87">
        <f t="shared" si="2"/>
        <v>-7</v>
      </c>
    </row>
    <row r="48" spans="1:23">
      <c r="A48" s="61" t="s">
        <v>312</v>
      </c>
      <c r="B48" s="61">
        <v>61</v>
      </c>
      <c r="C48" s="61" t="s">
        <v>316</v>
      </c>
      <c r="D48" s="61" t="s">
        <v>545</v>
      </c>
      <c r="E48" s="83" t="s">
        <v>546</v>
      </c>
      <c r="G48" s="61" t="s">
        <v>550</v>
      </c>
      <c r="H48" s="61">
        <v>100</v>
      </c>
      <c r="I48" s="61">
        <v>0</v>
      </c>
      <c r="J48" s="61">
        <v>0</v>
      </c>
      <c r="K48" s="61">
        <v>1</v>
      </c>
      <c r="L48" s="61">
        <v>20</v>
      </c>
      <c r="M48" s="61">
        <v>0.2</v>
      </c>
      <c r="N48" s="84">
        <v>2016</v>
      </c>
      <c r="O48" s="61">
        <v>2025</v>
      </c>
      <c r="P48" s="61">
        <v>2018</v>
      </c>
      <c r="Q48" s="61">
        <v>848977.95</v>
      </c>
      <c r="R48" s="61">
        <v>0</v>
      </c>
      <c r="S48" s="61">
        <v>0</v>
      </c>
      <c r="T48" s="61">
        <v>848977.95</v>
      </c>
      <c r="U48" s="83">
        <v>203.75426711612477</v>
      </c>
      <c r="V48" s="83">
        <v>2.0375000000000001</v>
      </c>
      <c r="W48" s="87">
        <f t="shared" si="2"/>
        <v>-7</v>
      </c>
    </row>
    <row r="49" spans="1:23">
      <c r="A49" s="61" t="s">
        <v>318</v>
      </c>
      <c r="B49" s="61">
        <v>62</v>
      </c>
      <c r="C49" s="61" t="s">
        <v>322</v>
      </c>
      <c r="D49" s="61" t="s">
        <v>545</v>
      </c>
      <c r="E49" s="83" t="s">
        <v>546</v>
      </c>
      <c r="G49" s="61" t="s">
        <v>551</v>
      </c>
      <c r="H49" s="61">
        <v>100</v>
      </c>
      <c r="I49" s="61">
        <v>1</v>
      </c>
      <c r="J49" s="61">
        <v>1</v>
      </c>
      <c r="K49" s="61">
        <v>1</v>
      </c>
      <c r="L49" s="61">
        <v>36</v>
      </c>
      <c r="M49" s="61">
        <v>0.36</v>
      </c>
      <c r="N49" s="84">
        <v>2015</v>
      </c>
      <c r="O49" s="61">
        <v>2030</v>
      </c>
      <c r="P49" s="61">
        <v>2018</v>
      </c>
      <c r="Q49" s="61">
        <v>8446246.4800000004</v>
      </c>
      <c r="R49" s="61">
        <v>2815415.4933000002</v>
      </c>
      <c r="S49" s="61">
        <v>2815415.4933000002</v>
      </c>
      <c r="T49" s="61">
        <v>2815415.4933000002</v>
      </c>
      <c r="U49" s="83">
        <v>10.318131016439128</v>
      </c>
      <c r="V49" s="83">
        <v>0.1032</v>
      </c>
      <c r="W49" s="87">
        <f t="shared" si="2"/>
        <v>-12</v>
      </c>
    </row>
    <row r="50" spans="1:23">
      <c r="A50" s="61" t="s">
        <v>329</v>
      </c>
      <c r="B50" s="61">
        <v>64</v>
      </c>
      <c r="C50" s="61" t="s">
        <v>333</v>
      </c>
      <c r="D50" s="61" t="s">
        <v>545</v>
      </c>
      <c r="E50" s="83" t="s">
        <v>546</v>
      </c>
      <c r="G50" s="61" t="s">
        <v>547</v>
      </c>
      <c r="H50" s="61">
        <v>100</v>
      </c>
      <c r="I50" s="61">
        <v>1</v>
      </c>
      <c r="J50" s="61">
        <v>1</v>
      </c>
      <c r="K50" s="61">
        <v>0</v>
      </c>
      <c r="L50" s="61">
        <v>40</v>
      </c>
      <c r="M50" s="61">
        <v>0.4</v>
      </c>
      <c r="N50" s="84">
        <v>2015</v>
      </c>
      <c r="O50" s="61">
        <v>2025</v>
      </c>
      <c r="P50" s="61">
        <v>2016</v>
      </c>
      <c r="Q50" s="61">
        <v>1458970</v>
      </c>
      <c r="R50" s="61">
        <v>729485</v>
      </c>
      <c r="S50" s="61">
        <v>729485</v>
      </c>
      <c r="T50" s="61">
        <v>0</v>
      </c>
      <c r="U50" s="83">
        <v>66.31390638601205</v>
      </c>
      <c r="V50" s="83">
        <v>0.66310000000000002</v>
      </c>
      <c r="W50" s="87">
        <f t="shared" si="2"/>
        <v>-9</v>
      </c>
    </row>
    <row r="51" spans="1:23">
      <c r="A51" s="61" t="s">
        <v>341</v>
      </c>
      <c r="B51" s="61">
        <v>66</v>
      </c>
      <c r="C51" s="61" t="s">
        <v>345</v>
      </c>
      <c r="D51" s="61" t="s">
        <v>545</v>
      </c>
      <c r="E51" s="83" t="s">
        <v>546</v>
      </c>
      <c r="G51" s="61" t="s">
        <v>547</v>
      </c>
      <c r="H51" s="61">
        <v>100</v>
      </c>
      <c r="I51" s="61">
        <v>1</v>
      </c>
      <c r="J51" s="61">
        <v>1</v>
      </c>
      <c r="K51" s="61">
        <v>0</v>
      </c>
      <c r="L51" s="61">
        <v>75</v>
      </c>
      <c r="M51" s="61">
        <v>0.75</v>
      </c>
      <c r="N51" s="84">
        <v>2013</v>
      </c>
      <c r="O51" s="61">
        <v>2030</v>
      </c>
      <c r="P51" s="61">
        <v>2017</v>
      </c>
      <c r="Q51" s="61">
        <v>920143</v>
      </c>
      <c r="R51" s="61">
        <v>460071.5</v>
      </c>
      <c r="S51" s="61">
        <v>460071.5</v>
      </c>
      <c r="T51" s="61">
        <v>0</v>
      </c>
      <c r="U51" s="83">
        <v>76.996148062493191</v>
      </c>
      <c r="V51" s="83">
        <v>0.77</v>
      </c>
      <c r="W51" s="87">
        <f t="shared" si="2"/>
        <v>-13</v>
      </c>
    </row>
    <row r="52" spans="1:23">
      <c r="A52" s="61" t="s">
        <v>341</v>
      </c>
      <c r="B52" s="61">
        <v>66</v>
      </c>
      <c r="C52" s="61" t="s">
        <v>345</v>
      </c>
      <c r="D52" s="61" t="s">
        <v>545</v>
      </c>
      <c r="E52" s="83" t="s">
        <v>546</v>
      </c>
      <c r="G52" s="61" t="s">
        <v>547</v>
      </c>
      <c r="H52" s="61">
        <v>100</v>
      </c>
      <c r="I52" s="61">
        <v>1</v>
      </c>
      <c r="J52" s="61">
        <v>1</v>
      </c>
      <c r="K52" s="61">
        <v>0</v>
      </c>
      <c r="L52" s="61">
        <v>75</v>
      </c>
      <c r="M52" s="61">
        <v>0.75</v>
      </c>
      <c r="N52" s="84">
        <v>2013</v>
      </c>
      <c r="O52" s="61">
        <v>2045</v>
      </c>
      <c r="P52" s="61">
        <v>2017</v>
      </c>
      <c r="Q52" s="61">
        <v>920143</v>
      </c>
      <c r="R52" s="61">
        <v>460071.5</v>
      </c>
      <c r="S52" s="61">
        <v>460071.5</v>
      </c>
      <c r="T52" s="61">
        <v>0</v>
      </c>
      <c r="U52" s="83">
        <v>76.996148062493191</v>
      </c>
      <c r="V52" s="83">
        <v>0.77</v>
      </c>
      <c r="W52" s="87">
        <f t="shared" si="2"/>
        <v>-28</v>
      </c>
    </row>
    <row r="53" spans="1:23">
      <c r="A53" s="61" t="s">
        <v>347</v>
      </c>
      <c r="B53" s="61">
        <v>67</v>
      </c>
      <c r="C53" s="61" t="s">
        <v>351</v>
      </c>
      <c r="D53" s="61" t="s">
        <v>545</v>
      </c>
      <c r="E53" s="83" t="s">
        <v>546</v>
      </c>
      <c r="G53" s="61" t="s">
        <v>551</v>
      </c>
      <c r="H53" s="61">
        <v>80</v>
      </c>
      <c r="I53" s="61">
        <v>0.8</v>
      </c>
      <c r="J53" s="61">
        <v>0.8</v>
      </c>
      <c r="K53" s="61">
        <v>0.8</v>
      </c>
      <c r="L53" s="61">
        <v>10</v>
      </c>
      <c r="M53" s="61">
        <v>0.1</v>
      </c>
      <c r="N53" s="84">
        <v>2018</v>
      </c>
      <c r="O53" s="61">
        <v>2025</v>
      </c>
      <c r="P53" s="61">
        <v>2019</v>
      </c>
      <c r="Q53" s="61">
        <v>18903340</v>
      </c>
      <c r="R53" s="61">
        <v>6301113.3333000001</v>
      </c>
      <c r="S53" s="61">
        <v>6301113.3333000001</v>
      </c>
      <c r="T53" s="61">
        <v>6301113.3333000001</v>
      </c>
      <c r="U53" s="83">
        <v>1000</v>
      </c>
      <c r="V53" s="83">
        <v>10</v>
      </c>
      <c r="W53" s="87">
        <f t="shared" si="2"/>
        <v>-6</v>
      </c>
    </row>
    <row r="54" spans="1:23">
      <c r="A54" s="61" t="s">
        <v>353</v>
      </c>
      <c r="B54" s="61">
        <v>68</v>
      </c>
      <c r="C54" s="61" t="s">
        <v>356</v>
      </c>
      <c r="D54" s="61" t="s">
        <v>545</v>
      </c>
      <c r="E54" s="83" t="s">
        <v>546</v>
      </c>
      <c r="G54" s="61" t="s">
        <v>551</v>
      </c>
      <c r="H54" s="61">
        <v>100</v>
      </c>
      <c r="I54" s="61">
        <v>1</v>
      </c>
      <c r="J54" s="61">
        <v>1</v>
      </c>
      <c r="K54" s="61">
        <v>1</v>
      </c>
      <c r="L54" s="61">
        <v>100</v>
      </c>
      <c r="M54" s="61">
        <v>1</v>
      </c>
      <c r="N54" s="84">
        <v>2012</v>
      </c>
      <c r="O54" s="61">
        <v>2022</v>
      </c>
      <c r="P54" s="61">
        <v>2017</v>
      </c>
      <c r="Q54" s="61">
        <v>465350</v>
      </c>
      <c r="R54" s="61">
        <v>155116.6667</v>
      </c>
      <c r="S54" s="61">
        <v>155116.6667</v>
      </c>
      <c r="T54" s="61">
        <v>155116.6667</v>
      </c>
      <c r="U54" s="83">
        <v>34.629848501128187</v>
      </c>
      <c r="V54" s="83">
        <v>0.3463</v>
      </c>
      <c r="W54" s="87">
        <f t="shared" si="2"/>
        <v>-5</v>
      </c>
    </row>
    <row r="55" spans="1:23">
      <c r="A55" s="61" t="s">
        <v>353</v>
      </c>
      <c r="B55" s="61">
        <v>68</v>
      </c>
      <c r="C55" s="61" t="s">
        <v>356</v>
      </c>
      <c r="D55" s="61" t="s">
        <v>545</v>
      </c>
      <c r="E55" s="83" t="s">
        <v>546</v>
      </c>
      <c r="G55" s="61" t="s">
        <v>547</v>
      </c>
      <c r="H55" s="61">
        <v>100</v>
      </c>
      <c r="I55" s="61">
        <v>1</v>
      </c>
      <c r="J55" s="61">
        <v>1</v>
      </c>
      <c r="K55" s="61">
        <v>0</v>
      </c>
      <c r="L55" s="61">
        <v>90</v>
      </c>
      <c r="M55" s="61">
        <v>0.9</v>
      </c>
      <c r="N55" s="84">
        <v>2012</v>
      </c>
      <c r="O55" s="61">
        <v>2022</v>
      </c>
      <c r="P55" s="61">
        <v>2017</v>
      </c>
      <c r="Q55" s="61">
        <v>357990</v>
      </c>
      <c r="R55" s="61">
        <v>178995</v>
      </c>
      <c r="S55" s="61">
        <v>178995</v>
      </c>
      <c r="T55" s="61">
        <v>0</v>
      </c>
      <c r="U55" s="83">
        <v>47.639443684025935</v>
      </c>
      <c r="V55" s="83">
        <v>0.47639999999999999</v>
      </c>
      <c r="W55" s="87">
        <f t="shared" si="2"/>
        <v>-5</v>
      </c>
    </row>
    <row r="56" spans="1:23">
      <c r="A56" s="61" t="s">
        <v>353</v>
      </c>
      <c r="B56" s="61">
        <v>68</v>
      </c>
      <c r="C56" s="61" t="s">
        <v>356</v>
      </c>
      <c r="D56" s="61" t="s">
        <v>545</v>
      </c>
      <c r="E56" s="83" t="s">
        <v>546</v>
      </c>
      <c r="G56" s="61" t="s">
        <v>547</v>
      </c>
      <c r="H56" s="61">
        <v>100</v>
      </c>
      <c r="I56" s="61">
        <v>1</v>
      </c>
      <c r="J56" s="61">
        <v>1</v>
      </c>
      <c r="K56" s="61">
        <v>0</v>
      </c>
      <c r="L56" s="61">
        <v>90</v>
      </c>
      <c r="M56" s="61">
        <v>0.9</v>
      </c>
      <c r="N56" s="84">
        <v>2012</v>
      </c>
      <c r="O56" s="61">
        <v>2033</v>
      </c>
      <c r="P56" s="61">
        <v>2017</v>
      </c>
      <c r="Q56" s="61">
        <v>357990</v>
      </c>
      <c r="R56" s="61">
        <v>178995</v>
      </c>
      <c r="S56" s="61">
        <v>178995</v>
      </c>
      <c r="T56" s="61">
        <v>0</v>
      </c>
      <c r="U56" s="83">
        <v>47.639443684025935</v>
      </c>
      <c r="V56" s="83">
        <v>0.47639999999999999</v>
      </c>
      <c r="W56" s="87">
        <f t="shared" si="2"/>
        <v>-16</v>
      </c>
    </row>
    <row r="57" spans="1:23">
      <c r="A57" s="61" t="s">
        <v>364</v>
      </c>
      <c r="B57" s="61">
        <v>71</v>
      </c>
      <c r="C57" s="61" t="s">
        <v>368</v>
      </c>
      <c r="D57" s="61" t="s">
        <v>545</v>
      </c>
      <c r="E57" s="83" t="s">
        <v>546</v>
      </c>
      <c r="G57" s="61" t="s">
        <v>547</v>
      </c>
      <c r="H57" s="61">
        <v>100</v>
      </c>
      <c r="I57" s="61">
        <v>1</v>
      </c>
      <c r="J57" s="61">
        <v>1</v>
      </c>
      <c r="K57" s="61">
        <v>0</v>
      </c>
      <c r="L57" s="61">
        <v>65</v>
      </c>
      <c r="M57" s="61">
        <v>0.65</v>
      </c>
      <c r="N57" s="84">
        <v>2015</v>
      </c>
      <c r="O57" s="61">
        <v>2025</v>
      </c>
      <c r="P57" s="61">
        <v>2019</v>
      </c>
      <c r="Q57" s="61">
        <v>264394</v>
      </c>
      <c r="R57" s="61">
        <v>132197</v>
      </c>
      <c r="S57" s="61">
        <v>132197</v>
      </c>
      <c r="T57" s="61">
        <v>0</v>
      </c>
      <c r="U57" s="83">
        <v>5.0129148747120409</v>
      </c>
      <c r="V57" s="83">
        <v>5.0099999999999999E-2</v>
      </c>
      <c r="W57" s="87">
        <f t="shared" si="2"/>
        <v>-6</v>
      </c>
    </row>
    <row r="58" spans="1:23">
      <c r="A58" s="61" t="s">
        <v>375</v>
      </c>
      <c r="B58" s="61">
        <v>73</v>
      </c>
      <c r="C58" s="61" t="s">
        <v>378</v>
      </c>
      <c r="D58" s="61" t="s">
        <v>545</v>
      </c>
      <c r="E58" s="83" t="s">
        <v>546</v>
      </c>
      <c r="G58" s="61" t="s">
        <v>547</v>
      </c>
      <c r="H58" s="61">
        <v>77</v>
      </c>
      <c r="I58" s="61">
        <v>0.77</v>
      </c>
      <c r="J58" s="61">
        <v>0.77</v>
      </c>
      <c r="K58" s="61">
        <v>0</v>
      </c>
      <c r="L58" s="61">
        <v>4.5999999999999996</v>
      </c>
      <c r="M58" s="61">
        <v>4.5999999999999999E-2</v>
      </c>
      <c r="N58" s="84">
        <v>2013</v>
      </c>
      <c r="O58" s="61">
        <v>2025</v>
      </c>
      <c r="P58" s="61">
        <v>2020</v>
      </c>
      <c r="Q58" s="61">
        <v>8081870</v>
      </c>
      <c r="R58" s="61">
        <v>4040935</v>
      </c>
      <c r="S58" s="61">
        <v>4040935</v>
      </c>
      <c r="T58" s="61">
        <v>0</v>
      </c>
      <c r="U58" s="83">
        <v>2173.9130434782633</v>
      </c>
      <c r="V58" s="83">
        <v>21.739100000000001</v>
      </c>
      <c r="W58" s="87">
        <f t="shared" si="2"/>
        <v>-5</v>
      </c>
    </row>
    <row r="59" spans="1:23">
      <c r="A59" s="61" t="s">
        <v>380</v>
      </c>
      <c r="B59" s="61">
        <v>74</v>
      </c>
      <c r="C59" s="61" t="s">
        <v>383</v>
      </c>
      <c r="D59" s="61" t="s">
        <v>545</v>
      </c>
      <c r="E59" s="83" t="s">
        <v>546</v>
      </c>
      <c r="G59" s="61" t="s">
        <v>547</v>
      </c>
      <c r="H59" s="61">
        <v>100</v>
      </c>
      <c r="I59" s="61">
        <v>1</v>
      </c>
      <c r="J59" s="61">
        <v>1</v>
      </c>
      <c r="K59" s="61">
        <v>0</v>
      </c>
      <c r="L59" s="61">
        <v>26</v>
      </c>
      <c r="M59" s="61">
        <v>0.26</v>
      </c>
      <c r="N59" s="84">
        <v>2015</v>
      </c>
      <c r="O59" s="61">
        <v>2025</v>
      </c>
      <c r="P59" s="61">
        <v>2018</v>
      </c>
      <c r="Q59" s="61">
        <v>459516</v>
      </c>
      <c r="R59" s="61">
        <v>229758</v>
      </c>
      <c r="S59" s="61">
        <v>229758</v>
      </c>
      <c r="T59" s="61">
        <v>0</v>
      </c>
      <c r="U59" s="83">
        <v>78.655501741966646</v>
      </c>
      <c r="V59" s="83">
        <v>0.78659999999999997</v>
      </c>
      <c r="W59" s="87">
        <f t="shared" si="2"/>
        <v>-7</v>
      </c>
    </row>
    <row r="60" spans="1:23">
      <c r="A60" s="61" t="s">
        <v>380</v>
      </c>
      <c r="B60" s="61">
        <v>74</v>
      </c>
      <c r="C60" s="61" t="s">
        <v>383</v>
      </c>
      <c r="D60" s="61" t="s">
        <v>545</v>
      </c>
      <c r="E60" s="83" t="s">
        <v>546</v>
      </c>
      <c r="G60" s="61" t="s">
        <v>547</v>
      </c>
      <c r="H60" s="61">
        <v>100</v>
      </c>
      <c r="I60" s="61">
        <v>1</v>
      </c>
      <c r="J60" s="61">
        <v>1</v>
      </c>
      <c r="K60" s="61">
        <v>0</v>
      </c>
      <c r="L60" s="61">
        <v>65</v>
      </c>
      <c r="M60" s="61">
        <v>0.65</v>
      </c>
      <c r="N60" s="84">
        <v>2015</v>
      </c>
      <c r="O60" s="61">
        <v>2050</v>
      </c>
      <c r="P60" s="61">
        <v>2018</v>
      </c>
      <c r="Q60" s="61">
        <v>459516</v>
      </c>
      <c r="R60" s="61">
        <v>229758</v>
      </c>
      <c r="S60" s="61">
        <v>229758</v>
      </c>
      <c r="T60" s="61">
        <v>0</v>
      </c>
      <c r="U60" s="83">
        <v>31.462200696786653</v>
      </c>
      <c r="V60" s="83">
        <v>0.31459999999999999</v>
      </c>
      <c r="W60" s="87">
        <f t="shared" si="2"/>
        <v>-32</v>
      </c>
    </row>
    <row r="61" spans="1:23">
      <c r="A61" s="61" t="s">
        <v>380</v>
      </c>
      <c r="B61" s="61">
        <v>74</v>
      </c>
      <c r="C61" s="61" t="s">
        <v>383</v>
      </c>
      <c r="D61" s="61" t="s">
        <v>545</v>
      </c>
      <c r="E61" s="83" t="s">
        <v>546</v>
      </c>
      <c r="G61" s="61" t="s">
        <v>550</v>
      </c>
      <c r="H61" s="61">
        <v>100</v>
      </c>
      <c r="I61" s="61">
        <v>0</v>
      </c>
      <c r="J61" s="61">
        <v>0</v>
      </c>
      <c r="K61" s="61">
        <v>1</v>
      </c>
      <c r="L61" s="61">
        <v>25</v>
      </c>
      <c r="M61" s="61">
        <v>0.25</v>
      </c>
      <c r="N61" s="84">
        <v>2019</v>
      </c>
      <c r="O61" s="61">
        <v>2025</v>
      </c>
      <c r="P61" s="61">
        <v>2019</v>
      </c>
      <c r="Q61" s="61">
        <v>173807</v>
      </c>
      <c r="R61" s="61">
        <v>0</v>
      </c>
      <c r="S61" s="61">
        <v>0</v>
      </c>
      <c r="T61" s="61">
        <v>173807</v>
      </c>
      <c r="U61" s="83">
        <v>0</v>
      </c>
      <c r="V61" s="83">
        <v>0</v>
      </c>
      <c r="W61" s="87">
        <f t="shared" si="2"/>
        <v>-6</v>
      </c>
    </row>
    <row r="62" spans="1:23">
      <c r="A62" s="61" t="s">
        <v>390</v>
      </c>
      <c r="B62" s="61">
        <v>76</v>
      </c>
      <c r="C62" s="61" t="s">
        <v>394</v>
      </c>
      <c r="D62" s="61" t="s">
        <v>545</v>
      </c>
      <c r="E62" s="83" t="s">
        <v>546</v>
      </c>
      <c r="G62" s="61" t="s">
        <v>551</v>
      </c>
      <c r="H62" s="61">
        <v>100</v>
      </c>
      <c r="I62" s="61">
        <v>1</v>
      </c>
      <c r="J62" s="61">
        <v>1</v>
      </c>
      <c r="K62" s="61">
        <v>1</v>
      </c>
      <c r="L62" s="61">
        <v>20</v>
      </c>
      <c r="M62" s="61">
        <v>0.2</v>
      </c>
      <c r="N62" s="84">
        <v>2015</v>
      </c>
      <c r="O62" s="61">
        <v>2030</v>
      </c>
      <c r="P62" s="61">
        <v>2016</v>
      </c>
      <c r="Q62" s="61">
        <v>58755109</v>
      </c>
      <c r="R62" s="61">
        <v>19585036.333299998</v>
      </c>
      <c r="S62" s="61">
        <v>19585036.333299998</v>
      </c>
      <c r="T62" s="61">
        <v>19585036.333299998</v>
      </c>
      <c r="U62" s="83">
        <v>28.187965747795658</v>
      </c>
      <c r="V62" s="83">
        <v>0.28189999999999998</v>
      </c>
      <c r="W62" s="87">
        <f t="shared" si="2"/>
        <v>-14</v>
      </c>
    </row>
    <row r="63" spans="1:23">
      <c r="A63" s="61" t="s">
        <v>396</v>
      </c>
      <c r="B63" s="61">
        <v>77</v>
      </c>
      <c r="C63" s="61" t="s">
        <v>400</v>
      </c>
      <c r="D63" s="61" t="s">
        <v>545</v>
      </c>
      <c r="E63" s="83" t="s">
        <v>546</v>
      </c>
      <c r="G63" s="61" t="s">
        <v>547</v>
      </c>
      <c r="H63" s="61">
        <v>100</v>
      </c>
      <c r="I63" s="61">
        <v>1</v>
      </c>
      <c r="J63" s="61">
        <v>1</v>
      </c>
      <c r="K63" s="61">
        <v>0</v>
      </c>
      <c r="L63" s="61">
        <v>60</v>
      </c>
      <c r="M63" s="61">
        <v>0.6</v>
      </c>
      <c r="N63" s="84">
        <v>2000</v>
      </c>
      <c r="O63" s="61">
        <v>2050</v>
      </c>
      <c r="P63" s="61">
        <v>2002</v>
      </c>
      <c r="Q63" s="61">
        <v>3479388</v>
      </c>
      <c r="R63" s="61">
        <v>1739694</v>
      </c>
      <c r="S63" s="61">
        <v>1739694</v>
      </c>
      <c r="T63" s="61">
        <v>0</v>
      </c>
      <c r="U63" s="83">
        <v>94.962294135252137</v>
      </c>
      <c r="V63" s="83">
        <v>0.9496</v>
      </c>
      <c r="W63" s="87">
        <f t="shared" si="2"/>
        <v>-48</v>
      </c>
    </row>
    <row r="64" spans="1:23">
      <c r="A64" s="61" t="s">
        <v>402</v>
      </c>
      <c r="B64" s="61">
        <v>78</v>
      </c>
      <c r="C64" s="61" t="s">
        <v>406</v>
      </c>
      <c r="D64" s="61" t="s">
        <v>545</v>
      </c>
      <c r="E64" s="83" t="s">
        <v>546</v>
      </c>
      <c r="G64" s="61" t="s">
        <v>547</v>
      </c>
      <c r="H64" s="61">
        <v>100</v>
      </c>
      <c r="I64" s="61">
        <v>1</v>
      </c>
      <c r="J64" s="61">
        <v>1</v>
      </c>
      <c r="K64" s="61">
        <v>0</v>
      </c>
      <c r="L64" s="61">
        <v>40</v>
      </c>
      <c r="M64" s="61">
        <v>0.4</v>
      </c>
      <c r="N64" s="61">
        <v>2010</v>
      </c>
      <c r="O64" s="61">
        <v>2030</v>
      </c>
      <c r="P64" s="61">
        <v>2016</v>
      </c>
      <c r="Q64" s="61">
        <v>914050</v>
      </c>
      <c r="R64" s="61">
        <v>457025</v>
      </c>
      <c r="S64" s="61">
        <v>457025</v>
      </c>
      <c r="T64" s="61">
        <v>0</v>
      </c>
      <c r="U64" s="83">
        <v>97.96181828127564</v>
      </c>
      <c r="V64" s="83">
        <v>0.97960000000000003</v>
      </c>
      <c r="W64" s="87">
        <f t="shared" si="2"/>
        <v>-14</v>
      </c>
    </row>
    <row r="65" spans="1:23">
      <c r="A65" s="61" t="s">
        <v>402</v>
      </c>
      <c r="B65" s="61">
        <v>78</v>
      </c>
      <c r="C65" s="61" t="s">
        <v>406</v>
      </c>
      <c r="D65" s="61" t="s">
        <v>545</v>
      </c>
      <c r="E65" s="83" t="s">
        <v>546</v>
      </c>
      <c r="G65" s="61" t="s">
        <v>547</v>
      </c>
      <c r="H65" s="61">
        <v>100</v>
      </c>
      <c r="I65" s="61">
        <v>1</v>
      </c>
      <c r="J65" s="61">
        <v>1</v>
      </c>
      <c r="K65" s="61">
        <v>0</v>
      </c>
      <c r="L65" s="61">
        <v>60</v>
      </c>
      <c r="M65" s="61">
        <v>0.6</v>
      </c>
      <c r="N65" s="61">
        <v>2010</v>
      </c>
      <c r="O65" s="61">
        <v>2040</v>
      </c>
      <c r="P65" s="61">
        <v>2016</v>
      </c>
      <c r="Q65" s="61">
        <v>914050</v>
      </c>
      <c r="R65" s="61">
        <v>457025</v>
      </c>
      <c r="S65" s="61">
        <v>457025</v>
      </c>
      <c r="T65" s="61">
        <v>0</v>
      </c>
      <c r="U65" s="83">
        <v>65.30787885418377</v>
      </c>
      <c r="V65" s="83">
        <v>0.65310000000000001</v>
      </c>
      <c r="W65" s="87">
        <f t="shared" si="2"/>
        <v>-24</v>
      </c>
    </row>
    <row r="66" spans="1:23">
      <c r="A66" s="61" t="s">
        <v>402</v>
      </c>
      <c r="B66" s="61">
        <v>78</v>
      </c>
      <c r="C66" s="61" t="s">
        <v>406</v>
      </c>
      <c r="D66" s="61" t="s">
        <v>545</v>
      </c>
      <c r="E66" s="83" t="s">
        <v>546</v>
      </c>
      <c r="G66" s="61" t="s">
        <v>551</v>
      </c>
      <c r="H66" s="61">
        <v>100</v>
      </c>
      <c r="I66" s="61">
        <v>1</v>
      </c>
      <c r="J66" s="61">
        <v>1</v>
      </c>
      <c r="K66" s="61">
        <v>1</v>
      </c>
      <c r="L66" s="61">
        <v>40</v>
      </c>
      <c r="M66" s="61">
        <v>0.4</v>
      </c>
      <c r="N66" s="61">
        <v>2010</v>
      </c>
      <c r="O66" s="61">
        <v>2030</v>
      </c>
      <c r="P66" s="61">
        <v>2016</v>
      </c>
      <c r="Q66" s="61">
        <v>8062275</v>
      </c>
      <c r="R66" s="61">
        <v>2687425</v>
      </c>
      <c r="S66" s="61">
        <v>2687425</v>
      </c>
      <c r="T66" s="61">
        <v>2687425</v>
      </c>
      <c r="U66" s="83">
        <v>104.80239758628922</v>
      </c>
      <c r="V66" s="83">
        <v>1.048</v>
      </c>
      <c r="W66" s="87">
        <f t="shared" si="2"/>
        <v>-14</v>
      </c>
    </row>
    <row r="67" spans="1:23">
      <c r="A67" s="61" t="s">
        <v>408</v>
      </c>
      <c r="B67" s="61">
        <v>79</v>
      </c>
      <c r="C67" s="61" t="s">
        <v>412</v>
      </c>
      <c r="D67" s="61" t="s">
        <v>545</v>
      </c>
      <c r="E67" s="83" t="s">
        <v>546</v>
      </c>
      <c r="G67" s="61" t="s">
        <v>547</v>
      </c>
      <c r="H67" s="61">
        <v>100</v>
      </c>
      <c r="I67" s="61">
        <v>1</v>
      </c>
      <c r="J67" s="61">
        <v>1</v>
      </c>
      <c r="K67" s="61">
        <v>0</v>
      </c>
      <c r="L67" s="61">
        <v>50</v>
      </c>
      <c r="M67" s="61">
        <v>0.5</v>
      </c>
      <c r="N67" s="61">
        <v>2010</v>
      </c>
      <c r="O67" s="61">
        <v>2030</v>
      </c>
      <c r="P67" s="61">
        <v>2018</v>
      </c>
      <c r="Q67" s="61">
        <v>5422275</v>
      </c>
      <c r="R67" s="61">
        <v>2711137.5</v>
      </c>
      <c r="S67" s="61">
        <v>2711137.5</v>
      </c>
      <c r="T67" s="61">
        <v>0</v>
      </c>
      <c r="U67" s="83">
        <v>50.616208141416649</v>
      </c>
      <c r="V67" s="83">
        <v>0.50619999999999998</v>
      </c>
      <c r="W67" s="87">
        <f t="shared" ref="W67:W91" si="3">P67-O67</f>
        <v>-12</v>
      </c>
    </row>
    <row r="68" spans="1:23">
      <c r="A68" s="61" t="s">
        <v>414</v>
      </c>
      <c r="B68" s="61">
        <v>80</v>
      </c>
      <c r="C68" s="61" t="s">
        <v>418</v>
      </c>
      <c r="D68" s="61" t="s">
        <v>545</v>
      </c>
      <c r="E68" s="83" t="s">
        <v>546</v>
      </c>
      <c r="G68" s="61" t="s">
        <v>547</v>
      </c>
      <c r="H68" s="61">
        <v>100</v>
      </c>
      <c r="I68" s="61">
        <v>1</v>
      </c>
      <c r="J68" s="61">
        <v>1</v>
      </c>
      <c r="K68" s="61">
        <v>0</v>
      </c>
      <c r="L68" s="61">
        <v>30</v>
      </c>
      <c r="M68" s="61">
        <v>0.3</v>
      </c>
      <c r="N68" s="84">
        <v>2014</v>
      </c>
      <c r="O68" s="61">
        <v>2025</v>
      </c>
      <c r="P68" s="61">
        <v>2015</v>
      </c>
      <c r="Q68" s="61">
        <v>230637</v>
      </c>
      <c r="R68" s="61">
        <v>115318.5</v>
      </c>
      <c r="S68" s="61">
        <v>115318.5</v>
      </c>
      <c r="T68" s="61">
        <v>0</v>
      </c>
      <c r="U68" s="83">
        <v>59.670969243154104</v>
      </c>
      <c r="V68" s="83">
        <v>0.59670000000000001</v>
      </c>
      <c r="W68" s="87">
        <f t="shared" si="3"/>
        <v>-10</v>
      </c>
    </row>
    <row r="69" spans="1:23">
      <c r="A69" s="61" t="s">
        <v>423</v>
      </c>
      <c r="B69" s="61">
        <v>82</v>
      </c>
      <c r="C69" s="61" t="s">
        <v>426</v>
      </c>
      <c r="D69" s="61" t="s">
        <v>545</v>
      </c>
      <c r="E69" s="83" t="s">
        <v>546</v>
      </c>
      <c r="G69" s="61" t="s">
        <v>547</v>
      </c>
      <c r="H69" s="61">
        <v>100</v>
      </c>
      <c r="I69" s="61">
        <v>1</v>
      </c>
      <c r="J69" s="61">
        <v>1</v>
      </c>
      <c r="K69" s="61">
        <v>0</v>
      </c>
      <c r="L69" s="61">
        <v>100</v>
      </c>
      <c r="M69" s="61">
        <v>1</v>
      </c>
      <c r="N69" s="84">
        <v>2015</v>
      </c>
      <c r="O69" s="61">
        <v>2050</v>
      </c>
      <c r="P69" s="61">
        <v>2016</v>
      </c>
      <c r="Q69" s="61">
        <v>106542</v>
      </c>
      <c r="R69" s="61">
        <v>53271</v>
      </c>
      <c r="S69" s="61">
        <v>53271</v>
      </c>
      <c r="T69" s="61">
        <v>0</v>
      </c>
      <c r="U69" s="83">
        <v>-31.878508006232288</v>
      </c>
      <c r="V69" s="83">
        <v>-0.31879999999999997</v>
      </c>
      <c r="W69" s="87">
        <f t="shared" si="3"/>
        <v>-34</v>
      </c>
    </row>
    <row r="70" spans="1:23">
      <c r="A70" s="61" t="s">
        <v>423</v>
      </c>
      <c r="B70" s="61">
        <v>82</v>
      </c>
      <c r="C70" s="61" t="s">
        <v>426</v>
      </c>
      <c r="D70" s="61" t="s">
        <v>545</v>
      </c>
      <c r="E70" s="83" t="s">
        <v>546</v>
      </c>
      <c r="G70" s="61" t="s">
        <v>547</v>
      </c>
      <c r="H70" s="61">
        <v>100</v>
      </c>
      <c r="I70" s="61">
        <v>1</v>
      </c>
      <c r="J70" s="61">
        <v>1</v>
      </c>
      <c r="K70" s="61">
        <v>0</v>
      </c>
      <c r="L70" s="61">
        <v>52</v>
      </c>
      <c r="M70" s="61">
        <v>0.52</v>
      </c>
      <c r="N70" s="84">
        <v>2015</v>
      </c>
      <c r="O70" s="61">
        <v>2050</v>
      </c>
      <c r="P70" s="61">
        <v>2016</v>
      </c>
      <c r="Q70" s="61">
        <v>106542</v>
      </c>
      <c r="R70" s="61">
        <v>53271</v>
      </c>
      <c r="S70" s="61">
        <v>53271</v>
      </c>
      <c r="T70" s="61">
        <v>0</v>
      </c>
      <c r="U70" s="83">
        <v>-61.304823088908243</v>
      </c>
      <c r="V70" s="83">
        <v>-0.61299999999999999</v>
      </c>
      <c r="W70" s="87">
        <f t="shared" si="3"/>
        <v>-34</v>
      </c>
    </row>
    <row r="71" spans="1:23">
      <c r="A71" s="61" t="s">
        <v>423</v>
      </c>
      <c r="B71" s="61">
        <v>82</v>
      </c>
      <c r="C71" s="61" t="s">
        <v>426</v>
      </c>
      <c r="D71" s="61" t="s">
        <v>545</v>
      </c>
      <c r="E71" s="83" t="s">
        <v>546</v>
      </c>
      <c r="G71" s="61" t="s">
        <v>547</v>
      </c>
      <c r="H71" s="61">
        <v>100</v>
      </c>
      <c r="I71" s="61">
        <v>1</v>
      </c>
      <c r="J71" s="61">
        <v>1</v>
      </c>
      <c r="K71" s="61">
        <v>0</v>
      </c>
      <c r="L71" s="61">
        <v>27</v>
      </c>
      <c r="M71" s="61">
        <v>0.27</v>
      </c>
      <c r="N71" s="84">
        <v>2015</v>
      </c>
      <c r="O71" s="61">
        <v>2030</v>
      </c>
      <c r="P71" s="61">
        <v>2016</v>
      </c>
      <c r="Q71" s="61">
        <v>106542</v>
      </c>
      <c r="R71" s="61">
        <v>53271</v>
      </c>
      <c r="S71" s="61">
        <v>53271</v>
      </c>
      <c r="T71" s="61">
        <v>0</v>
      </c>
      <c r="U71" s="83">
        <v>-118.06854817123069</v>
      </c>
      <c r="V71" s="83">
        <v>-1.1807000000000001</v>
      </c>
      <c r="W71" s="87">
        <f t="shared" si="3"/>
        <v>-14</v>
      </c>
    </row>
    <row r="72" spans="1:23">
      <c r="A72" s="61" t="s">
        <v>423</v>
      </c>
      <c r="B72" s="61">
        <v>82</v>
      </c>
      <c r="C72" s="61" t="s">
        <v>426</v>
      </c>
      <c r="D72" s="61" t="s">
        <v>545</v>
      </c>
      <c r="E72" s="83" t="s">
        <v>546</v>
      </c>
      <c r="G72" s="61" t="s">
        <v>547</v>
      </c>
      <c r="H72" s="61">
        <v>100</v>
      </c>
      <c r="I72" s="61">
        <v>1</v>
      </c>
      <c r="J72" s="61">
        <v>1</v>
      </c>
      <c r="K72" s="61">
        <v>0</v>
      </c>
      <c r="L72" s="61">
        <v>50</v>
      </c>
      <c r="M72" s="61">
        <v>0.5</v>
      </c>
      <c r="N72" s="84">
        <v>2018</v>
      </c>
      <c r="O72" s="61">
        <v>2030</v>
      </c>
      <c r="P72" s="61">
        <v>2019</v>
      </c>
      <c r="Q72" s="61">
        <v>162938</v>
      </c>
      <c r="R72" s="61">
        <v>81469</v>
      </c>
      <c r="S72" s="61">
        <v>81469</v>
      </c>
      <c r="T72" s="61">
        <v>0</v>
      </c>
      <c r="U72" s="83">
        <v>27.534399587573187</v>
      </c>
      <c r="V72" s="83">
        <v>0.27529999999999999</v>
      </c>
      <c r="W72" s="87">
        <f t="shared" si="3"/>
        <v>-11</v>
      </c>
    </row>
    <row r="73" spans="1:23">
      <c r="A73" s="61" t="s">
        <v>423</v>
      </c>
      <c r="B73" s="61">
        <v>82</v>
      </c>
      <c r="C73" s="61" t="s">
        <v>426</v>
      </c>
      <c r="D73" s="61" t="s">
        <v>545</v>
      </c>
      <c r="E73" s="83" t="s">
        <v>546</v>
      </c>
      <c r="G73" s="61" t="s">
        <v>550</v>
      </c>
      <c r="H73" s="61">
        <v>100</v>
      </c>
      <c r="I73" s="61">
        <v>0</v>
      </c>
      <c r="J73" s="61">
        <v>0</v>
      </c>
      <c r="K73" s="61">
        <v>1</v>
      </c>
      <c r="L73" s="61">
        <v>50</v>
      </c>
      <c r="M73" s="61">
        <v>0.5</v>
      </c>
      <c r="N73" s="84">
        <v>2018</v>
      </c>
      <c r="O73" s="61">
        <v>2030</v>
      </c>
      <c r="P73" s="61">
        <v>2018</v>
      </c>
      <c r="Q73" s="61">
        <v>67890</v>
      </c>
      <c r="R73" s="61">
        <v>0</v>
      </c>
      <c r="S73" s="61">
        <v>0</v>
      </c>
      <c r="T73" s="61">
        <v>67890</v>
      </c>
      <c r="U73" s="83">
        <v>18.694947709530123</v>
      </c>
      <c r="V73" s="83">
        <v>0.18690000000000001</v>
      </c>
      <c r="W73" s="87">
        <f t="shared" si="3"/>
        <v>-12</v>
      </c>
    </row>
    <row r="74" spans="1:23">
      <c r="A74" s="61" t="s">
        <v>431</v>
      </c>
      <c r="B74" s="61">
        <v>84</v>
      </c>
      <c r="C74" s="61" t="s">
        <v>435</v>
      </c>
      <c r="D74" s="61" t="s">
        <v>545</v>
      </c>
      <c r="E74" s="83" t="s">
        <v>546</v>
      </c>
      <c r="G74" s="61" t="s">
        <v>547</v>
      </c>
      <c r="H74" s="61">
        <v>100</v>
      </c>
      <c r="I74" s="61">
        <v>1</v>
      </c>
      <c r="J74" s="61">
        <v>1</v>
      </c>
      <c r="K74" s="61">
        <v>0</v>
      </c>
      <c r="L74" s="61">
        <v>68</v>
      </c>
      <c r="M74" s="61">
        <v>0.68</v>
      </c>
      <c r="N74" s="84">
        <v>2019</v>
      </c>
      <c r="O74" s="61">
        <v>2035</v>
      </c>
      <c r="P74" s="61">
        <v>2020</v>
      </c>
      <c r="Q74" s="61">
        <v>266578.01</v>
      </c>
      <c r="R74" s="61">
        <v>133289.005</v>
      </c>
      <c r="S74" s="61">
        <v>133289.005</v>
      </c>
      <c r="T74" s="61">
        <v>0</v>
      </c>
      <c r="U74" s="83">
        <v>0</v>
      </c>
      <c r="V74" s="83">
        <v>0</v>
      </c>
      <c r="W74" s="87">
        <f t="shared" si="3"/>
        <v>-15</v>
      </c>
    </row>
    <row r="75" spans="1:23">
      <c r="A75" s="61" t="s">
        <v>448</v>
      </c>
      <c r="B75" s="61">
        <v>87</v>
      </c>
      <c r="C75" s="61" t="s">
        <v>452</v>
      </c>
      <c r="D75" s="61" t="s">
        <v>545</v>
      </c>
      <c r="E75" s="83" t="s">
        <v>546</v>
      </c>
      <c r="G75" s="61" t="s">
        <v>547</v>
      </c>
      <c r="H75" s="61">
        <v>100</v>
      </c>
      <c r="I75" s="61">
        <v>1</v>
      </c>
      <c r="J75" s="61">
        <v>1</v>
      </c>
      <c r="K75" s="61">
        <v>0</v>
      </c>
      <c r="L75" s="61">
        <v>30</v>
      </c>
      <c r="M75" s="61">
        <v>0.3</v>
      </c>
      <c r="N75" s="84">
        <v>2017</v>
      </c>
      <c r="O75" s="61">
        <v>2030</v>
      </c>
      <c r="P75" s="61">
        <v>2019</v>
      </c>
      <c r="Q75" s="61">
        <v>2567880</v>
      </c>
      <c r="R75" s="61">
        <v>1283940</v>
      </c>
      <c r="S75" s="61">
        <v>1283940</v>
      </c>
      <c r="T75" s="61">
        <v>0</v>
      </c>
      <c r="U75" s="83">
        <v>34.974375749645617</v>
      </c>
      <c r="V75" s="83">
        <v>0.34970000000000001</v>
      </c>
      <c r="W75" s="87">
        <f t="shared" si="3"/>
        <v>-11</v>
      </c>
    </row>
    <row r="76" spans="1:23">
      <c r="A76" s="61" t="s">
        <v>448</v>
      </c>
      <c r="B76" s="61">
        <v>87</v>
      </c>
      <c r="C76" s="61" t="s">
        <v>452</v>
      </c>
      <c r="D76" s="61" t="s">
        <v>545</v>
      </c>
      <c r="E76" s="83" t="s">
        <v>546</v>
      </c>
      <c r="G76" s="61" t="s">
        <v>550</v>
      </c>
      <c r="H76" s="61">
        <v>100</v>
      </c>
      <c r="I76" s="61">
        <v>0</v>
      </c>
      <c r="J76" s="61">
        <v>0</v>
      </c>
      <c r="K76" s="61">
        <v>1</v>
      </c>
      <c r="L76" s="61">
        <v>30</v>
      </c>
      <c r="M76" s="61">
        <v>0.3</v>
      </c>
      <c r="N76" s="84">
        <v>2017</v>
      </c>
      <c r="O76" s="61">
        <v>2030</v>
      </c>
      <c r="P76" s="61">
        <v>2019</v>
      </c>
      <c r="Q76" s="61">
        <v>26939000</v>
      </c>
      <c r="R76" s="61">
        <v>0</v>
      </c>
      <c r="S76" s="61">
        <v>0</v>
      </c>
      <c r="T76" s="61">
        <v>26939000</v>
      </c>
      <c r="U76" s="83">
        <v>7.127213333828279</v>
      </c>
      <c r="V76" s="83">
        <v>7.1300000000000002E-2</v>
      </c>
      <c r="W76" s="87">
        <f t="shared" si="3"/>
        <v>-11</v>
      </c>
    </row>
    <row r="77" spans="1:23">
      <c r="A77" s="61" t="s">
        <v>152</v>
      </c>
      <c r="B77" s="61">
        <v>29</v>
      </c>
      <c r="C77" s="61" t="s">
        <v>156</v>
      </c>
      <c r="D77" s="61" t="s">
        <v>545</v>
      </c>
      <c r="E77" s="83" t="s">
        <v>546</v>
      </c>
      <c r="G77" s="61" t="s">
        <v>551</v>
      </c>
      <c r="H77" s="61">
        <v>100</v>
      </c>
      <c r="I77" s="61">
        <v>1</v>
      </c>
      <c r="J77" s="61">
        <v>1</v>
      </c>
      <c r="K77" s="61">
        <v>1</v>
      </c>
      <c r="L77" s="61">
        <v>25</v>
      </c>
      <c r="M77" s="61">
        <v>0.25</v>
      </c>
      <c r="N77" s="84">
        <v>2015</v>
      </c>
      <c r="O77" s="61">
        <v>2030</v>
      </c>
      <c r="P77" s="61">
        <v>2019</v>
      </c>
      <c r="Q77" s="61">
        <v>70144410</v>
      </c>
      <c r="R77" s="61">
        <v>23381470</v>
      </c>
      <c r="S77" s="61">
        <v>23381470</v>
      </c>
      <c r="T77" s="61">
        <v>23381470</v>
      </c>
      <c r="U77" s="83">
        <v>100</v>
      </c>
      <c r="V77" s="83">
        <v>1</v>
      </c>
      <c r="W77" s="87">
        <f t="shared" si="3"/>
        <v>-11</v>
      </c>
    </row>
    <row r="78" spans="1:23">
      <c r="A78" s="61" t="s">
        <v>186</v>
      </c>
      <c r="B78" s="61">
        <v>36</v>
      </c>
      <c r="C78" s="61" t="s">
        <v>188</v>
      </c>
      <c r="D78" s="61" t="s">
        <v>545</v>
      </c>
      <c r="E78" s="83" t="s">
        <v>546</v>
      </c>
      <c r="G78" s="61" t="s">
        <v>547</v>
      </c>
      <c r="H78" s="61">
        <v>100</v>
      </c>
      <c r="I78" s="61">
        <v>1</v>
      </c>
      <c r="J78" s="61">
        <v>1</v>
      </c>
      <c r="K78" s="61">
        <v>0</v>
      </c>
      <c r="L78" s="61">
        <v>0</v>
      </c>
      <c r="M78" s="61">
        <v>0</v>
      </c>
      <c r="N78" s="84">
        <v>2006</v>
      </c>
      <c r="O78" s="61">
        <v>2025</v>
      </c>
      <c r="P78" s="61">
        <v>2015</v>
      </c>
      <c r="Q78" s="61">
        <v>42100000</v>
      </c>
      <c r="R78" s="61">
        <v>21050000</v>
      </c>
      <c r="S78" s="61">
        <v>21050000</v>
      </c>
      <c r="T78" s="61">
        <v>0</v>
      </c>
      <c r="U78" s="83" t="s">
        <v>546</v>
      </c>
      <c r="V78" s="90">
        <v>0</v>
      </c>
      <c r="W78" s="87">
        <f t="shared" si="3"/>
        <v>-10</v>
      </c>
    </row>
    <row r="79" spans="1:23">
      <c r="A79" s="61" t="s">
        <v>256</v>
      </c>
      <c r="B79" s="61">
        <v>51</v>
      </c>
      <c r="C79" s="61" t="s">
        <v>259</v>
      </c>
      <c r="D79" s="61" t="s">
        <v>545</v>
      </c>
      <c r="E79" s="83" t="s">
        <v>546</v>
      </c>
      <c r="G79" s="61" t="s">
        <v>547</v>
      </c>
      <c r="H79" s="61">
        <v>100</v>
      </c>
      <c r="I79" s="61">
        <v>1</v>
      </c>
      <c r="J79" s="61">
        <v>1</v>
      </c>
      <c r="K79" s="61">
        <v>0</v>
      </c>
      <c r="L79" s="61">
        <v>39.9</v>
      </c>
      <c r="M79" s="61">
        <v>0.39899999999999997</v>
      </c>
      <c r="N79" s="61">
        <v>2011</v>
      </c>
      <c r="O79" s="61">
        <v>2030</v>
      </c>
      <c r="P79" s="61">
        <v>2018</v>
      </c>
      <c r="Q79" s="61">
        <v>3020011</v>
      </c>
      <c r="R79" s="61">
        <v>1510005.5</v>
      </c>
      <c r="S79" s="61">
        <v>1510005.5</v>
      </c>
      <c r="T79" s="61">
        <v>0</v>
      </c>
      <c r="U79" s="83">
        <v>88.945384669211677</v>
      </c>
      <c r="V79" s="83">
        <v>0.88949999999999996</v>
      </c>
      <c r="W79" s="87">
        <f t="shared" si="3"/>
        <v>-12</v>
      </c>
    </row>
    <row r="80" spans="1:23">
      <c r="A80" s="61" t="s">
        <v>256</v>
      </c>
      <c r="B80" s="61">
        <v>51</v>
      </c>
      <c r="C80" s="61" t="s">
        <v>259</v>
      </c>
      <c r="D80" s="61" t="s">
        <v>545</v>
      </c>
      <c r="E80" s="83" t="s">
        <v>546</v>
      </c>
      <c r="G80" s="61" t="s">
        <v>547</v>
      </c>
      <c r="H80" s="61">
        <v>100</v>
      </c>
      <c r="I80" s="61">
        <v>1</v>
      </c>
      <c r="J80" s="61">
        <v>1</v>
      </c>
      <c r="K80" s="61">
        <v>0</v>
      </c>
      <c r="L80" s="61">
        <v>50.4</v>
      </c>
      <c r="M80" s="61">
        <v>0.504</v>
      </c>
      <c r="N80" s="61">
        <v>2011</v>
      </c>
      <c r="O80" s="61">
        <v>2035</v>
      </c>
      <c r="P80" s="61">
        <v>2018</v>
      </c>
      <c r="Q80" s="61">
        <v>3020011</v>
      </c>
      <c r="R80" s="61">
        <v>1510005.5</v>
      </c>
      <c r="S80" s="61">
        <v>1510005.5</v>
      </c>
      <c r="T80" s="61">
        <v>0</v>
      </c>
      <c r="U80" s="83">
        <v>70.415096196459245</v>
      </c>
      <c r="V80" s="83">
        <v>0.70420000000000005</v>
      </c>
      <c r="W80" s="87">
        <f t="shared" si="3"/>
        <v>-17</v>
      </c>
    </row>
    <row r="81" spans="1:23">
      <c r="A81" s="61" t="s">
        <v>437</v>
      </c>
      <c r="B81" s="61">
        <v>85</v>
      </c>
      <c r="C81" s="61" t="s">
        <v>440</v>
      </c>
      <c r="D81" s="61" t="s">
        <v>545</v>
      </c>
      <c r="E81" s="83" t="s">
        <v>546</v>
      </c>
      <c r="G81" s="61" t="s">
        <v>552</v>
      </c>
      <c r="H81" s="61">
        <v>100</v>
      </c>
      <c r="I81" s="61">
        <v>1</v>
      </c>
      <c r="J81" s="61">
        <v>0</v>
      </c>
      <c r="K81" s="61">
        <v>0</v>
      </c>
      <c r="L81" s="61">
        <v>100</v>
      </c>
      <c r="M81" s="61">
        <v>1</v>
      </c>
      <c r="N81" s="61">
        <v>2007</v>
      </c>
      <c r="O81" s="61">
        <v>2050</v>
      </c>
      <c r="P81" s="61">
        <v>2018</v>
      </c>
      <c r="Q81" s="61">
        <v>156650363</v>
      </c>
      <c r="R81" s="61">
        <v>156650363</v>
      </c>
      <c r="S81" s="61">
        <v>0</v>
      </c>
      <c r="T81" s="61">
        <v>0</v>
      </c>
      <c r="U81" s="83">
        <v>43.687608946045017</v>
      </c>
      <c r="V81" s="83">
        <v>0.43690000000000001</v>
      </c>
      <c r="W81" s="87">
        <f t="shared" si="3"/>
        <v>-32</v>
      </c>
    </row>
    <row r="82" spans="1:23">
      <c r="A82" s="61" t="s">
        <v>437</v>
      </c>
      <c r="B82" s="61">
        <v>85</v>
      </c>
      <c r="C82" s="61" t="s">
        <v>440</v>
      </c>
      <c r="D82" s="61" t="s">
        <v>545</v>
      </c>
      <c r="E82" s="83" t="s">
        <v>546</v>
      </c>
      <c r="G82" s="61" t="s">
        <v>552</v>
      </c>
      <c r="H82" s="61">
        <v>100</v>
      </c>
      <c r="I82" s="61">
        <v>1</v>
      </c>
      <c r="J82" s="61">
        <v>0</v>
      </c>
      <c r="K82" s="61">
        <v>0</v>
      </c>
      <c r="L82" s="61">
        <v>50</v>
      </c>
      <c r="M82" s="61">
        <v>0.5</v>
      </c>
      <c r="N82" s="61">
        <v>2007</v>
      </c>
      <c r="O82" s="61">
        <v>2030</v>
      </c>
      <c r="P82" s="61">
        <v>2018</v>
      </c>
      <c r="Q82" s="61">
        <v>156650363</v>
      </c>
      <c r="R82" s="61">
        <v>156650363</v>
      </c>
      <c r="S82" s="61">
        <v>0</v>
      </c>
      <c r="T82" s="61">
        <v>0</v>
      </c>
      <c r="U82" s="83">
        <v>87.375217892090035</v>
      </c>
      <c r="V82" s="83">
        <v>0.87380000000000002</v>
      </c>
      <c r="W82" s="87">
        <f t="shared" si="3"/>
        <v>-12</v>
      </c>
    </row>
    <row r="83" spans="1:23">
      <c r="A83" s="61" t="s">
        <v>491</v>
      </c>
      <c r="B83" s="61">
        <v>95</v>
      </c>
      <c r="C83" s="61" t="s">
        <v>494</v>
      </c>
      <c r="D83" s="61" t="s">
        <v>545</v>
      </c>
      <c r="E83" s="83" t="s">
        <v>546</v>
      </c>
      <c r="G83" s="61" t="s">
        <v>547</v>
      </c>
      <c r="H83" s="61">
        <v>100</v>
      </c>
      <c r="I83" s="61">
        <v>1</v>
      </c>
      <c r="J83" s="61">
        <v>1</v>
      </c>
      <c r="K83" s="61">
        <v>0</v>
      </c>
      <c r="L83" s="61">
        <v>40</v>
      </c>
      <c r="M83" s="61">
        <v>0.4</v>
      </c>
      <c r="N83" s="61">
        <v>2014</v>
      </c>
      <c r="O83" s="61">
        <v>2029</v>
      </c>
      <c r="P83" s="61">
        <v>2016</v>
      </c>
      <c r="Q83" s="61">
        <v>415211</v>
      </c>
      <c r="R83" s="61">
        <v>207605.5</v>
      </c>
      <c r="S83" s="61">
        <v>207605.5</v>
      </c>
      <c r="T83" s="61">
        <v>0</v>
      </c>
      <c r="U83" s="83">
        <v>109.75323389794586</v>
      </c>
      <c r="V83" s="83">
        <v>1.0974999999999999</v>
      </c>
      <c r="W83" s="87">
        <f t="shared" si="3"/>
        <v>-13</v>
      </c>
    </row>
    <row r="84" spans="1:23">
      <c r="A84" s="61" t="s">
        <v>491</v>
      </c>
      <c r="B84" s="61">
        <v>95</v>
      </c>
      <c r="C84" s="61" t="s">
        <v>494</v>
      </c>
      <c r="D84" s="61" t="s">
        <v>545</v>
      </c>
      <c r="E84" s="83" t="s">
        <v>546</v>
      </c>
      <c r="G84" s="61" t="s">
        <v>547</v>
      </c>
      <c r="H84" s="61">
        <v>100</v>
      </c>
      <c r="I84" s="61">
        <v>1</v>
      </c>
      <c r="J84" s="61">
        <v>1</v>
      </c>
      <c r="K84" s="61">
        <v>0</v>
      </c>
      <c r="L84" s="61">
        <v>60</v>
      </c>
      <c r="M84" s="61">
        <v>0.6</v>
      </c>
      <c r="N84" s="61">
        <v>2014</v>
      </c>
      <c r="O84" s="61">
        <v>2044</v>
      </c>
      <c r="P84" s="61">
        <v>2016</v>
      </c>
      <c r="Q84" s="61">
        <v>415211</v>
      </c>
      <c r="R84" s="61">
        <v>207605.5</v>
      </c>
      <c r="S84" s="61">
        <v>207605.5</v>
      </c>
      <c r="T84" s="61">
        <v>0</v>
      </c>
      <c r="U84" s="83">
        <v>73.168822598630584</v>
      </c>
      <c r="V84" s="83">
        <v>0.73170000000000002</v>
      </c>
      <c r="W84" s="87">
        <f t="shared" si="3"/>
        <v>-28</v>
      </c>
    </row>
    <row r="85" spans="1:23">
      <c r="A85" s="61" t="s">
        <v>480</v>
      </c>
      <c r="B85" s="61">
        <v>93</v>
      </c>
      <c r="C85" s="61" t="s">
        <v>483</v>
      </c>
      <c r="D85" s="61" t="s">
        <v>545</v>
      </c>
      <c r="E85" s="83" t="s">
        <v>546</v>
      </c>
      <c r="G85" s="61" t="s">
        <v>547</v>
      </c>
      <c r="H85" s="61">
        <v>55</v>
      </c>
      <c r="I85" s="61">
        <v>0.55000000000000004</v>
      </c>
      <c r="J85" s="61">
        <v>0.55000000000000004</v>
      </c>
      <c r="K85" s="61">
        <v>0</v>
      </c>
      <c r="L85" s="61">
        <v>3</v>
      </c>
      <c r="M85" s="61">
        <v>0.03</v>
      </c>
      <c r="N85" s="61">
        <v>2017</v>
      </c>
      <c r="O85" s="61">
        <v>2023</v>
      </c>
      <c r="P85" s="61">
        <v>2019</v>
      </c>
      <c r="Q85" s="61">
        <v>95079</v>
      </c>
      <c r="R85" s="61">
        <v>47539.5</v>
      </c>
      <c r="S85" s="61">
        <v>47539.5</v>
      </c>
      <c r="T85" s="61">
        <v>0</v>
      </c>
      <c r="U85" s="83">
        <v>431.01000220869031</v>
      </c>
      <c r="V85" s="83">
        <v>4.3101000000000003</v>
      </c>
      <c r="W85" s="87">
        <f t="shared" si="3"/>
        <v>-4</v>
      </c>
    </row>
    <row r="86" spans="1:23">
      <c r="A86" s="61" t="s">
        <v>485</v>
      </c>
      <c r="B86" s="61">
        <v>94</v>
      </c>
      <c r="C86" s="61" t="s">
        <v>489</v>
      </c>
      <c r="D86" s="61" t="s">
        <v>545</v>
      </c>
      <c r="E86" s="83" t="s">
        <v>546</v>
      </c>
      <c r="G86" s="61" t="s">
        <v>547</v>
      </c>
      <c r="H86" s="61">
        <v>43</v>
      </c>
      <c r="I86" s="61">
        <v>0.43</v>
      </c>
      <c r="J86" s="61">
        <v>0.43</v>
      </c>
      <c r="K86" s="61">
        <v>0</v>
      </c>
      <c r="L86" s="61">
        <v>12</v>
      </c>
      <c r="M86" s="61">
        <v>0.12</v>
      </c>
      <c r="N86" s="61">
        <v>2015</v>
      </c>
      <c r="O86" s="61">
        <v>2025</v>
      </c>
      <c r="P86" s="61">
        <v>2016</v>
      </c>
      <c r="Q86" s="61">
        <v>5636000</v>
      </c>
      <c r="R86" s="61">
        <v>2818000</v>
      </c>
      <c r="S86" s="61">
        <v>2818000</v>
      </c>
      <c r="T86" s="61">
        <v>0</v>
      </c>
      <c r="U86" s="83">
        <v>-44.653418500118285</v>
      </c>
      <c r="V86" s="83">
        <v>-0.44650000000000001</v>
      </c>
      <c r="W86" s="87">
        <f t="shared" si="3"/>
        <v>-9</v>
      </c>
    </row>
    <row r="87" spans="1:23">
      <c r="A87" s="61" t="s">
        <v>496</v>
      </c>
      <c r="B87" s="61">
        <v>96</v>
      </c>
      <c r="C87" s="61" t="s">
        <v>500</v>
      </c>
      <c r="D87" s="61" t="s">
        <v>545</v>
      </c>
      <c r="E87" s="83" t="s">
        <v>546</v>
      </c>
      <c r="G87" s="61" t="s">
        <v>547</v>
      </c>
      <c r="H87" s="61">
        <v>100</v>
      </c>
      <c r="I87" s="61">
        <v>1</v>
      </c>
      <c r="J87" s="61">
        <v>1</v>
      </c>
      <c r="K87" s="61">
        <v>0</v>
      </c>
      <c r="L87" s="61">
        <v>100</v>
      </c>
      <c r="M87" s="61">
        <v>1</v>
      </c>
      <c r="N87" s="61">
        <v>2018</v>
      </c>
      <c r="O87" s="61">
        <v>2035</v>
      </c>
      <c r="P87" s="61">
        <v>2018</v>
      </c>
      <c r="Q87" s="61">
        <v>4418820</v>
      </c>
      <c r="R87" s="61">
        <v>2209410</v>
      </c>
      <c r="S87" s="61">
        <v>2209410</v>
      </c>
      <c r="T87" s="61">
        <v>0</v>
      </c>
      <c r="U87" s="83">
        <v>1.2037756686174068</v>
      </c>
      <c r="V87" s="83">
        <v>1.2E-2</v>
      </c>
      <c r="W87" s="87">
        <f t="shared" si="3"/>
        <v>-17</v>
      </c>
    </row>
    <row r="88" spans="1:23">
      <c r="A88" s="61" t="s">
        <v>496</v>
      </c>
      <c r="B88" s="61">
        <v>96</v>
      </c>
      <c r="C88" s="61" t="s">
        <v>500</v>
      </c>
      <c r="D88" s="61" t="s">
        <v>545</v>
      </c>
      <c r="E88" s="83" t="s">
        <v>546</v>
      </c>
      <c r="G88" s="61" t="s">
        <v>554</v>
      </c>
      <c r="H88" s="61">
        <v>100</v>
      </c>
      <c r="I88" s="61">
        <v>0</v>
      </c>
      <c r="J88" s="61">
        <v>1</v>
      </c>
      <c r="K88" s="61">
        <v>0</v>
      </c>
      <c r="L88" s="61">
        <v>50</v>
      </c>
      <c r="M88" s="61">
        <v>0.5</v>
      </c>
      <c r="N88" s="61">
        <v>2018</v>
      </c>
      <c r="O88" s="61">
        <v>2025</v>
      </c>
      <c r="P88" s="61">
        <v>2018</v>
      </c>
      <c r="Q88" s="61">
        <v>4033579</v>
      </c>
      <c r="R88" s="61">
        <v>0</v>
      </c>
      <c r="S88" s="61">
        <v>4033579</v>
      </c>
      <c r="T88" s="61">
        <v>0</v>
      </c>
      <c r="U88" s="83">
        <v>1.3241109198555325</v>
      </c>
      <c r="V88" s="83">
        <v>1.32E-2</v>
      </c>
      <c r="W88" s="87">
        <f t="shared" si="3"/>
        <v>-7</v>
      </c>
    </row>
    <row r="89" spans="1:23">
      <c r="A89" s="61" t="s">
        <v>514</v>
      </c>
      <c r="B89" s="61">
        <v>99</v>
      </c>
      <c r="C89" s="61" t="s">
        <v>517</v>
      </c>
      <c r="D89" s="61" t="s">
        <v>545</v>
      </c>
      <c r="E89" s="83" t="s">
        <v>546</v>
      </c>
      <c r="G89" s="61" t="s">
        <v>547</v>
      </c>
      <c r="H89" s="61">
        <v>100</v>
      </c>
      <c r="I89" s="61">
        <v>1</v>
      </c>
      <c r="J89" s="61">
        <v>1</v>
      </c>
      <c r="K89" s="61">
        <v>0</v>
      </c>
      <c r="L89" s="61">
        <v>18</v>
      </c>
      <c r="M89" s="61">
        <v>0.18</v>
      </c>
      <c r="N89" s="61">
        <v>2015</v>
      </c>
      <c r="O89" s="61">
        <v>2025</v>
      </c>
      <c r="P89" s="61">
        <v>2016</v>
      </c>
      <c r="Q89" s="61">
        <v>19547272</v>
      </c>
      <c r="R89" s="61">
        <v>9773636</v>
      </c>
      <c r="S89" s="61">
        <v>9773636</v>
      </c>
      <c r="T89" s="61">
        <v>0</v>
      </c>
      <c r="U89" s="83">
        <v>56.378313159105886</v>
      </c>
      <c r="V89" s="83">
        <v>0.56379999999999997</v>
      </c>
      <c r="W89" s="87">
        <f t="shared" si="3"/>
        <v>-9</v>
      </c>
    </row>
    <row r="90" spans="1:23">
      <c r="A90" s="61" t="s">
        <v>514</v>
      </c>
      <c r="B90" s="61">
        <v>99</v>
      </c>
      <c r="C90" s="61" t="s">
        <v>517</v>
      </c>
      <c r="D90" s="61" t="s">
        <v>545</v>
      </c>
      <c r="E90" s="83" t="s">
        <v>546</v>
      </c>
      <c r="G90" s="61" t="s">
        <v>550</v>
      </c>
      <c r="H90" s="61">
        <v>100</v>
      </c>
      <c r="I90" s="61">
        <v>0</v>
      </c>
      <c r="J90" s="61">
        <v>0</v>
      </c>
      <c r="K90" s="61">
        <v>1</v>
      </c>
      <c r="L90" s="61">
        <v>100</v>
      </c>
      <c r="M90" s="61">
        <v>1</v>
      </c>
      <c r="N90" s="61">
        <v>2015</v>
      </c>
      <c r="O90" s="61">
        <v>2030</v>
      </c>
      <c r="P90" s="61">
        <v>2016</v>
      </c>
      <c r="Q90" s="61">
        <v>1000000000</v>
      </c>
      <c r="R90" s="61">
        <v>0</v>
      </c>
      <c r="S90" s="61">
        <v>0</v>
      </c>
      <c r="T90" s="61">
        <v>1000000000</v>
      </c>
      <c r="U90" s="83">
        <v>23</v>
      </c>
      <c r="V90" s="83">
        <v>0.23</v>
      </c>
      <c r="W90" s="87">
        <f t="shared" si="3"/>
        <v>-14</v>
      </c>
    </row>
    <row r="91" spans="1:23">
      <c r="A91" s="61" t="s">
        <v>9</v>
      </c>
      <c r="B91" s="61">
        <v>1</v>
      </c>
      <c r="C91" s="61" t="s">
        <v>12</v>
      </c>
      <c r="D91" s="61" t="s">
        <v>555</v>
      </c>
      <c r="E91" s="83" t="s">
        <v>556</v>
      </c>
      <c r="F91" s="83" t="s">
        <v>557</v>
      </c>
      <c r="G91" s="61" t="s">
        <v>547</v>
      </c>
      <c r="H91" s="61">
        <v>50</v>
      </c>
      <c r="I91" s="61">
        <v>0.5</v>
      </c>
      <c r="J91" s="61">
        <v>0.5</v>
      </c>
      <c r="K91" s="61">
        <v>0</v>
      </c>
      <c r="L91" s="61">
        <v>30</v>
      </c>
      <c r="M91" s="61">
        <v>0.3</v>
      </c>
      <c r="N91" s="61">
        <v>2015</v>
      </c>
      <c r="O91" s="61">
        <v>2025</v>
      </c>
      <c r="P91" s="61">
        <v>2015</v>
      </c>
      <c r="Q91" s="61">
        <v>0</v>
      </c>
      <c r="R91" s="61">
        <v>0</v>
      </c>
      <c r="S91" s="61">
        <v>0</v>
      </c>
      <c r="T91" s="61">
        <v>0</v>
      </c>
      <c r="U91" s="83">
        <v>10.672358591248665</v>
      </c>
      <c r="V91" s="83">
        <v>0.1067</v>
      </c>
      <c r="W91" s="87">
        <f t="shared" si="3"/>
        <v>-10</v>
      </c>
    </row>
    <row r="92" spans="1:23">
      <c r="A92" s="61" t="s">
        <v>30</v>
      </c>
      <c r="B92" s="61">
        <v>5</v>
      </c>
      <c r="C92" s="61" t="s">
        <v>34</v>
      </c>
      <c r="D92" s="61" t="s">
        <v>555</v>
      </c>
      <c r="E92" s="83" t="s">
        <v>558</v>
      </c>
      <c r="F92" s="83" t="s">
        <v>557</v>
      </c>
      <c r="G92" s="61" t="s">
        <v>550</v>
      </c>
      <c r="H92" s="61">
        <v>100</v>
      </c>
      <c r="I92" s="61">
        <v>0</v>
      </c>
      <c r="J92" s="61">
        <v>0</v>
      </c>
      <c r="K92" s="61">
        <v>1</v>
      </c>
      <c r="L92" s="61">
        <v>5</v>
      </c>
      <c r="M92" s="61">
        <v>0.05</v>
      </c>
      <c r="N92" s="61">
        <v>2015</v>
      </c>
      <c r="O92" s="61">
        <v>2025</v>
      </c>
      <c r="P92" s="61">
        <v>2016</v>
      </c>
      <c r="Q92" s="61">
        <v>0</v>
      </c>
      <c r="R92" s="61">
        <v>0</v>
      </c>
      <c r="S92" s="61">
        <v>0</v>
      </c>
      <c r="T92" s="61">
        <v>0</v>
      </c>
      <c r="U92" s="83">
        <v>50</v>
      </c>
      <c r="V92" s="83">
        <v>0.5</v>
      </c>
      <c r="W92" s="87">
        <f t="shared" ref="W92:W104" si="4">P92-O92</f>
        <v>-9</v>
      </c>
    </row>
    <row r="93" spans="1:23">
      <c r="A93" s="61" t="s">
        <v>30</v>
      </c>
      <c r="B93" s="61">
        <v>5</v>
      </c>
      <c r="C93" s="61" t="s">
        <v>34</v>
      </c>
      <c r="D93" s="61" t="s">
        <v>555</v>
      </c>
      <c r="E93" s="83" t="s">
        <v>559</v>
      </c>
      <c r="F93" s="83" t="s">
        <v>557</v>
      </c>
      <c r="G93" s="61" t="s">
        <v>550</v>
      </c>
      <c r="H93" s="61">
        <v>100</v>
      </c>
      <c r="I93" s="61">
        <v>0</v>
      </c>
      <c r="J93" s="61">
        <v>0</v>
      </c>
      <c r="K93" s="61">
        <v>1</v>
      </c>
      <c r="L93" s="61">
        <v>15</v>
      </c>
      <c r="M93" s="61">
        <v>0.15</v>
      </c>
      <c r="N93" s="61">
        <v>2015</v>
      </c>
      <c r="O93" s="61">
        <v>2025</v>
      </c>
      <c r="P93" s="61">
        <v>2016</v>
      </c>
      <c r="Q93" s="61">
        <v>0</v>
      </c>
      <c r="R93" s="61">
        <v>0</v>
      </c>
      <c r="S93" s="61">
        <v>0</v>
      </c>
      <c r="T93" s="61">
        <v>0</v>
      </c>
      <c r="U93" s="83">
        <v>102.21973512404404</v>
      </c>
      <c r="V93" s="83">
        <v>1.0222</v>
      </c>
      <c r="W93" s="87">
        <f t="shared" si="4"/>
        <v>-9</v>
      </c>
    </row>
    <row r="94" spans="1:23">
      <c r="A94" s="61" t="s">
        <v>63</v>
      </c>
      <c r="B94" s="61">
        <v>11</v>
      </c>
      <c r="C94" s="61" t="s">
        <v>67</v>
      </c>
      <c r="D94" s="61" t="s">
        <v>555</v>
      </c>
      <c r="E94" s="83" t="s">
        <v>559</v>
      </c>
      <c r="F94" s="83" t="s">
        <v>557</v>
      </c>
      <c r="G94" s="61" t="s">
        <v>554</v>
      </c>
      <c r="H94" s="61">
        <v>83</v>
      </c>
      <c r="I94" s="61">
        <v>0</v>
      </c>
      <c r="J94" s="61">
        <v>0.83</v>
      </c>
      <c r="K94" s="61">
        <v>0</v>
      </c>
      <c r="L94" s="61">
        <v>30</v>
      </c>
      <c r="M94" s="61">
        <v>0.3</v>
      </c>
      <c r="N94" s="61">
        <v>2011</v>
      </c>
      <c r="O94" s="61">
        <v>2023</v>
      </c>
      <c r="P94" s="61">
        <v>2012</v>
      </c>
      <c r="Q94" s="61">
        <v>0</v>
      </c>
      <c r="R94" s="61">
        <v>0</v>
      </c>
      <c r="S94" s="61">
        <v>0</v>
      </c>
      <c r="T94" s="61">
        <v>0</v>
      </c>
      <c r="U94" s="83">
        <v>133.70998116760825</v>
      </c>
      <c r="V94" s="83">
        <v>1.3371</v>
      </c>
      <c r="W94" s="87">
        <f t="shared" si="4"/>
        <v>-11</v>
      </c>
    </row>
    <row r="95" spans="1:23">
      <c r="A95" s="61" t="s">
        <v>86</v>
      </c>
      <c r="B95" s="61">
        <v>15</v>
      </c>
      <c r="C95" s="61" t="s">
        <v>90</v>
      </c>
      <c r="D95" s="61" t="s">
        <v>555</v>
      </c>
      <c r="E95" s="83" t="s">
        <v>560</v>
      </c>
      <c r="F95" s="83" t="s">
        <v>557</v>
      </c>
      <c r="G95" s="61" t="s">
        <v>561</v>
      </c>
      <c r="H95" s="61"/>
      <c r="I95" s="61">
        <v>0</v>
      </c>
      <c r="J95" s="61">
        <v>0</v>
      </c>
      <c r="K95" s="61">
        <v>0</v>
      </c>
      <c r="L95" s="61"/>
      <c r="M95" s="61">
        <v>0</v>
      </c>
      <c r="N95" s="91">
        <v>2015</v>
      </c>
      <c r="O95" s="61">
        <v>2025</v>
      </c>
      <c r="P95" s="61">
        <v>2015</v>
      </c>
      <c r="Q95" s="61">
        <v>0</v>
      </c>
      <c r="R95" s="61">
        <v>0</v>
      </c>
      <c r="S95" s="61">
        <v>0</v>
      </c>
      <c r="T95" s="61">
        <v>0</v>
      </c>
      <c r="U95" s="83"/>
      <c r="V95" s="83">
        <v>0</v>
      </c>
      <c r="W95" s="87">
        <f t="shared" si="4"/>
        <v>-10</v>
      </c>
    </row>
    <row r="96" spans="1:23">
      <c r="A96" s="61" t="s">
        <v>107</v>
      </c>
      <c r="B96" s="61">
        <v>19</v>
      </c>
      <c r="C96" s="61" t="s">
        <v>111</v>
      </c>
      <c r="D96" s="61" t="s">
        <v>555</v>
      </c>
      <c r="E96" s="83" t="s">
        <v>558</v>
      </c>
      <c r="F96" s="83" t="s">
        <v>557</v>
      </c>
      <c r="G96" s="61" t="s">
        <v>554</v>
      </c>
      <c r="H96" s="61">
        <v>12</v>
      </c>
      <c r="I96" s="61">
        <v>0</v>
      </c>
      <c r="J96" s="61">
        <v>0.12</v>
      </c>
      <c r="K96" s="61">
        <v>0</v>
      </c>
      <c r="L96" s="61">
        <v>30</v>
      </c>
      <c r="M96" s="61">
        <v>0.3</v>
      </c>
      <c r="N96" s="61">
        <v>2011</v>
      </c>
      <c r="O96" s="61">
        <v>2023</v>
      </c>
      <c r="P96" s="61">
        <v>2013</v>
      </c>
      <c r="Q96" s="61">
        <v>0</v>
      </c>
      <c r="R96" s="61">
        <v>0</v>
      </c>
      <c r="S96" s="61">
        <v>0</v>
      </c>
      <c r="T96" s="61">
        <v>0</v>
      </c>
      <c r="U96" s="83">
        <v>242.84077892325308</v>
      </c>
      <c r="V96" s="83">
        <v>2.4283999999999999</v>
      </c>
      <c r="W96" s="87">
        <f t="shared" si="4"/>
        <v>-10</v>
      </c>
    </row>
    <row r="97" spans="1:23">
      <c r="A97" s="61" t="s">
        <v>168</v>
      </c>
      <c r="B97" s="61">
        <v>32</v>
      </c>
      <c r="C97" s="61" t="s">
        <v>171</v>
      </c>
      <c r="D97" s="61" t="s">
        <v>555</v>
      </c>
      <c r="E97" s="83" t="s">
        <v>562</v>
      </c>
      <c r="F97" s="83" t="s">
        <v>563</v>
      </c>
      <c r="G97" s="61" t="s">
        <v>547</v>
      </c>
      <c r="H97" s="61">
        <v>99</v>
      </c>
      <c r="I97" s="61">
        <v>0.99</v>
      </c>
      <c r="J97" s="61">
        <v>0.99</v>
      </c>
      <c r="K97" s="61">
        <v>0</v>
      </c>
      <c r="L97" s="61">
        <v>10</v>
      </c>
      <c r="M97" s="61">
        <v>0.1</v>
      </c>
      <c r="N97" s="61">
        <v>2017</v>
      </c>
      <c r="O97" s="61">
        <v>2030</v>
      </c>
      <c r="P97" s="61">
        <v>2017</v>
      </c>
      <c r="Q97" s="61">
        <v>0</v>
      </c>
      <c r="R97" s="61">
        <v>0</v>
      </c>
      <c r="S97" s="61">
        <v>0</v>
      </c>
      <c r="T97" s="61">
        <v>0</v>
      </c>
      <c r="U97" s="83">
        <v>81.841432225064082</v>
      </c>
      <c r="V97" s="83">
        <v>0.81840000000000002</v>
      </c>
      <c r="W97" s="87">
        <f t="shared" si="4"/>
        <v>-13</v>
      </c>
    </row>
    <row r="98" spans="1:23">
      <c r="A98" s="61" t="s">
        <v>261</v>
      </c>
      <c r="B98" s="61">
        <v>52</v>
      </c>
      <c r="C98" s="61" t="s">
        <v>265</v>
      </c>
      <c r="D98" s="61" t="s">
        <v>555</v>
      </c>
      <c r="E98" s="83" t="s">
        <v>564</v>
      </c>
      <c r="F98" s="83" t="s">
        <v>565</v>
      </c>
      <c r="G98" s="61" t="s">
        <v>547</v>
      </c>
      <c r="H98" s="61">
        <v>0</v>
      </c>
      <c r="I98" s="61">
        <v>0</v>
      </c>
      <c r="J98" s="61">
        <v>0</v>
      </c>
      <c r="K98" s="61">
        <v>0</v>
      </c>
      <c r="L98" s="61">
        <v>10</v>
      </c>
      <c r="M98" s="61">
        <v>0.1</v>
      </c>
      <c r="N98" s="61">
        <v>2018</v>
      </c>
      <c r="O98" s="61">
        <v>2023</v>
      </c>
      <c r="P98" s="61">
        <v>2019</v>
      </c>
      <c r="Q98" s="61">
        <v>0</v>
      </c>
      <c r="R98" s="61">
        <v>0</v>
      </c>
      <c r="S98" s="61">
        <v>0</v>
      </c>
      <c r="T98" s="61">
        <v>0</v>
      </c>
      <c r="U98" s="83">
        <v>79.890335574464999</v>
      </c>
      <c r="V98" s="83">
        <v>0.79890000000000005</v>
      </c>
      <c r="W98" s="87">
        <f t="shared" si="4"/>
        <v>-4</v>
      </c>
    </row>
    <row r="99" spans="1:23">
      <c r="A99" s="61" t="s">
        <v>318</v>
      </c>
      <c r="B99" s="61">
        <v>62</v>
      </c>
      <c r="C99" s="61" t="s">
        <v>322</v>
      </c>
      <c r="D99" s="61" t="s">
        <v>555</v>
      </c>
      <c r="E99" s="83" t="s">
        <v>566</v>
      </c>
      <c r="F99" s="83" t="s">
        <v>557</v>
      </c>
      <c r="G99" s="61" t="s">
        <v>550</v>
      </c>
      <c r="H99" s="61">
        <v>80.44</v>
      </c>
      <c r="I99" s="61">
        <v>0</v>
      </c>
      <c r="J99" s="61">
        <v>0</v>
      </c>
      <c r="K99" s="61">
        <v>0.8044</v>
      </c>
      <c r="L99" s="61">
        <v>31</v>
      </c>
      <c r="M99" s="61">
        <v>0.31</v>
      </c>
      <c r="N99" s="61">
        <v>2015</v>
      </c>
      <c r="O99" s="61">
        <v>2030</v>
      </c>
      <c r="P99" s="61">
        <v>2018</v>
      </c>
      <c r="Q99" s="61">
        <v>0</v>
      </c>
      <c r="R99" s="61">
        <v>0</v>
      </c>
      <c r="S99" s="61">
        <v>0</v>
      </c>
      <c r="T99" s="61">
        <v>0</v>
      </c>
      <c r="U99" s="83">
        <v>2.774035032099559</v>
      </c>
      <c r="V99" s="83">
        <v>2.7699999999999999E-2</v>
      </c>
      <c r="W99" s="87">
        <f t="shared" si="4"/>
        <v>-12</v>
      </c>
    </row>
    <row r="100" spans="1:23">
      <c r="A100" s="61" t="s">
        <v>375</v>
      </c>
      <c r="B100" s="61">
        <v>73</v>
      </c>
      <c r="C100" s="61" t="s">
        <v>378</v>
      </c>
      <c r="D100" s="61" t="s">
        <v>555</v>
      </c>
      <c r="E100" s="83" t="s">
        <v>567</v>
      </c>
      <c r="F100" s="83" t="s">
        <v>563</v>
      </c>
      <c r="G100" s="61" t="s">
        <v>552</v>
      </c>
      <c r="H100" s="61">
        <v>100</v>
      </c>
      <c r="I100" s="61">
        <v>1</v>
      </c>
      <c r="J100" s="61">
        <v>0</v>
      </c>
      <c r="K100" s="61">
        <v>0</v>
      </c>
      <c r="L100" s="61">
        <v>13</v>
      </c>
      <c r="M100" s="61">
        <v>0.13</v>
      </c>
      <c r="N100" s="61">
        <v>2017</v>
      </c>
      <c r="O100" s="61">
        <v>2025</v>
      </c>
      <c r="P100" s="61">
        <v>2018</v>
      </c>
      <c r="Q100" s="61">
        <v>0</v>
      </c>
      <c r="R100" s="61">
        <v>0</v>
      </c>
      <c r="S100" s="61">
        <v>0</v>
      </c>
      <c r="T100" s="61">
        <v>0</v>
      </c>
      <c r="U100" s="83">
        <v>769.23076923076906</v>
      </c>
      <c r="V100" s="83">
        <v>7.6923000000000004</v>
      </c>
      <c r="W100" s="87">
        <f t="shared" si="4"/>
        <v>-7</v>
      </c>
    </row>
    <row r="101" spans="1:23">
      <c r="A101" s="61" t="s">
        <v>375</v>
      </c>
      <c r="B101" s="61">
        <v>73</v>
      </c>
      <c r="C101" s="61" t="s">
        <v>378</v>
      </c>
      <c r="D101" s="61" t="s">
        <v>555</v>
      </c>
      <c r="E101" s="83" t="s">
        <v>568</v>
      </c>
      <c r="F101" s="83" t="s">
        <v>557</v>
      </c>
      <c r="G101" s="61" t="s">
        <v>552</v>
      </c>
      <c r="H101" s="61"/>
      <c r="I101" s="61">
        <v>0</v>
      </c>
      <c r="J101" s="61">
        <v>0</v>
      </c>
      <c r="K101" s="61">
        <v>0</v>
      </c>
      <c r="L101" s="61">
        <v>21</v>
      </c>
      <c r="M101" s="61">
        <v>0.21</v>
      </c>
      <c r="N101" s="61">
        <v>2018</v>
      </c>
      <c r="O101" s="61">
        <v>2025</v>
      </c>
      <c r="P101" s="61">
        <v>2017</v>
      </c>
      <c r="Q101" s="61">
        <v>0</v>
      </c>
      <c r="R101" s="61">
        <v>0</v>
      </c>
      <c r="S101" s="61">
        <v>0</v>
      </c>
      <c r="T101" s="61">
        <v>0</v>
      </c>
      <c r="U101" s="83">
        <v>476.1904761904762</v>
      </c>
      <c r="V101" s="83">
        <v>4.7618999999999998</v>
      </c>
      <c r="W101" s="87">
        <f t="shared" si="4"/>
        <v>-8</v>
      </c>
    </row>
    <row r="102" spans="1:23">
      <c r="A102" s="61" t="s">
        <v>375</v>
      </c>
      <c r="B102" s="61">
        <v>73</v>
      </c>
      <c r="C102" s="61" t="s">
        <v>378</v>
      </c>
      <c r="D102" s="61" t="s">
        <v>555</v>
      </c>
      <c r="E102" s="83" t="s">
        <v>566</v>
      </c>
      <c r="F102" s="83" t="s">
        <v>557</v>
      </c>
      <c r="G102" s="61" t="s">
        <v>547</v>
      </c>
      <c r="H102" s="61">
        <v>77</v>
      </c>
      <c r="I102" s="61">
        <v>0.77</v>
      </c>
      <c r="J102" s="61">
        <v>0.77</v>
      </c>
      <c r="K102" s="61">
        <v>0</v>
      </c>
      <c r="L102" s="61">
        <v>4.6500000000000004</v>
      </c>
      <c r="M102" s="61">
        <v>4.6500000000000007E-2</v>
      </c>
      <c r="N102" s="61">
        <v>2013</v>
      </c>
      <c r="O102" s="61">
        <v>2025</v>
      </c>
      <c r="P102" s="61">
        <v>2020</v>
      </c>
      <c r="Q102" s="61">
        <v>0</v>
      </c>
      <c r="R102" s="61">
        <v>0</v>
      </c>
      <c r="S102" s="61">
        <v>0</v>
      </c>
      <c r="T102" s="61">
        <v>0</v>
      </c>
      <c r="U102" s="83">
        <v>2150.5376344086048</v>
      </c>
      <c r="V102" s="83">
        <v>21.505400000000002</v>
      </c>
      <c r="W102" s="87">
        <f t="shared" si="4"/>
        <v>-5</v>
      </c>
    </row>
    <row r="103" spans="1:23">
      <c r="A103" s="61" t="s">
        <v>380</v>
      </c>
      <c r="B103" s="61">
        <v>74</v>
      </c>
      <c r="C103" s="61" t="s">
        <v>383</v>
      </c>
      <c r="D103" s="61" t="s">
        <v>555</v>
      </c>
      <c r="E103" s="83" t="s">
        <v>569</v>
      </c>
      <c r="F103" s="83" t="s">
        <v>557</v>
      </c>
      <c r="G103" s="61" t="s">
        <v>547</v>
      </c>
      <c r="H103" s="61">
        <v>100</v>
      </c>
      <c r="I103" s="61">
        <v>1</v>
      </c>
      <c r="J103" s="61">
        <v>1</v>
      </c>
      <c r="K103" s="61">
        <v>0</v>
      </c>
      <c r="L103" s="61">
        <v>55</v>
      </c>
      <c r="M103" s="61">
        <v>0.55000000000000004</v>
      </c>
      <c r="N103" s="61">
        <v>2015</v>
      </c>
      <c r="O103" s="61">
        <v>2025</v>
      </c>
      <c r="P103" s="61">
        <v>2018</v>
      </c>
      <c r="Q103" s="61">
        <v>0</v>
      </c>
      <c r="R103" s="61">
        <v>0</v>
      </c>
      <c r="S103" s="61">
        <v>0</v>
      </c>
      <c r="T103" s="61">
        <v>0</v>
      </c>
      <c r="U103" s="83">
        <v>76.355199325036907</v>
      </c>
      <c r="V103" s="83">
        <v>0.76359999999999995</v>
      </c>
      <c r="W103" s="87">
        <f t="shared" si="4"/>
        <v>-7</v>
      </c>
    </row>
    <row r="104" spans="1:23">
      <c r="A104" s="61" t="s">
        <v>496</v>
      </c>
      <c r="B104" s="61">
        <v>96</v>
      </c>
      <c r="C104" s="61" t="s">
        <v>500</v>
      </c>
      <c r="D104" s="61" t="s">
        <v>555</v>
      </c>
      <c r="E104" s="83" t="s">
        <v>570</v>
      </c>
      <c r="F104" s="83" t="s">
        <v>557</v>
      </c>
      <c r="G104" s="61" t="s">
        <v>547</v>
      </c>
      <c r="H104" s="61">
        <v>100</v>
      </c>
      <c r="I104" s="61">
        <v>1</v>
      </c>
      <c r="J104" s="61">
        <v>1</v>
      </c>
      <c r="K104" s="61">
        <v>0</v>
      </c>
      <c r="L104" s="61">
        <v>50</v>
      </c>
      <c r="M104" s="61">
        <v>0.5</v>
      </c>
      <c r="N104" s="61">
        <v>2016</v>
      </c>
      <c r="O104" s="61">
        <v>2025</v>
      </c>
      <c r="P104" s="61">
        <v>2016</v>
      </c>
      <c r="Q104" s="61">
        <v>0</v>
      </c>
      <c r="R104" s="61">
        <v>0</v>
      </c>
      <c r="S104" s="61">
        <v>0</v>
      </c>
      <c r="T104" s="61">
        <v>0</v>
      </c>
      <c r="U104" s="83">
        <v>105.35256842389104</v>
      </c>
      <c r="V104" s="83">
        <v>1.0535000000000001</v>
      </c>
      <c r="W104" s="87">
        <f t="shared" si="4"/>
        <v>-9</v>
      </c>
    </row>
  </sheetData>
  <phoneticPr fontId="19"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A20" workbookViewId="0">
      <selection activeCell="K23" sqref="K23"/>
    </sheetView>
  </sheetViews>
  <sheetFormatPr defaultRowHeight="14.25"/>
  <cols>
    <col min="1" max="1" width="28.7109375" style="87" bestFit="1" customWidth="1"/>
    <col min="2" max="9" width="12.5703125" style="87" customWidth="1"/>
    <col min="10" max="10" width="17.140625" style="87" customWidth="1"/>
    <col min="11" max="15" width="12.5703125" style="87" customWidth="1"/>
    <col min="16" max="16" width="18.85546875" style="87" customWidth="1"/>
    <col min="17" max="20" width="12.5703125" style="87" customWidth="1"/>
    <col min="21" max="16384" width="9.140625" style="87"/>
  </cols>
  <sheetData>
    <row r="1" spans="1:20">
      <c r="A1" s="87" t="s">
        <v>3</v>
      </c>
      <c r="B1" s="87" t="s">
        <v>2</v>
      </c>
      <c r="C1" s="87" t="s">
        <v>571</v>
      </c>
      <c r="D1" s="87" t="s">
        <v>572</v>
      </c>
      <c r="E1" s="87" t="s">
        <v>573</v>
      </c>
      <c r="F1" s="87" t="s">
        <v>574</v>
      </c>
      <c r="G1" s="87" t="s">
        <v>575</v>
      </c>
      <c r="H1" s="87" t="s">
        <v>576</v>
      </c>
      <c r="I1" s="87" t="s">
        <v>577</v>
      </c>
      <c r="J1" s="87" t="s">
        <v>578</v>
      </c>
      <c r="K1" s="87" t="s">
        <v>579</v>
      </c>
      <c r="L1" s="87" t="s">
        <v>580</v>
      </c>
      <c r="M1" s="87" t="s">
        <v>581</v>
      </c>
      <c r="N1" s="87" t="s">
        <v>582</v>
      </c>
      <c r="O1" s="87" t="s">
        <v>583</v>
      </c>
      <c r="P1" s="87" t="s">
        <v>584</v>
      </c>
      <c r="Q1" s="88" t="s">
        <v>585</v>
      </c>
      <c r="R1" s="87" t="s">
        <v>586</v>
      </c>
      <c r="S1" s="87" t="s">
        <v>587</v>
      </c>
      <c r="T1" s="87" t="s">
        <v>588</v>
      </c>
    </row>
    <row r="2" spans="1:20">
      <c r="A2" s="58" t="s">
        <v>9</v>
      </c>
      <c r="B2" s="58" t="s">
        <v>12</v>
      </c>
      <c r="C2" s="58" t="s">
        <v>12</v>
      </c>
      <c r="D2" s="58" t="s">
        <v>589</v>
      </c>
      <c r="E2" s="58" t="s">
        <v>590</v>
      </c>
      <c r="F2" s="58" t="s">
        <v>591</v>
      </c>
      <c r="G2" s="58"/>
      <c r="J2" s="58" t="s">
        <v>592</v>
      </c>
      <c r="K2" s="58">
        <v>4050000</v>
      </c>
      <c r="L2" s="58">
        <v>1780000</v>
      </c>
      <c r="M2" s="58">
        <v>1320000</v>
      </c>
      <c r="N2" s="58">
        <v>5370000</v>
      </c>
      <c r="O2" s="58">
        <v>8925800</v>
      </c>
      <c r="P2" s="58">
        <v>32136000000</v>
      </c>
    </row>
    <row r="3" spans="1:20">
      <c r="A3" s="58" t="s">
        <v>14</v>
      </c>
      <c r="B3" s="58" t="s">
        <v>17</v>
      </c>
      <c r="C3" s="58" t="s">
        <v>17</v>
      </c>
      <c r="D3" s="58" t="s">
        <v>589</v>
      </c>
      <c r="E3" s="58" t="s">
        <v>590</v>
      </c>
      <c r="F3" s="58" t="s">
        <v>593</v>
      </c>
      <c r="G3" s="58"/>
      <c r="J3" s="58" t="s">
        <v>594</v>
      </c>
      <c r="K3" s="58">
        <v>533000</v>
      </c>
      <c r="L3" s="58">
        <v>518000</v>
      </c>
      <c r="M3" s="58">
        <v>439000</v>
      </c>
      <c r="N3" s="58">
        <v>972000</v>
      </c>
      <c r="O3" s="58">
        <v>14363000</v>
      </c>
      <c r="P3" s="58">
        <v>31904000000</v>
      </c>
    </row>
    <row r="4" spans="1:20">
      <c r="A4" s="58" t="s">
        <v>19</v>
      </c>
      <c r="B4" s="58" t="s">
        <v>23</v>
      </c>
      <c r="C4" s="58" t="s">
        <v>23</v>
      </c>
      <c r="D4" s="58" t="s">
        <v>589</v>
      </c>
      <c r="E4" s="58" t="s">
        <v>590</v>
      </c>
      <c r="F4" s="58" t="s">
        <v>593</v>
      </c>
      <c r="G4" s="58"/>
      <c r="J4" s="58" t="s">
        <v>595</v>
      </c>
      <c r="K4" s="58">
        <v>314421</v>
      </c>
      <c r="L4" s="58">
        <v>308204</v>
      </c>
      <c r="M4" s="58">
        <v>249777</v>
      </c>
      <c r="N4" s="58">
        <v>564198</v>
      </c>
      <c r="O4" s="58">
        <v>1334209</v>
      </c>
      <c r="P4" s="58">
        <v>33266000000</v>
      </c>
    </row>
    <row r="5" spans="1:20">
      <c r="A5" s="58" t="s">
        <v>25</v>
      </c>
      <c r="B5" s="58" t="s">
        <v>28</v>
      </c>
      <c r="C5" s="58" t="s">
        <v>28</v>
      </c>
      <c r="D5" s="58" t="s">
        <v>596</v>
      </c>
      <c r="E5" s="58" t="s">
        <v>597</v>
      </c>
      <c r="F5" s="58" t="s">
        <v>598</v>
      </c>
      <c r="G5" s="58"/>
      <c r="J5" s="58" t="s">
        <v>599</v>
      </c>
      <c r="K5" s="58">
        <v>18923</v>
      </c>
      <c r="L5" s="58">
        <v>281489</v>
      </c>
      <c r="M5" s="58">
        <v>214680</v>
      </c>
      <c r="N5" s="58">
        <v>233603</v>
      </c>
      <c r="O5" s="58">
        <v>932653</v>
      </c>
      <c r="P5" s="58">
        <v>43200000000</v>
      </c>
    </row>
    <row r="6" spans="1:20">
      <c r="A6" s="58" t="s">
        <v>30</v>
      </c>
      <c r="B6" s="58" t="s">
        <v>34</v>
      </c>
      <c r="C6" s="58" t="s">
        <v>34</v>
      </c>
      <c r="D6" s="58" t="s">
        <v>589</v>
      </c>
      <c r="E6" s="58" t="s">
        <v>590</v>
      </c>
      <c r="F6" s="58" t="s">
        <v>598</v>
      </c>
      <c r="G6" s="58"/>
      <c r="J6" s="58" t="s">
        <v>599</v>
      </c>
      <c r="K6" s="58">
        <v>11816</v>
      </c>
      <c r="L6" s="58">
        <v>56113</v>
      </c>
      <c r="M6" s="58">
        <v>43526</v>
      </c>
      <c r="N6" s="58">
        <v>55342</v>
      </c>
      <c r="O6" s="58">
        <v>543411.87</v>
      </c>
      <c r="P6" s="58">
        <v>11171000000</v>
      </c>
    </row>
    <row r="7" spans="1:20">
      <c r="A7" s="58" t="s">
        <v>36</v>
      </c>
      <c r="B7" s="58" t="s">
        <v>40</v>
      </c>
      <c r="C7" s="58" t="s">
        <v>40</v>
      </c>
      <c r="D7" s="58" t="s">
        <v>589</v>
      </c>
      <c r="E7" s="58" t="s">
        <v>590</v>
      </c>
      <c r="F7" s="58" t="s">
        <v>598</v>
      </c>
      <c r="G7" s="58"/>
      <c r="J7" s="58" t="s">
        <v>600</v>
      </c>
      <c r="K7" s="58">
        <v>39230</v>
      </c>
      <c r="L7" s="58">
        <v>86863</v>
      </c>
      <c r="M7" s="58">
        <v>74230</v>
      </c>
      <c r="N7" s="58">
        <v>113460</v>
      </c>
      <c r="O7" s="58">
        <v>37589</v>
      </c>
      <c r="P7" s="58">
        <v>44675000000</v>
      </c>
    </row>
    <row r="8" spans="1:20">
      <c r="A8" s="58" t="s">
        <v>548</v>
      </c>
      <c r="B8" s="58" t="s">
        <v>549</v>
      </c>
      <c r="C8" s="58" t="s">
        <v>549</v>
      </c>
      <c r="D8" s="58" t="s">
        <v>589</v>
      </c>
      <c r="E8" s="58" t="s">
        <v>590</v>
      </c>
      <c r="F8" s="58" t="s">
        <v>598</v>
      </c>
      <c r="G8" s="58"/>
      <c r="J8" s="58" t="s">
        <v>601</v>
      </c>
      <c r="K8" s="58">
        <v>66686</v>
      </c>
      <c r="L8" s="58">
        <v>5116949</v>
      </c>
      <c r="M8" s="58">
        <v>794267</v>
      </c>
      <c r="N8" s="58">
        <v>860953</v>
      </c>
      <c r="O8" s="58">
        <v>11669000</v>
      </c>
      <c r="P8" s="58">
        <v>161857000000</v>
      </c>
    </row>
    <row r="9" spans="1:20">
      <c r="A9" s="58" t="s">
        <v>48</v>
      </c>
      <c r="B9" s="58" t="s">
        <v>52</v>
      </c>
      <c r="C9" s="58" t="s">
        <v>52</v>
      </c>
      <c r="D9" s="58" t="s">
        <v>589</v>
      </c>
      <c r="E9" s="58" t="s">
        <v>590</v>
      </c>
      <c r="F9" s="58" t="s">
        <v>602</v>
      </c>
      <c r="G9" s="58"/>
      <c r="J9" s="58" t="s">
        <v>603</v>
      </c>
      <c r="K9" s="58">
        <v>154507</v>
      </c>
      <c r="L9" s="58">
        <v>151259</v>
      </c>
      <c r="M9" s="58">
        <v>147909</v>
      </c>
      <c r="N9" s="58">
        <v>302416</v>
      </c>
      <c r="O9" s="58">
        <v>5568021</v>
      </c>
      <c r="P9" s="58">
        <v>25364000000</v>
      </c>
    </row>
    <row r="10" spans="1:20">
      <c r="A10" s="58" t="s">
        <v>54</v>
      </c>
      <c r="B10" s="58" t="s">
        <v>56</v>
      </c>
      <c r="C10" s="58" t="s">
        <v>56</v>
      </c>
      <c r="D10" s="58" t="s">
        <v>589</v>
      </c>
      <c r="E10" s="58" t="s">
        <v>590</v>
      </c>
      <c r="F10" s="107"/>
      <c r="G10" s="58"/>
      <c r="J10" s="58"/>
      <c r="K10" s="58">
        <f>'GHG19'!C10</f>
        <v>5760000</v>
      </c>
      <c r="L10" s="58">
        <v>0</v>
      </c>
      <c r="M10" s="58">
        <f>'GHG19'!D10</f>
        <v>5500000</v>
      </c>
      <c r="N10" s="58">
        <f>M10+K10</f>
        <v>11260000</v>
      </c>
      <c r="O10" s="58">
        <f>'GHG19'!W10</f>
        <v>39910000</v>
      </c>
      <c r="P10" s="58">
        <v>280000000000</v>
      </c>
    </row>
    <row r="11" spans="1:20">
      <c r="A11" s="58" t="s">
        <v>58</v>
      </c>
      <c r="B11" s="58" t="s">
        <v>61</v>
      </c>
      <c r="C11" s="58" t="s">
        <v>61</v>
      </c>
      <c r="D11" s="58" t="s">
        <v>589</v>
      </c>
      <c r="E11" s="58" t="s">
        <v>590</v>
      </c>
      <c r="F11" s="58" t="s">
        <v>598</v>
      </c>
      <c r="G11" s="58"/>
      <c r="J11" s="58" t="s">
        <v>600</v>
      </c>
      <c r="K11" s="58">
        <v>24363</v>
      </c>
      <c r="L11" s="58">
        <v>113964</v>
      </c>
      <c r="M11" s="58">
        <v>3153</v>
      </c>
      <c r="N11" s="58">
        <v>27516</v>
      </c>
      <c r="O11" s="58">
        <v>2169197.679</v>
      </c>
      <c r="P11" s="58">
        <v>43556000000</v>
      </c>
    </row>
    <row r="12" spans="1:20">
      <c r="A12" s="58" t="s">
        <v>63</v>
      </c>
      <c r="B12" s="58" t="s">
        <v>67</v>
      </c>
      <c r="C12" s="58" t="s">
        <v>67</v>
      </c>
      <c r="D12" s="58" t="s">
        <v>589</v>
      </c>
      <c r="E12" s="58" t="s">
        <v>590</v>
      </c>
      <c r="F12" s="58" t="s">
        <v>598</v>
      </c>
      <c r="G12" s="58"/>
      <c r="J12" s="58" t="s">
        <v>600</v>
      </c>
      <c r="K12" s="58">
        <v>17121</v>
      </c>
      <c r="L12" s="58">
        <v>93781</v>
      </c>
      <c r="M12" s="58">
        <v>0</v>
      </c>
      <c r="N12" s="58">
        <v>110902</v>
      </c>
      <c r="O12" s="58">
        <v>44695</v>
      </c>
      <c r="P12" s="58">
        <v>49750000000</v>
      </c>
    </row>
    <row r="13" spans="1:20">
      <c r="A13" s="58" t="s">
        <v>69</v>
      </c>
      <c r="B13" s="58" t="s">
        <v>72</v>
      </c>
      <c r="C13" s="58" t="s">
        <v>72</v>
      </c>
      <c r="D13" s="58" t="s">
        <v>589</v>
      </c>
      <c r="E13" s="58" t="s">
        <v>590</v>
      </c>
      <c r="F13" s="58" t="s">
        <v>604</v>
      </c>
      <c r="G13" s="58"/>
      <c r="J13" s="58" t="s">
        <v>605</v>
      </c>
      <c r="K13" s="58">
        <v>556281</v>
      </c>
      <c r="L13" s="58">
        <v>1780621</v>
      </c>
      <c r="M13" s="58">
        <v>0</v>
      </c>
      <c r="N13" s="58">
        <v>2336902</v>
      </c>
      <c r="O13" s="58">
        <v>0</v>
      </c>
      <c r="P13" s="58">
        <v>7580000000</v>
      </c>
    </row>
    <row r="14" spans="1:20">
      <c r="A14" s="58" t="s">
        <v>74</v>
      </c>
      <c r="B14" s="58" t="s">
        <v>78</v>
      </c>
      <c r="C14" s="58" t="s">
        <v>78</v>
      </c>
      <c r="D14" s="58" t="s">
        <v>589</v>
      </c>
      <c r="E14" s="58" t="s">
        <v>590</v>
      </c>
      <c r="F14" s="58" t="s">
        <v>593</v>
      </c>
      <c r="G14" s="58"/>
      <c r="J14" s="58" t="s">
        <v>595</v>
      </c>
      <c r="K14" s="58">
        <v>135954</v>
      </c>
      <c r="L14" s="58">
        <v>173922</v>
      </c>
      <c r="M14" s="58">
        <v>160360</v>
      </c>
      <c r="N14" s="58">
        <v>296314</v>
      </c>
      <c r="O14" s="58">
        <v>2829355</v>
      </c>
      <c r="P14" s="58">
        <v>23400000000</v>
      </c>
    </row>
    <row r="15" spans="1:20">
      <c r="A15" s="58" t="s">
        <v>80</v>
      </c>
      <c r="B15" s="58" t="s">
        <v>84</v>
      </c>
      <c r="C15" s="58" t="s">
        <v>84</v>
      </c>
      <c r="D15" s="58" t="s">
        <v>589</v>
      </c>
      <c r="E15" s="58" t="s">
        <v>590</v>
      </c>
      <c r="F15" s="58" t="s">
        <v>606</v>
      </c>
      <c r="G15" s="58"/>
      <c r="J15" s="58" t="s">
        <v>607</v>
      </c>
      <c r="K15" s="58">
        <v>50549</v>
      </c>
      <c r="L15" s="58">
        <v>862127</v>
      </c>
      <c r="M15" s="58">
        <v>0</v>
      </c>
      <c r="N15" s="58">
        <v>912676</v>
      </c>
      <c r="O15" s="58">
        <v>25065200</v>
      </c>
      <c r="P15" s="58">
        <v>260174000000</v>
      </c>
    </row>
    <row r="16" spans="1:20">
      <c r="A16" s="58" t="s">
        <v>86</v>
      </c>
      <c r="B16" s="58" t="s">
        <v>90</v>
      </c>
      <c r="C16" s="58" t="s">
        <v>90</v>
      </c>
      <c r="D16" s="58" t="s">
        <v>589</v>
      </c>
      <c r="E16" s="58" t="s">
        <v>590</v>
      </c>
      <c r="F16" s="58" t="s">
        <v>598</v>
      </c>
      <c r="G16" s="58"/>
      <c r="J16" s="58" t="s">
        <v>608</v>
      </c>
      <c r="K16" s="58">
        <v>990955</v>
      </c>
      <c r="L16" s="58">
        <v>6015122</v>
      </c>
      <c r="M16" s="58">
        <v>5534088</v>
      </c>
      <c r="N16" s="58">
        <v>6525043</v>
      </c>
      <c r="O16" s="58">
        <v>6291545</v>
      </c>
      <c r="P16" s="58">
        <v>181200000000</v>
      </c>
    </row>
    <row r="17" spans="1:16">
      <c r="A17" s="58" t="s">
        <v>92</v>
      </c>
      <c r="B17" s="58" t="s">
        <v>95</v>
      </c>
      <c r="C17" s="58" t="s">
        <v>95</v>
      </c>
      <c r="D17" s="58" t="s">
        <v>589</v>
      </c>
      <c r="E17" s="58" t="s">
        <v>590</v>
      </c>
      <c r="F17" s="58" t="s">
        <v>598</v>
      </c>
      <c r="G17" s="58"/>
      <c r="J17" s="58" t="s">
        <v>600</v>
      </c>
      <c r="K17" s="58">
        <v>62639</v>
      </c>
      <c r="L17" s="58">
        <v>728771</v>
      </c>
      <c r="M17" s="58">
        <v>17523</v>
      </c>
      <c r="N17" s="58">
        <v>80162</v>
      </c>
      <c r="O17" s="58">
        <v>4867841</v>
      </c>
      <c r="P17" s="58">
        <v>91240000000</v>
      </c>
    </row>
    <row r="18" spans="1:16">
      <c r="A18" s="58" t="s">
        <v>97</v>
      </c>
      <c r="B18" s="58" t="s">
        <v>609</v>
      </c>
      <c r="C18" s="58" t="s">
        <v>609</v>
      </c>
      <c r="D18" s="58" t="s">
        <v>589</v>
      </c>
      <c r="E18" s="58" t="s">
        <v>590</v>
      </c>
      <c r="F18" s="58"/>
      <c r="G18" s="58"/>
      <c r="J18" s="58"/>
      <c r="K18" s="92">
        <v>1</v>
      </c>
      <c r="L18" s="92">
        <v>1</v>
      </c>
      <c r="M18" s="92">
        <v>1</v>
      </c>
      <c r="N18" s="92">
        <v>1</v>
      </c>
      <c r="O18" s="92">
        <v>1</v>
      </c>
      <c r="P18" s="58">
        <v>254616000000</v>
      </c>
    </row>
    <row r="19" spans="1:16">
      <c r="A19" s="58" t="s">
        <v>101</v>
      </c>
      <c r="B19" s="58" t="s">
        <v>105</v>
      </c>
      <c r="C19" s="58" t="s">
        <v>105</v>
      </c>
      <c r="D19" s="58" t="s">
        <v>589</v>
      </c>
      <c r="E19" s="58" t="s">
        <v>590</v>
      </c>
      <c r="F19" s="58" t="s">
        <v>593</v>
      </c>
      <c r="G19" s="58"/>
      <c r="J19" s="58" t="s">
        <v>595</v>
      </c>
      <c r="K19" s="58">
        <v>67031</v>
      </c>
      <c r="L19" s="58">
        <v>36802</v>
      </c>
      <c r="M19" s="58">
        <v>106</v>
      </c>
      <c r="N19" s="58">
        <v>67137</v>
      </c>
      <c r="O19" s="58">
        <v>424537</v>
      </c>
      <c r="P19" s="58">
        <v>13500000000</v>
      </c>
    </row>
    <row r="20" spans="1:16">
      <c r="A20" s="58" t="s">
        <v>107</v>
      </c>
      <c r="B20" s="58" t="s">
        <v>111</v>
      </c>
      <c r="C20" s="58" t="s">
        <v>111</v>
      </c>
      <c r="D20" s="58" t="s">
        <v>589</v>
      </c>
      <c r="E20" s="58" t="s">
        <v>590</v>
      </c>
      <c r="F20" s="58" t="s">
        <v>598</v>
      </c>
      <c r="G20" s="58"/>
      <c r="J20" s="58" t="s">
        <v>600</v>
      </c>
      <c r="K20" s="58">
        <v>5589</v>
      </c>
      <c r="L20" s="58">
        <v>20369</v>
      </c>
      <c r="M20" s="58">
        <v>0</v>
      </c>
      <c r="N20" s="58">
        <v>25958</v>
      </c>
      <c r="O20" s="58">
        <v>420014</v>
      </c>
      <c r="P20" s="58">
        <v>14539000000</v>
      </c>
    </row>
    <row r="21" spans="1:16">
      <c r="A21" s="58" t="s">
        <v>113</v>
      </c>
      <c r="B21" s="58" t="s">
        <v>116</v>
      </c>
      <c r="C21" s="58" t="s">
        <v>116</v>
      </c>
      <c r="D21" s="58" t="s">
        <v>589</v>
      </c>
      <c r="E21" s="58" t="s">
        <v>590</v>
      </c>
      <c r="F21" s="58" t="s">
        <v>606</v>
      </c>
      <c r="G21" s="58"/>
      <c r="J21" s="58" t="s">
        <v>610</v>
      </c>
      <c r="K21" s="58">
        <v>613000</v>
      </c>
      <c r="L21" s="58">
        <v>871000</v>
      </c>
      <c r="M21" s="58">
        <v>733000</v>
      </c>
      <c r="N21" s="58">
        <v>1346000</v>
      </c>
      <c r="O21" s="58">
        <v>290000</v>
      </c>
      <c r="P21" s="58">
        <v>76559000000</v>
      </c>
    </row>
    <row r="22" spans="1:16">
      <c r="A22" s="58" t="s">
        <v>118</v>
      </c>
      <c r="B22" s="58" t="s">
        <v>120</v>
      </c>
      <c r="C22" s="58" t="s">
        <v>120</v>
      </c>
      <c r="D22" s="58" t="s">
        <v>589</v>
      </c>
      <c r="E22" s="58" t="s">
        <v>590</v>
      </c>
      <c r="F22" s="58"/>
      <c r="G22" s="58"/>
      <c r="J22" s="58"/>
      <c r="K22" s="92">
        <v>10</v>
      </c>
      <c r="L22" s="92">
        <v>10</v>
      </c>
      <c r="M22" s="92">
        <v>10</v>
      </c>
      <c r="N22" s="92">
        <v>10</v>
      </c>
      <c r="O22" s="92">
        <v>10</v>
      </c>
      <c r="P22" s="58">
        <v>15066000000</v>
      </c>
    </row>
    <row r="23" spans="1:16">
      <c r="A23" s="58" t="s">
        <v>121</v>
      </c>
      <c r="B23" s="58" t="s">
        <v>124</v>
      </c>
      <c r="C23" s="58" t="s">
        <v>124</v>
      </c>
      <c r="D23" s="58" t="s">
        <v>589</v>
      </c>
      <c r="E23" s="58" t="s">
        <v>590</v>
      </c>
      <c r="F23" s="58" t="s">
        <v>593</v>
      </c>
      <c r="G23" s="58"/>
      <c r="J23" s="58" t="s">
        <v>595</v>
      </c>
      <c r="K23" s="58">
        <v>189193.66500000001</v>
      </c>
      <c r="L23" s="58">
        <v>122295.068</v>
      </c>
      <c r="M23" s="58">
        <v>111155.772</v>
      </c>
      <c r="N23" s="58">
        <v>300349.43700000003</v>
      </c>
      <c r="O23" s="58">
        <v>17184923.5</v>
      </c>
      <c r="P23" s="58">
        <v>26145000000</v>
      </c>
    </row>
    <row r="24" spans="1:16">
      <c r="A24" s="58" t="s">
        <v>126</v>
      </c>
      <c r="B24" s="58" t="s">
        <v>130</v>
      </c>
      <c r="C24" s="58" t="s">
        <v>130</v>
      </c>
      <c r="D24" s="58" t="s">
        <v>589</v>
      </c>
      <c r="E24" s="58" t="s">
        <v>590</v>
      </c>
      <c r="F24" s="58" t="s">
        <v>598</v>
      </c>
      <c r="G24" s="58"/>
      <c r="J24" s="58" t="s">
        <v>600</v>
      </c>
      <c r="K24" s="58">
        <v>9495</v>
      </c>
      <c r="L24" s="58">
        <v>146671</v>
      </c>
      <c r="M24" s="58">
        <v>135</v>
      </c>
      <c r="N24" s="58">
        <v>9630</v>
      </c>
      <c r="O24" s="58">
        <v>390974.51</v>
      </c>
      <c r="P24" s="58">
        <v>28600000000</v>
      </c>
    </row>
    <row r="25" spans="1:16">
      <c r="A25" s="58" t="s">
        <v>132</v>
      </c>
      <c r="B25" s="58" t="s">
        <v>134</v>
      </c>
      <c r="C25" s="58" t="s">
        <v>134</v>
      </c>
      <c r="D25" s="58" t="s">
        <v>589</v>
      </c>
      <c r="E25" s="58" t="s">
        <v>590</v>
      </c>
      <c r="F25" s="58"/>
      <c r="G25" s="58"/>
      <c r="J25" s="58"/>
      <c r="K25" s="92">
        <v>10</v>
      </c>
      <c r="L25" s="92">
        <v>10</v>
      </c>
      <c r="M25" s="92">
        <v>10</v>
      </c>
      <c r="N25" s="92">
        <v>10</v>
      </c>
      <c r="O25" s="92">
        <v>10</v>
      </c>
      <c r="P25" s="58">
        <v>53800000000</v>
      </c>
    </row>
    <row r="26" spans="1:16">
      <c r="A26" s="58" t="s">
        <v>135</v>
      </c>
      <c r="B26" s="58" t="s">
        <v>137</v>
      </c>
      <c r="C26" s="58" t="s">
        <v>137</v>
      </c>
      <c r="D26" s="58" t="s">
        <v>589</v>
      </c>
      <c r="E26" s="58" t="s">
        <v>590</v>
      </c>
      <c r="F26" s="58"/>
      <c r="G26" s="58"/>
      <c r="J26" s="58"/>
      <c r="K26" s="92">
        <v>10</v>
      </c>
      <c r="L26" s="92">
        <v>10</v>
      </c>
      <c r="M26" s="92">
        <v>10</v>
      </c>
      <c r="N26" s="92">
        <v>10</v>
      </c>
      <c r="O26" s="92">
        <v>10</v>
      </c>
      <c r="P26" s="58">
        <v>45764000000</v>
      </c>
    </row>
    <row r="27" spans="1:16">
      <c r="A27" s="58" t="s">
        <v>138</v>
      </c>
      <c r="B27" s="58" t="s">
        <v>139</v>
      </c>
      <c r="C27" s="58" t="s">
        <v>139</v>
      </c>
      <c r="D27" s="58" t="s">
        <v>589</v>
      </c>
      <c r="E27" s="58" t="s">
        <v>590</v>
      </c>
      <c r="F27" s="58"/>
      <c r="G27" s="58"/>
      <c r="J27" s="58"/>
      <c r="K27" s="92">
        <v>10</v>
      </c>
      <c r="L27" s="92">
        <v>10</v>
      </c>
      <c r="M27" s="92">
        <v>10</v>
      </c>
      <c r="N27" s="92">
        <v>10</v>
      </c>
      <c r="O27" s="92">
        <v>10</v>
      </c>
      <c r="P27" s="58">
        <v>146516000000</v>
      </c>
    </row>
    <row r="28" spans="1:16">
      <c r="A28" s="58" t="s">
        <v>140</v>
      </c>
      <c r="B28" s="58" t="s">
        <v>144</v>
      </c>
      <c r="C28" s="58" t="s">
        <v>144</v>
      </c>
      <c r="D28" s="58" t="s">
        <v>589</v>
      </c>
      <c r="E28" s="58" t="s">
        <v>590</v>
      </c>
      <c r="F28" s="58" t="s">
        <v>598</v>
      </c>
      <c r="G28" s="58"/>
      <c r="J28" s="58" t="s">
        <v>599</v>
      </c>
      <c r="K28" s="58">
        <v>41181</v>
      </c>
      <c r="L28" s="58">
        <v>651331</v>
      </c>
      <c r="M28" s="58">
        <v>187428</v>
      </c>
      <c r="N28" s="58">
        <v>228609</v>
      </c>
      <c r="O28" s="58">
        <v>26570997</v>
      </c>
      <c r="P28" s="58">
        <v>51900000000</v>
      </c>
    </row>
    <row r="29" spans="1:16">
      <c r="A29" s="58" t="s">
        <v>146</v>
      </c>
      <c r="B29" s="58" t="s">
        <v>150</v>
      </c>
      <c r="C29" s="58" t="s">
        <v>150</v>
      </c>
      <c r="D29" s="58" t="s">
        <v>589</v>
      </c>
      <c r="E29" s="58" t="s">
        <v>590</v>
      </c>
      <c r="F29" s="58" t="s">
        <v>598</v>
      </c>
      <c r="G29" s="58"/>
      <c r="J29" s="58" t="s">
        <v>600</v>
      </c>
      <c r="K29" s="58">
        <v>23289</v>
      </c>
      <c r="L29" s="58">
        <v>593611</v>
      </c>
      <c r="M29" s="58">
        <v>359748</v>
      </c>
      <c r="N29" s="58">
        <v>383037</v>
      </c>
      <c r="O29" s="58">
        <v>747913.30999999994</v>
      </c>
      <c r="P29" s="58">
        <v>103449000000</v>
      </c>
    </row>
    <row r="30" spans="1:16">
      <c r="A30" s="58" t="s">
        <v>152</v>
      </c>
      <c r="B30" s="58" t="s">
        <v>156</v>
      </c>
      <c r="C30" s="58" t="s">
        <v>156</v>
      </c>
      <c r="D30" s="58" t="s">
        <v>589</v>
      </c>
      <c r="E30" s="58" t="s">
        <v>590</v>
      </c>
      <c r="F30" s="58" t="s">
        <v>602</v>
      </c>
      <c r="G30" s="58"/>
      <c r="J30" s="58" t="s">
        <v>611</v>
      </c>
      <c r="K30" s="58">
        <v>687597</v>
      </c>
      <c r="L30" s="58">
        <v>868343</v>
      </c>
      <c r="M30" s="58">
        <v>871304</v>
      </c>
      <c r="N30" s="58">
        <v>1558901</v>
      </c>
      <c r="O30" s="58">
        <v>54039041</v>
      </c>
      <c r="P30" s="58">
        <v>37266000000</v>
      </c>
    </row>
    <row r="31" spans="1:16">
      <c r="A31" s="58" t="s">
        <v>158</v>
      </c>
      <c r="B31" s="58" t="s">
        <v>161</v>
      </c>
      <c r="C31" s="58" t="s">
        <v>161</v>
      </c>
      <c r="D31" s="58" t="s">
        <v>589</v>
      </c>
      <c r="E31" s="58" t="s">
        <v>590</v>
      </c>
      <c r="F31" s="58" t="s">
        <v>591</v>
      </c>
      <c r="G31" s="58"/>
      <c r="J31" s="58" t="s">
        <v>592</v>
      </c>
      <c r="K31" s="58">
        <v>197523</v>
      </c>
      <c r="L31" s="58">
        <v>379901</v>
      </c>
      <c r="M31" s="58">
        <v>283289</v>
      </c>
      <c r="N31" s="58">
        <v>480812</v>
      </c>
      <c r="O31" s="58">
        <v>48680218</v>
      </c>
      <c r="P31" s="58">
        <v>15693000000</v>
      </c>
    </row>
    <row r="32" spans="1:16">
      <c r="A32" s="58" t="s">
        <v>163</v>
      </c>
      <c r="B32" s="58" t="s">
        <v>166</v>
      </c>
      <c r="C32" s="58" t="s">
        <v>166</v>
      </c>
      <c r="D32" s="58" t="s">
        <v>589</v>
      </c>
      <c r="E32" s="58" t="s">
        <v>590</v>
      </c>
      <c r="F32" s="58" t="s">
        <v>598</v>
      </c>
      <c r="G32" s="58"/>
      <c r="J32" s="58" t="s">
        <v>608</v>
      </c>
      <c r="K32" s="58">
        <v>498455</v>
      </c>
      <c r="L32" s="58">
        <v>1568717</v>
      </c>
      <c r="M32" s="58">
        <v>1496771</v>
      </c>
      <c r="N32" s="58">
        <v>1995226</v>
      </c>
      <c r="O32" s="58">
        <v>0</v>
      </c>
      <c r="P32" s="58">
        <v>108942000000</v>
      </c>
    </row>
    <row r="33" spans="1:16">
      <c r="A33" s="58" t="s">
        <v>168</v>
      </c>
      <c r="B33" s="58" t="s">
        <v>171</v>
      </c>
      <c r="C33" s="58" t="s">
        <v>171</v>
      </c>
      <c r="D33" s="58" t="s">
        <v>589</v>
      </c>
      <c r="E33" s="58" t="s">
        <v>590</v>
      </c>
      <c r="F33" s="58" t="s">
        <v>612</v>
      </c>
      <c r="G33" s="58"/>
      <c r="J33" s="58" t="s">
        <v>613</v>
      </c>
      <c r="K33" s="58">
        <v>19500244</v>
      </c>
      <c r="L33" s="58">
        <v>956931</v>
      </c>
      <c r="M33" s="58">
        <v>0</v>
      </c>
      <c r="N33" s="58">
        <v>20457175</v>
      </c>
      <c r="O33" s="58">
        <v>195164764</v>
      </c>
      <c r="P33" s="58">
        <v>36670000000</v>
      </c>
    </row>
    <row r="34" spans="1:16">
      <c r="A34" s="58" t="s">
        <v>173</v>
      </c>
      <c r="B34" s="58" t="s">
        <v>176</v>
      </c>
      <c r="C34" s="58" t="s">
        <v>176</v>
      </c>
      <c r="D34" s="58" t="s">
        <v>589</v>
      </c>
      <c r="E34" s="58" t="s">
        <v>590</v>
      </c>
      <c r="F34" s="58" t="s">
        <v>614</v>
      </c>
      <c r="G34" s="58"/>
      <c r="J34" s="58" t="s">
        <v>615</v>
      </c>
      <c r="K34" s="58">
        <v>1108562.25</v>
      </c>
      <c r="L34" s="58">
        <v>1473874.16</v>
      </c>
      <c r="M34" s="58">
        <v>0</v>
      </c>
      <c r="N34" s="58">
        <v>2582436.41</v>
      </c>
      <c r="O34" s="58">
        <v>0</v>
      </c>
      <c r="P34" s="58">
        <v>152703000000</v>
      </c>
    </row>
    <row r="35" spans="1:16">
      <c r="A35" s="58" t="s">
        <v>178</v>
      </c>
      <c r="B35" s="58" t="s">
        <v>182</v>
      </c>
      <c r="C35" s="58" t="s">
        <v>182</v>
      </c>
      <c r="D35" s="58" t="s">
        <v>589</v>
      </c>
      <c r="E35" s="58" t="s">
        <v>590</v>
      </c>
      <c r="F35" s="58" t="s">
        <v>593</v>
      </c>
      <c r="G35" s="58"/>
      <c r="J35" s="58" t="s">
        <v>594</v>
      </c>
      <c r="K35" s="58">
        <v>157199.32</v>
      </c>
      <c r="L35" s="58">
        <v>1024681.56</v>
      </c>
      <c r="M35" s="58">
        <v>1036690.44</v>
      </c>
      <c r="N35" s="58">
        <v>1193889.76</v>
      </c>
      <c r="O35" s="58">
        <v>15857183.630000001</v>
      </c>
      <c r="P35" s="58">
        <v>256776000000</v>
      </c>
    </row>
    <row r="36" spans="1:16">
      <c r="A36" s="58" t="s">
        <v>184</v>
      </c>
      <c r="B36" s="58" t="s">
        <v>185</v>
      </c>
      <c r="C36" s="58" t="s">
        <v>185</v>
      </c>
      <c r="D36" s="58" t="s">
        <v>589</v>
      </c>
      <c r="E36" s="58" t="s">
        <v>590</v>
      </c>
      <c r="F36" s="58"/>
      <c r="G36" s="58"/>
      <c r="J36" s="58"/>
      <c r="K36" s="92">
        <v>10</v>
      </c>
      <c r="L36" s="92">
        <v>10</v>
      </c>
      <c r="M36" s="92">
        <v>10</v>
      </c>
      <c r="N36" s="92">
        <v>10</v>
      </c>
      <c r="O36" s="92">
        <v>10</v>
      </c>
      <c r="P36" s="58">
        <v>17910000000</v>
      </c>
    </row>
    <row r="37" spans="1:16">
      <c r="A37" s="58" t="s">
        <v>186</v>
      </c>
      <c r="B37" s="58" t="s">
        <v>188</v>
      </c>
      <c r="C37" s="58" t="s">
        <v>188</v>
      </c>
      <c r="D37" s="58" t="s">
        <v>589</v>
      </c>
      <c r="E37" s="58" t="s">
        <v>590</v>
      </c>
      <c r="F37" s="58" t="s">
        <v>591</v>
      </c>
      <c r="G37" s="58"/>
      <c r="J37" s="58" t="s">
        <v>592</v>
      </c>
      <c r="K37" s="58">
        <v>27522854</v>
      </c>
      <c r="L37" s="58">
        <v>5058885</v>
      </c>
      <c r="M37" s="58">
        <v>6058164</v>
      </c>
      <c r="N37" s="58">
        <v>33581018</v>
      </c>
      <c r="O37" s="58">
        <v>91421957</v>
      </c>
      <c r="P37" s="58">
        <v>42951000000</v>
      </c>
    </row>
    <row r="38" spans="1:16">
      <c r="A38" s="58" t="s">
        <v>189</v>
      </c>
      <c r="B38" s="58" t="s">
        <v>192</v>
      </c>
      <c r="C38" s="58" t="s">
        <v>192</v>
      </c>
      <c r="D38" s="58" t="s">
        <v>589</v>
      </c>
      <c r="E38" s="58" t="s">
        <v>590</v>
      </c>
      <c r="F38" s="58" t="s">
        <v>616</v>
      </c>
      <c r="G38" s="58"/>
      <c r="J38" s="58" t="s">
        <v>617</v>
      </c>
      <c r="K38" s="58">
        <v>85525000</v>
      </c>
      <c r="L38" s="58">
        <v>5200</v>
      </c>
      <c r="M38" s="58">
        <v>0</v>
      </c>
      <c r="N38" s="58">
        <v>85530200</v>
      </c>
      <c r="O38" s="58">
        <v>29715113</v>
      </c>
      <c r="P38" s="58">
        <v>25079000000</v>
      </c>
    </row>
    <row r="39" spans="1:16">
      <c r="A39" s="58" t="s">
        <v>194</v>
      </c>
      <c r="B39" s="58" t="s">
        <v>197</v>
      </c>
      <c r="C39" s="58" t="s">
        <v>197</v>
      </c>
      <c r="D39" s="58" t="s">
        <v>589</v>
      </c>
      <c r="E39" s="58" t="s">
        <v>590</v>
      </c>
      <c r="F39" s="58" t="s">
        <v>591</v>
      </c>
      <c r="G39" s="58"/>
      <c r="J39" s="58" t="s">
        <v>592</v>
      </c>
      <c r="K39" s="58">
        <v>3057437</v>
      </c>
      <c r="L39" s="58">
        <v>2322922</v>
      </c>
      <c r="M39" s="58">
        <v>2532756</v>
      </c>
      <c r="N39" s="58">
        <v>5590193</v>
      </c>
      <c r="O39" s="58">
        <v>1302744</v>
      </c>
      <c r="P39" s="58">
        <v>21570000000</v>
      </c>
    </row>
    <row r="40" spans="1:16">
      <c r="A40" s="58" t="s">
        <v>199</v>
      </c>
      <c r="B40" s="58" t="s">
        <v>202</v>
      </c>
      <c r="C40" s="58" t="s">
        <v>202</v>
      </c>
      <c r="D40" s="58" t="s">
        <v>589</v>
      </c>
      <c r="E40" s="58" t="s">
        <v>590</v>
      </c>
      <c r="F40" s="58" t="s">
        <v>593</v>
      </c>
      <c r="G40" s="58"/>
      <c r="J40" s="58" t="s">
        <v>595</v>
      </c>
      <c r="K40" s="58">
        <v>192075</v>
      </c>
      <c r="L40" s="58">
        <v>616431</v>
      </c>
      <c r="M40" s="58">
        <v>556855</v>
      </c>
      <c r="N40" s="58">
        <v>748930</v>
      </c>
      <c r="O40" s="58">
        <v>234796</v>
      </c>
      <c r="P40" s="58">
        <v>22320000000</v>
      </c>
    </row>
    <row r="41" spans="1:16">
      <c r="A41" s="58" t="s">
        <v>204</v>
      </c>
      <c r="B41" s="58" t="s">
        <v>205</v>
      </c>
      <c r="C41" s="58" t="s">
        <v>205</v>
      </c>
      <c r="D41" s="58" t="s">
        <v>589</v>
      </c>
      <c r="E41" s="58" t="s">
        <v>590</v>
      </c>
      <c r="F41" s="58"/>
      <c r="G41" s="58"/>
      <c r="J41" s="58"/>
      <c r="K41" s="92">
        <v>10</v>
      </c>
      <c r="L41" s="92">
        <v>10</v>
      </c>
      <c r="M41" s="92">
        <v>10</v>
      </c>
      <c r="N41" s="92">
        <v>10</v>
      </c>
      <c r="O41" s="92">
        <v>10</v>
      </c>
      <c r="P41" s="58">
        <v>18372000000</v>
      </c>
    </row>
    <row r="42" spans="1:16">
      <c r="A42" s="58" t="s">
        <v>206</v>
      </c>
      <c r="B42" s="58" t="s">
        <v>209</v>
      </c>
      <c r="C42" s="58" t="s">
        <v>209</v>
      </c>
      <c r="D42" s="58" t="s">
        <v>589</v>
      </c>
      <c r="E42" s="58" t="s">
        <v>590</v>
      </c>
      <c r="F42" s="58" t="s">
        <v>616</v>
      </c>
      <c r="G42" s="58"/>
      <c r="J42" s="58" t="s">
        <v>618</v>
      </c>
      <c r="K42" s="58">
        <v>9394598</v>
      </c>
      <c r="L42" s="58">
        <v>6103307</v>
      </c>
      <c r="M42" s="58">
        <v>4913525</v>
      </c>
      <c r="N42" s="58">
        <v>14308123</v>
      </c>
      <c r="O42" s="58">
        <v>103869303</v>
      </c>
      <c r="P42" s="58">
        <v>34438000000</v>
      </c>
    </row>
    <row r="43" spans="1:16">
      <c r="A43" s="58" t="s">
        <v>211</v>
      </c>
      <c r="B43" s="58" t="s">
        <v>212</v>
      </c>
      <c r="C43" s="58" t="s">
        <v>212</v>
      </c>
      <c r="D43" s="58" t="s">
        <v>589</v>
      </c>
      <c r="E43" s="58" t="s">
        <v>590</v>
      </c>
      <c r="F43" s="58"/>
      <c r="G43" s="58"/>
      <c r="J43" s="58"/>
      <c r="K43" s="92">
        <v>10</v>
      </c>
      <c r="L43" s="92">
        <v>10</v>
      </c>
      <c r="M43" s="92">
        <v>10</v>
      </c>
      <c r="N43" s="92">
        <v>10</v>
      </c>
      <c r="O43" s="92">
        <v>10</v>
      </c>
      <c r="P43" s="58">
        <v>264938000000</v>
      </c>
    </row>
    <row r="44" spans="1:16">
      <c r="A44" s="58" t="s">
        <v>213</v>
      </c>
      <c r="B44" s="58" t="s">
        <v>215</v>
      </c>
      <c r="C44" s="58" t="s">
        <v>215</v>
      </c>
      <c r="D44" s="58" t="s">
        <v>589</v>
      </c>
      <c r="E44" s="58" t="s">
        <v>590</v>
      </c>
      <c r="F44" s="58"/>
      <c r="G44" s="58"/>
      <c r="J44" s="58"/>
      <c r="K44" s="92">
        <v>10</v>
      </c>
      <c r="L44" s="92">
        <v>10</v>
      </c>
      <c r="M44" s="92">
        <v>10</v>
      </c>
      <c r="N44" s="92">
        <v>10</v>
      </c>
      <c r="O44" s="92">
        <v>10</v>
      </c>
      <c r="P44" s="58">
        <v>70697000000</v>
      </c>
    </row>
    <row r="45" spans="1:16">
      <c r="A45" s="58" t="s">
        <v>216</v>
      </c>
      <c r="B45" s="58" t="s">
        <v>219</v>
      </c>
      <c r="C45" s="58" t="s">
        <v>219</v>
      </c>
      <c r="D45" s="58" t="s">
        <v>589</v>
      </c>
      <c r="E45" s="58" t="s">
        <v>590</v>
      </c>
      <c r="F45" s="58" t="s">
        <v>619</v>
      </c>
      <c r="G45" s="58"/>
      <c r="J45" s="58" t="s">
        <v>620</v>
      </c>
      <c r="K45" s="58">
        <v>15406173</v>
      </c>
      <c r="L45" s="58">
        <v>995988</v>
      </c>
      <c r="M45" s="58">
        <v>995988</v>
      </c>
      <c r="N45" s="58">
        <v>16402161</v>
      </c>
      <c r="O45" s="58">
        <v>3099293</v>
      </c>
      <c r="P45" s="58">
        <v>69693000000</v>
      </c>
    </row>
    <row r="46" spans="1:16">
      <c r="A46" s="58" t="s">
        <v>221</v>
      </c>
      <c r="B46" s="58" t="s">
        <v>225</v>
      </c>
      <c r="C46" s="58" t="s">
        <v>225</v>
      </c>
      <c r="D46" s="58" t="s">
        <v>589</v>
      </c>
      <c r="E46" s="58" t="s">
        <v>590</v>
      </c>
      <c r="F46" s="58" t="s">
        <v>606</v>
      </c>
      <c r="G46" s="58"/>
      <c r="J46" s="58" t="s">
        <v>610</v>
      </c>
      <c r="K46" s="58">
        <v>1451947</v>
      </c>
      <c r="L46" s="58">
        <v>3195704</v>
      </c>
      <c r="M46" s="58">
        <v>3068182</v>
      </c>
      <c r="N46" s="58">
        <v>4520129</v>
      </c>
      <c r="O46" s="58">
        <v>183077722</v>
      </c>
      <c r="P46" s="58">
        <v>155900000000</v>
      </c>
    </row>
    <row r="47" spans="1:16">
      <c r="A47" s="58" t="s">
        <v>227</v>
      </c>
      <c r="B47" s="58" t="s">
        <v>230</v>
      </c>
      <c r="C47" s="58" t="s">
        <v>230</v>
      </c>
      <c r="D47" s="58" t="s">
        <v>589</v>
      </c>
      <c r="E47" s="58" t="s">
        <v>590</v>
      </c>
      <c r="F47" s="58" t="s">
        <v>606</v>
      </c>
      <c r="G47" s="58"/>
      <c r="J47" s="58" t="s">
        <v>607</v>
      </c>
      <c r="K47" s="58">
        <v>317081</v>
      </c>
      <c r="L47" s="58">
        <v>0</v>
      </c>
      <c r="M47" s="58">
        <v>445119</v>
      </c>
      <c r="N47" s="58">
        <v>762200</v>
      </c>
      <c r="O47" s="58">
        <v>0</v>
      </c>
      <c r="P47" s="58">
        <v>39350000000</v>
      </c>
    </row>
    <row r="48" spans="1:16">
      <c r="A48" s="58" t="s">
        <v>232</v>
      </c>
      <c r="B48" s="58" t="s">
        <v>236</v>
      </c>
      <c r="C48" s="58" t="s">
        <v>236</v>
      </c>
      <c r="D48" s="58" t="s">
        <v>589</v>
      </c>
      <c r="E48" s="58" t="s">
        <v>590</v>
      </c>
      <c r="F48" s="58" t="s">
        <v>606</v>
      </c>
      <c r="G48" s="58"/>
      <c r="J48" s="58" t="s">
        <v>621</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589</v>
      </c>
      <c r="E49" s="58" t="s">
        <v>590</v>
      </c>
      <c r="F49" s="58" t="s">
        <v>606</v>
      </c>
      <c r="G49" s="58"/>
      <c r="J49" s="58" t="s">
        <v>610</v>
      </c>
      <c r="K49" s="58">
        <v>1589700</v>
      </c>
      <c r="L49" s="58">
        <v>4381970</v>
      </c>
      <c r="M49" s="58">
        <v>3721875</v>
      </c>
      <c r="N49" s="58">
        <v>5311575</v>
      </c>
      <c r="O49" s="58">
        <v>249313396</v>
      </c>
      <c r="P49" s="58">
        <v>137237000000</v>
      </c>
    </row>
    <row r="50" spans="1:19">
      <c r="A50" s="58" t="s">
        <v>244</v>
      </c>
      <c r="B50" s="58" t="s">
        <v>248</v>
      </c>
      <c r="C50" s="58" t="s">
        <v>248</v>
      </c>
      <c r="D50" s="58" t="s">
        <v>589</v>
      </c>
      <c r="E50" s="58" t="s">
        <v>590</v>
      </c>
      <c r="F50" s="58" t="s">
        <v>593</v>
      </c>
      <c r="G50" s="58"/>
      <c r="J50" s="58" t="s">
        <v>595</v>
      </c>
      <c r="K50" s="58">
        <v>52019</v>
      </c>
      <c r="L50" s="58">
        <v>42546</v>
      </c>
      <c r="M50" s="58">
        <v>21716</v>
      </c>
      <c r="N50" s="58">
        <v>73735</v>
      </c>
      <c r="O50" s="58">
        <v>1436297</v>
      </c>
      <c r="P50" s="58">
        <v>22449000000</v>
      </c>
    </row>
    <row r="51" spans="1:19">
      <c r="A51" s="58" t="s">
        <v>250</v>
      </c>
      <c r="B51" s="58" t="s">
        <v>254</v>
      </c>
      <c r="C51" s="58" t="s">
        <v>254</v>
      </c>
      <c r="D51" s="58" t="s">
        <v>589</v>
      </c>
      <c r="E51" s="58" t="s">
        <v>590</v>
      </c>
      <c r="F51" s="58" t="s">
        <v>598</v>
      </c>
      <c r="G51" s="58"/>
      <c r="J51" s="58" t="s">
        <v>600</v>
      </c>
      <c r="K51" s="58">
        <v>12673</v>
      </c>
      <c r="L51" s="58">
        <v>166249</v>
      </c>
      <c r="M51" s="58">
        <v>9109</v>
      </c>
      <c r="N51" s="58">
        <v>21782</v>
      </c>
      <c r="O51" s="58">
        <v>1404464</v>
      </c>
      <c r="P51" s="58">
        <v>36546000000</v>
      </c>
    </row>
    <row r="52" spans="1:19">
      <c r="A52" s="58" t="s">
        <v>256</v>
      </c>
      <c r="B52" s="58" t="s">
        <v>259</v>
      </c>
      <c r="C52" s="58" t="s">
        <v>259</v>
      </c>
      <c r="D52" s="58" t="s">
        <v>589</v>
      </c>
      <c r="E52" s="58" t="s">
        <v>590</v>
      </c>
      <c r="F52" s="58" t="s">
        <v>614</v>
      </c>
      <c r="G52" s="58"/>
      <c r="J52" s="58" t="s">
        <v>622</v>
      </c>
      <c r="K52" s="58">
        <v>554317</v>
      </c>
      <c r="L52" s="58">
        <v>1393916</v>
      </c>
      <c r="M52" s="58">
        <v>1302648</v>
      </c>
      <c r="N52" s="58">
        <v>1856965</v>
      </c>
      <c r="O52" s="58">
        <v>204637598</v>
      </c>
      <c r="P52" s="58">
        <v>110200000000</v>
      </c>
      <c r="S52" s="89"/>
    </row>
    <row r="53" spans="1:19">
      <c r="A53" s="58" t="s">
        <v>261</v>
      </c>
      <c r="B53" s="58" t="s">
        <v>265</v>
      </c>
      <c r="C53" s="58" t="s">
        <v>265</v>
      </c>
      <c r="D53" s="58" t="s">
        <v>589</v>
      </c>
      <c r="E53" s="58" t="s">
        <v>590</v>
      </c>
      <c r="F53" s="58" t="s">
        <v>606</v>
      </c>
      <c r="G53" s="58"/>
      <c r="J53" s="58" t="s">
        <v>607</v>
      </c>
      <c r="K53" s="58">
        <v>1090649</v>
      </c>
      <c r="L53" s="58">
        <v>951982</v>
      </c>
      <c r="M53" s="58">
        <v>933484</v>
      </c>
      <c r="N53" s="58">
        <v>2024133</v>
      </c>
      <c r="O53" s="58">
        <v>18087050</v>
      </c>
      <c r="P53" s="58">
        <v>36709000000</v>
      </c>
      <c r="S53" s="89"/>
    </row>
    <row r="54" spans="1:19">
      <c r="A54" s="58" t="s">
        <v>267</v>
      </c>
      <c r="B54" s="58" t="s">
        <v>271</v>
      </c>
      <c r="C54" s="58" t="s">
        <v>271</v>
      </c>
      <c r="D54" s="58" t="s">
        <v>589</v>
      </c>
      <c r="E54" s="58" t="s">
        <v>590</v>
      </c>
      <c r="F54" s="58" t="s">
        <v>598</v>
      </c>
      <c r="G54" s="58"/>
      <c r="J54" s="58" t="s">
        <v>599</v>
      </c>
      <c r="K54" s="58">
        <v>117723</v>
      </c>
      <c r="L54" s="58">
        <v>987066</v>
      </c>
      <c r="M54" s="58">
        <v>827369</v>
      </c>
      <c r="N54" s="58">
        <v>945092</v>
      </c>
      <c r="O54" s="58">
        <v>1158414</v>
      </c>
      <c r="P54" s="58">
        <v>77140000000</v>
      </c>
      <c r="S54" s="89"/>
    </row>
    <row r="55" spans="1:19">
      <c r="A55" s="58" t="s">
        <v>273</v>
      </c>
      <c r="B55" s="58" t="s">
        <v>277</v>
      </c>
      <c r="C55" s="58" t="s">
        <v>277</v>
      </c>
      <c r="D55" s="58" t="s">
        <v>589</v>
      </c>
      <c r="E55" s="58" t="s">
        <v>590</v>
      </c>
      <c r="F55" s="58" t="s">
        <v>606</v>
      </c>
      <c r="G55" s="58"/>
      <c r="J55" s="58" t="s">
        <v>607</v>
      </c>
      <c r="K55" s="58">
        <v>1489000</v>
      </c>
      <c r="L55" s="58">
        <v>3345000</v>
      </c>
      <c r="M55" s="58">
        <v>1299000</v>
      </c>
      <c r="N55" s="58">
        <v>2788000</v>
      </c>
      <c r="O55" s="58">
        <v>9739000</v>
      </c>
      <c r="P55" s="58">
        <v>71900000000</v>
      </c>
      <c r="S55" s="89"/>
    </row>
    <row r="56" spans="1:19">
      <c r="A56" s="58" t="s">
        <v>279</v>
      </c>
      <c r="B56" s="58" t="s">
        <v>283</v>
      </c>
      <c r="C56" s="58" t="s">
        <v>283</v>
      </c>
      <c r="D56" s="58" t="s">
        <v>589</v>
      </c>
      <c r="E56" s="58" t="s">
        <v>590</v>
      </c>
      <c r="F56" s="58" t="s">
        <v>593</v>
      </c>
      <c r="G56" s="58"/>
      <c r="J56" s="58" t="s">
        <v>595</v>
      </c>
      <c r="K56" s="58">
        <v>415094</v>
      </c>
      <c r="L56" s="58">
        <v>648598</v>
      </c>
      <c r="M56" s="58">
        <v>518542</v>
      </c>
      <c r="N56" s="58">
        <v>933636</v>
      </c>
      <c r="O56" s="58">
        <v>20365501</v>
      </c>
      <c r="P56" s="58">
        <v>82060000000</v>
      </c>
      <c r="S56" s="89"/>
    </row>
    <row r="57" spans="1:19">
      <c r="A57" s="58" t="s">
        <v>285</v>
      </c>
      <c r="B57" s="58" t="s">
        <v>289</v>
      </c>
      <c r="C57" s="58" t="s">
        <v>289</v>
      </c>
      <c r="D57" s="58" t="s">
        <v>589</v>
      </c>
      <c r="E57" s="58" t="s">
        <v>590</v>
      </c>
      <c r="F57" s="58" t="s">
        <v>598</v>
      </c>
      <c r="G57" s="58"/>
      <c r="J57" s="58" t="s">
        <v>600</v>
      </c>
      <c r="K57" s="58">
        <v>81655</v>
      </c>
      <c r="L57" s="58">
        <v>692299</v>
      </c>
      <c r="M57" s="58">
        <v>556142</v>
      </c>
      <c r="N57" s="58">
        <v>637797</v>
      </c>
      <c r="O57" s="58">
        <v>213233</v>
      </c>
      <c r="P57" s="58">
        <v>115600000000</v>
      </c>
      <c r="S57" s="89"/>
    </row>
    <row r="58" spans="1:19">
      <c r="A58" s="58" t="s">
        <v>291</v>
      </c>
      <c r="B58" s="58" t="s">
        <v>623</v>
      </c>
      <c r="C58" s="58" t="s">
        <v>623</v>
      </c>
      <c r="D58" s="58" t="s">
        <v>589</v>
      </c>
      <c r="E58" s="58" t="s">
        <v>590</v>
      </c>
      <c r="F58" s="58"/>
      <c r="G58" s="58"/>
      <c r="J58" s="58"/>
      <c r="K58" s="92">
        <v>10</v>
      </c>
      <c r="L58" s="92">
        <v>10</v>
      </c>
      <c r="M58" s="92">
        <v>10</v>
      </c>
      <c r="N58" s="92">
        <v>10</v>
      </c>
      <c r="O58" s="92">
        <v>10</v>
      </c>
      <c r="P58" s="58">
        <v>13209000000</v>
      </c>
      <c r="S58" s="89"/>
    </row>
    <row r="59" spans="1:19">
      <c r="A59" s="58" t="s">
        <v>294</v>
      </c>
      <c r="B59" s="58" t="s">
        <v>298</v>
      </c>
      <c r="C59" s="58" t="s">
        <v>298</v>
      </c>
      <c r="D59" s="58" t="s">
        <v>589</v>
      </c>
      <c r="E59" s="58" t="s">
        <v>590</v>
      </c>
      <c r="F59" s="58" t="s">
        <v>602</v>
      </c>
      <c r="G59" s="58"/>
      <c r="J59" s="58" t="s">
        <v>611</v>
      </c>
      <c r="K59" s="58">
        <v>649256</v>
      </c>
      <c r="L59" s="58">
        <v>773066</v>
      </c>
      <c r="M59" s="58">
        <v>0</v>
      </c>
      <c r="N59" s="58">
        <v>1422322</v>
      </c>
      <c r="O59" s="58">
        <v>23277532.905999999</v>
      </c>
      <c r="P59" s="58">
        <v>24970000000</v>
      </c>
      <c r="S59" s="89"/>
    </row>
    <row r="60" spans="1:19">
      <c r="A60" s="58" t="s">
        <v>300</v>
      </c>
      <c r="B60" s="58" t="s">
        <v>304</v>
      </c>
      <c r="C60" s="58" t="s">
        <v>304</v>
      </c>
      <c r="D60" s="58" t="s">
        <v>589</v>
      </c>
      <c r="E60" s="58" t="s">
        <v>590</v>
      </c>
      <c r="F60" s="58" t="s">
        <v>606</v>
      </c>
      <c r="G60" s="58"/>
      <c r="J60" s="58" t="s">
        <v>607</v>
      </c>
      <c r="K60" s="58">
        <v>305362</v>
      </c>
      <c r="L60" s="58">
        <v>662659</v>
      </c>
      <c r="M60" s="58">
        <v>466073</v>
      </c>
      <c r="N60" s="58">
        <v>771435</v>
      </c>
      <c r="O60" s="58">
        <v>30644500</v>
      </c>
      <c r="P60" s="58">
        <v>59810000000</v>
      </c>
      <c r="S60" s="89"/>
    </row>
    <row r="61" spans="1:19">
      <c r="A61" s="58" t="s">
        <v>306</v>
      </c>
      <c r="B61" s="58" t="s">
        <v>310</v>
      </c>
      <c r="C61" s="58" t="s">
        <v>310</v>
      </c>
      <c r="D61" s="58" t="s">
        <v>589</v>
      </c>
      <c r="E61" s="58" t="s">
        <v>590</v>
      </c>
      <c r="F61" s="58" t="s">
        <v>614</v>
      </c>
      <c r="G61" s="58"/>
      <c r="J61" s="58" t="s">
        <v>622</v>
      </c>
      <c r="K61" s="58">
        <v>484737</v>
      </c>
      <c r="L61" s="58">
        <v>1623768</v>
      </c>
      <c r="M61" s="58">
        <v>0</v>
      </c>
      <c r="N61" s="58">
        <v>2108505</v>
      </c>
      <c r="O61" s="58">
        <v>123645059.78</v>
      </c>
      <c r="P61" s="58">
        <v>71300000000</v>
      </c>
      <c r="S61" s="89"/>
    </row>
    <row r="62" spans="1:19">
      <c r="A62" s="58" t="s">
        <v>312</v>
      </c>
      <c r="B62" s="58" t="s">
        <v>316</v>
      </c>
      <c r="C62" s="58" t="s">
        <v>316</v>
      </c>
      <c r="D62" s="58" t="s">
        <v>589</v>
      </c>
      <c r="E62" s="58" t="s">
        <v>590</v>
      </c>
      <c r="F62" s="58" t="s">
        <v>598</v>
      </c>
      <c r="G62" s="58"/>
      <c r="J62" s="58" t="s">
        <v>624</v>
      </c>
      <c r="K62" s="58">
        <v>4758.3999999999996</v>
      </c>
      <c r="L62" s="58">
        <v>52140.56</v>
      </c>
      <c r="M62" s="58">
        <v>162</v>
      </c>
      <c r="N62" s="58">
        <v>4920.3999999999996</v>
      </c>
      <c r="O62" s="58">
        <v>503012.19</v>
      </c>
      <c r="P62" s="58">
        <v>16883000000</v>
      </c>
      <c r="S62" s="89"/>
    </row>
    <row r="63" spans="1:19">
      <c r="A63" s="58" t="s">
        <v>318</v>
      </c>
      <c r="B63" s="58" t="s">
        <v>322</v>
      </c>
      <c r="C63" s="58" t="s">
        <v>322</v>
      </c>
      <c r="D63" s="58" t="s">
        <v>589</v>
      </c>
      <c r="E63" s="58" t="s">
        <v>590</v>
      </c>
      <c r="F63" s="58" t="s">
        <v>625</v>
      </c>
      <c r="G63" s="58"/>
      <c r="J63" s="58" t="s">
        <v>626</v>
      </c>
      <c r="K63" s="58">
        <v>107034.65</v>
      </c>
      <c r="L63" s="58">
        <v>569598.23</v>
      </c>
      <c r="M63" s="58">
        <v>492114.18</v>
      </c>
      <c r="N63" s="58">
        <v>599148.82999999996</v>
      </c>
      <c r="O63" s="58">
        <v>52955642.099999994</v>
      </c>
      <c r="P63" s="58">
        <v>21076000000</v>
      </c>
      <c r="S63" s="89"/>
    </row>
    <row r="64" spans="1:19">
      <c r="A64" s="58" t="s">
        <v>324</v>
      </c>
      <c r="B64" s="58" t="s">
        <v>327</v>
      </c>
      <c r="C64" s="58" t="s">
        <v>327</v>
      </c>
      <c r="D64" s="58" t="s">
        <v>589</v>
      </c>
      <c r="E64" s="58" t="s">
        <v>590</v>
      </c>
      <c r="F64" s="58" t="s">
        <v>593</v>
      </c>
      <c r="G64" s="58"/>
      <c r="J64" s="58" t="s">
        <v>594</v>
      </c>
      <c r="K64" s="58">
        <v>61803</v>
      </c>
      <c r="L64" s="58">
        <v>0</v>
      </c>
      <c r="M64" s="58">
        <v>218742</v>
      </c>
      <c r="N64" s="58">
        <v>280545</v>
      </c>
      <c r="O64" s="58">
        <v>278482</v>
      </c>
      <c r="P64" s="58">
        <v>30557000000</v>
      </c>
      <c r="S64" s="89"/>
    </row>
    <row r="65" spans="1:19">
      <c r="A65" s="58" t="s">
        <v>329</v>
      </c>
      <c r="B65" s="58" t="s">
        <v>333</v>
      </c>
      <c r="C65" s="58" t="s">
        <v>333</v>
      </c>
      <c r="D65" s="58" t="s">
        <v>589</v>
      </c>
      <c r="E65" s="58" t="s">
        <v>590</v>
      </c>
      <c r="F65" s="58" t="s">
        <v>593</v>
      </c>
      <c r="G65" s="58"/>
      <c r="J65" s="58" t="s">
        <v>595</v>
      </c>
      <c r="K65" s="58">
        <v>755340</v>
      </c>
      <c r="L65" s="58">
        <v>413550</v>
      </c>
      <c r="M65" s="58">
        <v>316630</v>
      </c>
      <c r="N65" s="58">
        <v>1071970</v>
      </c>
      <c r="O65" s="58">
        <v>6965600</v>
      </c>
      <c r="P65" s="58">
        <v>42290000000</v>
      </c>
      <c r="S65" s="89"/>
    </row>
    <row r="66" spans="1:19">
      <c r="A66" s="58" t="s">
        <v>335</v>
      </c>
      <c r="B66" s="58" t="s">
        <v>339</v>
      </c>
      <c r="C66" s="58" t="s">
        <v>339</v>
      </c>
      <c r="D66" s="58" t="s">
        <v>589</v>
      </c>
      <c r="E66" s="58" t="s">
        <v>590</v>
      </c>
      <c r="F66" s="58" t="s">
        <v>598</v>
      </c>
      <c r="G66" s="58"/>
      <c r="J66" s="58" t="s">
        <v>600</v>
      </c>
      <c r="K66" s="58">
        <v>13613</v>
      </c>
      <c r="L66" s="58">
        <v>90280</v>
      </c>
      <c r="M66" s="58">
        <v>0</v>
      </c>
      <c r="N66" s="58">
        <v>103893</v>
      </c>
      <c r="O66" s="58">
        <v>5461963.1500000004</v>
      </c>
      <c r="P66" s="58">
        <v>67941000000</v>
      </c>
      <c r="S66" s="89"/>
    </row>
    <row r="67" spans="1:19">
      <c r="A67" s="58" t="s">
        <v>341</v>
      </c>
      <c r="B67" s="58" t="s">
        <v>345</v>
      </c>
      <c r="C67" s="58" t="s">
        <v>345</v>
      </c>
      <c r="D67" s="58" t="s">
        <v>589</v>
      </c>
      <c r="E67" s="58" t="s">
        <v>590</v>
      </c>
      <c r="F67" s="58" t="s">
        <v>598</v>
      </c>
      <c r="G67" s="58"/>
      <c r="J67" s="58" t="s">
        <v>599</v>
      </c>
      <c r="K67" s="58">
        <v>113412</v>
      </c>
      <c r="L67" s="58">
        <v>3556553</v>
      </c>
      <c r="M67" s="58">
        <v>275375</v>
      </c>
      <c r="N67" s="58">
        <v>388787</v>
      </c>
      <c r="O67" s="58">
        <v>11322527</v>
      </c>
      <c r="P67" s="58">
        <v>125800000000</v>
      </c>
      <c r="S67" s="89"/>
    </row>
    <row r="68" spans="1:19">
      <c r="A68" s="58" t="s">
        <v>347</v>
      </c>
      <c r="B68" s="58" t="s">
        <v>351</v>
      </c>
      <c r="C68" s="58" t="s">
        <v>351</v>
      </c>
      <c r="D68" s="58" t="s">
        <v>589</v>
      </c>
      <c r="E68" s="58" t="s">
        <v>590</v>
      </c>
      <c r="F68" s="58" t="s">
        <v>602</v>
      </c>
      <c r="G68" s="58"/>
      <c r="J68" s="58" t="s">
        <v>611</v>
      </c>
      <c r="K68" s="58">
        <v>856590</v>
      </c>
      <c r="L68" s="58">
        <v>938601</v>
      </c>
      <c r="M68" s="58">
        <v>906349</v>
      </c>
      <c r="N68" s="58">
        <v>1762939</v>
      </c>
      <c r="O68" s="58">
        <v>19852210</v>
      </c>
      <c r="P68" s="58">
        <v>25870000000</v>
      </c>
      <c r="S68" s="89"/>
    </row>
    <row r="69" spans="1:19">
      <c r="A69" s="58" t="s">
        <v>353</v>
      </c>
      <c r="B69" s="58" t="s">
        <v>356</v>
      </c>
      <c r="C69" s="58" t="s">
        <v>356</v>
      </c>
      <c r="D69" s="58" t="s">
        <v>589</v>
      </c>
      <c r="E69" s="58" t="s">
        <v>590</v>
      </c>
      <c r="F69" s="58" t="s">
        <v>598</v>
      </c>
      <c r="G69" s="58"/>
      <c r="J69" s="58" t="s">
        <v>600</v>
      </c>
      <c r="K69" s="58">
        <v>28300</v>
      </c>
      <c r="L69" s="58">
        <v>199800</v>
      </c>
      <c r="M69" s="58">
        <v>176200</v>
      </c>
      <c r="N69" s="58">
        <v>204500</v>
      </c>
      <c r="O69" s="58">
        <v>1374540</v>
      </c>
      <c r="P69" s="58">
        <v>41419000000</v>
      </c>
      <c r="S69" s="89"/>
    </row>
    <row r="70" spans="1:19">
      <c r="A70" s="58" t="s">
        <v>358</v>
      </c>
      <c r="B70" s="58" t="s">
        <v>627</v>
      </c>
      <c r="C70" s="58" t="s">
        <v>627</v>
      </c>
      <c r="D70" s="58" t="s">
        <v>589</v>
      </c>
      <c r="E70" s="58" t="s">
        <v>590</v>
      </c>
      <c r="F70" s="58"/>
      <c r="G70" s="58"/>
      <c r="J70" s="58"/>
      <c r="K70" s="92">
        <v>10</v>
      </c>
      <c r="L70" s="92">
        <v>10</v>
      </c>
      <c r="M70" s="92">
        <v>10</v>
      </c>
      <c r="N70" s="92">
        <v>10</v>
      </c>
      <c r="O70" s="92">
        <v>10</v>
      </c>
      <c r="P70" s="58">
        <v>20160000000</v>
      </c>
      <c r="S70" s="89"/>
    </row>
    <row r="71" spans="1:19">
      <c r="A71" s="58" t="s">
        <v>361</v>
      </c>
      <c r="B71" s="58" t="s">
        <v>628</v>
      </c>
      <c r="C71" s="58" t="s">
        <v>628</v>
      </c>
      <c r="D71" s="58" t="s">
        <v>589</v>
      </c>
      <c r="E71" s="58" t="s">
        <v>590</v>
      </c>
      <c r="F71" s="58"/>
      <c r="G71" s="58"/>
      <c r="J71" s="58"/>
      <c r="K71" s="92">
        <v>10</v>
      </c>
      <c r="L71" s="92">
        <v>10</v>
      </c>
      <c r="M71" s="92">
        <v>10</v>
      </c>
      <c r="N71" s="92">
        <v>10</v>
      </c>
      <c r="O71" s="92">
        <v>10</v>
      </c>
      <c r="P71" s="58">
        <v>19204000000</v>
      </c>
      <c r="S71" s="89"/>
    </row>
    <row r="72" spans="1:19">
      <c r="A72" s="58" t="s">
        <v>364</v>
      </c>
      <c r="B72" s="58" t="s">
        <v>368</v>
      </c>
      <c r="C72" s="58" t="s">
        <v>368</v>
      </c>
      <c r="D72" s="58" t="s">
        <v>589</v>
      </c>
      <c r="E72" s="58" t="s">
        <v>590</v>
      </c>
      <c r="F72" s="58" t="s">
        <v>629</v>
      </c>
      <c r="G72" s="58"/>
      <c r="J72" s="58" t="s">
        <v>630</v>
      </c>
      <c r="K72" s="58">
        <v>46714</v>
      </c>
      <c r="L72" s="58">
        <v>258171</v>
      </c>
      <c r="M72" s="58">
        <v>209065</v>
      </c>
      <c r="N72" s="58">
        <v>255779</v>
      </c>
      <c r="O72" s="58">
        <v>15777000</v>
      </c>
      <c r="P72" s="58">
        <v>39100000000</v>
      </c>
      <c r="S72" s="89"/>
    </row>
    <row r="73" spans="1:19">
      <c r="A73" s="58" t="s">
        <v>370</v>
      </c>
      <c r="B73" s="58" t="s">
        <v>373</v>
      </c>
      <c r="C73" s="58" t="s">
        <v>373</v>
      </c>
      <c r="D73" s="58" t="s">
        <v>589</v>
      </c>
      <c r="E73" s="58" t="s">
        <v>590</v>
      </c>
      <c r="F73" s="58" t="s">
        <v>606</v>
      </c>
      <c r="G73" s="58"/>
      <c r="J73" s="58" t="s">
        <v>607</v>
      </c>
      <c r="K73" s="58">
        <v>2817</v>
      </c>
      <c r="L73" s="58">
        <v>74692</v>
      </c>
      <c r="M73" s="58">
        <v>65936</v>
      </c>
      <c r="N73" s="58">
        <v>68753</v>
      </c>
      <c r="O73" s="58">
        <v>415193</v>
      </c>
      <c r="P73" s="58">
        <v>11720000000</v>
      </c>
      <c r="S73" s="89"/>
    </row>
    <row r="74" spans="1:19">
      <c r="A74" s="58" t="s">
        <v>375</v>
      </c>
      <c r="B74" s="58" t="s">
        <v>378</v>
      </c>
      <c r="C74" s="58" t="s">
        <v>378</v>
      </c>
      <c r="D74" s="58" t="s">
        <v>589</v>
      </c>
      <c r="E74" s="58" t="s">
        <v>590</v>
      </c>
      <c r="F74" s="58" t="s">
        <v>612</v>
      </c>
      <c r="G74" s="58"/>
      <c r="J74" s="58" t="s">
        <v>613</v>
      </c>
      <c r="K74" s="58">
        <v>22430197</v>
      </c>
      <c r="L74" s="58">
        <v>6420000</v>
      </c>
      <c r="M74" s="58">
        <v>0</v>
      </c>
      <c r="N74" s="58">
        <v>28850197</v>
      </c>
      <c r="O74" s="58">
        <v>206000000</v>
      </c>
      <c r="P74" s="58">
        <v>21230000000</v>
      </c>
      <c r="S74" s="89"/>
    </row>
    <row r="75" spans="1:19">
      <c r="A75" s="58" t="s">
        <v>380</v>
      </c>
      <c r="B75" s="58" t="s">
        <v>383</v>
      </c>
      <c r="C75" s="58" t="s">
        <v>383</v>
      </c>
      <c r="D75" s="58" t="s">
        <v>589</v>
      </c>
      <c r="E75" s="58" t="s">
        <v>590</v>
      </c>
      <c r="F75" s="58" t="s">
        <v>598</v>
      </c>
      <c r="G75" s="58"/>
      <c r="J75" s="58" t="s">
        <v>599</v>
      </c>
      <c r="K75" s="58">
        <v>16520</v>
      </c>
      <c r="L75" s="58">
        <v>560683</v>
      </c>
      <c r="M75" s="58">
        <v>349022</v>
      </c>
      <c r="N75" s="58">
        <v>365542</v>
      </c>
      <c r="O75" s="58">
        <v>1543540</v>
      </c>
      <c r="P75" s="58">
        <v>39500000000</v>
      </c>
      <c r="S75" s="89"/>
    </row>
    <row r="76" spans="1:19">
      <c r="A76" s="58" t="s">
        <v>385</v>
      </c>
      <c r="B76" s="58" t="s">
        <v>388</v>
      </c>
      <c r="C76" s="58" t="s">
        <v>388</v>
      </c>
      <c r="D76" s="58" t="s">
        <v>589</v>
      </c>
      <c r="E76" s="58" t="s">
        <v>590</v>
      </c>
      <c r="F76" s="58" t="s">
        <v>598</v>
      </c>
      <c r="G76" s="58"/>
      <c r="J76" s="58" t="s">
        <v>624</v>
      </c>
      <c r="K76" s="58">
        <v>9897</v>
      </c>
      <c r="L76" s="58">
        <v>0</v>
      </c>
      <c r="M76" s="58">
        <v>47911</v>
      </c>
      <c r="N76" s="58">
        <v>57808</v>
      </c>
      <c r="O76" s="58">
        <v>32130.06</v>
      </c>
      <c r="P76" s="58">
        <v>17770000000</v>
      </c>
      <c r="S76" s="89"/>
    </row>
    <row r="77" spans="1:19">
      <c r="A77" s="58" t="s">
        <v>390</v>
      </c>
      <c r="B77" s="58" t="s">
        <v>394</v>
      </c>
      <c r="C77" s="58" t="s">
        <v>394</v>
      </c>
      <c r="D77" s="58" t="s">
        <v>589</v>
      </c>
      <c r="E77" s="58" t="s">
        <v>590</v>
      </c>
      <c r="F77" s="58" t="s">
        <v>602</v>
      </c>
      <c r="G77" s="58"/>
      <c r="J77" s="58" t="s">
        <v>611</v>
      </c>
      <c r="K77" s="58">
        <v>3552415</v>
      </c>
      <c r="L77" s="58">
        <v>1556523</v>
      </c>
      <c r="M77" s="58">
        <v>1425255</v>
      </c>
      <c r="N77" s="58">
        <v>4977670</v>
      </c>
      <c r="O77" s="58">
        <v>50465066</v>
      </c>
      <c r="P77" s="58">
        <v>67160000000</v>
      </c>
      <c r="S77" s="89"/>
    </row>
    <row r="78" spans="1:19">
      <c r="A78" s="58" t="s">
        <v>396</v>
      </c>
      <c r="B78" s="58" t="s">
        <v>400</v>
      </c>
      <c r="C78" s="58" t="s">
        <v>400</v>
      </c>
      <c r="D78" s="58" t="s">
        <v>589</v>
      </c>
      <c r="E78" s="58" t="s">
        <v>590</v>
      </c>
      <c r="F78" s="58" t="s">
        <v>593</v>
      </c>
      <c r="G78" s="58"/>
      <c r="J78" s="58" t="s">
        <v>595</v>
      </c>
      <c r="K78" s="58">
        <v>734638</v>
      </c>
      <c r="L78" s="58">
        <v>762286</v>
      </c>
      <c r="M78" s="58">
        <v>634205</v>
      </c>
      <c r="N78" s="58">
        <v>1368843</v>
      </c>
      <c r="O78" s="58">
        <v>5708509</v>
      </c>
      <c r="P78" s="58">
        <v>51750000000</v>
      </c>
      <c r="S78" s="89"/>
    </row>
    <row r="79" spans="1:19">
      <c r="A79" s="58" t="s">
        <v>402</v>
      </c>
      <c r="B79" s="58" t="s">
        <v>406</v>
      </c>
      <c r="C79" s="58" t="s">
        <v>406</v>
      </c>
      <c r="D79" s="58" t="s">
        <v>589</v>
      </c>
      <c r="E79" s="58" t="s">
        <v>590</v>
      </c>
      <c r="F79" s="58" t="s">
        <v>602</v>
      </c>
      <c r="G79" s="58"/>
      <c r="J79" s="58" t="s">
        <v>603</v>
      </c>
      <c r="K79" s="58">
        <v>397210</v>
      </c>
      <c r="L79" s="58">
        <v>447322</v>
      </c>
      <c r="M79" s="58">
        <v>158672</v>
      </c>
      <c r="N79" s="58">
        <v>555882</v>
      </c>
      <c r="O79" s="58">
        <v>4126610</v>
      </c>
      <c r="P79" s="58">
        <v>79820000000</v>
      </c>
      <c r="S79" s="89"/>
    </row>
    <row r="80" spans="1:19">
      <c r="A80" s="58" t="s">
        <v>408</v>
      </c>
      <c r="B80" s="58" t="s">
        <v>412</v>
      </c>
      <c r="C80" s="58" t="s">
        <v>412</v>
      </c>
      <c r="D80" s="58" t="s">
        <v>589</v>
      </c>
      <c r="E80" s="58" t="s">
        <v>590</v>
      </c>
      <c r="F80" s="58" t="s">
        <v>591</v>
      </c>
      <c r="G80" s="58"/>
      <c r="J80" s="58" t="s">
        <v>592</v>
      </c>
      <c r="K80" s="58">
        <v>2210497</v>
      </c>
      <c r="L80" s="58">
        <v>2544389</v>
      </c>
      <c r="M80" s="58">
        <v>1839862</v>
      </c>
      <c r="N80" s="58">
        <v>4050359</v>
      </c>
      <c r="O80" s="58">
        <v>381313043</v>
      </c>
      <c r="P80" s="58">
        <v>67680000000</v>
      </c>
      <c r="S80" s="89"/>
    </row>
    <row r="81" spans="1:19">
      <c r="A81" s="58" t="s">
        <v>414</v>
      </c>
      <c r="B81" s="58" t="s">
        <v>418</v>
      </c>
      <c r="C81" s="58" t="s">
        <v>418</v>
      </c>
      <c r="D81" s="58" t="s">
        <v>589</v>
      </c>
      <c r="E81" s="58" t="s">
        <v>590</v>
      </c>
      <c r="F81" s="58" t="s">
        <v>606</v>
      </c>
      <c r="G81" s="58"/>
      <c r="J81" s="58" t="s">
        <v>607</v>
      </c>
      <c r="K81" s="58">
        <v>78290</v>
      </c>
      <c r="L81" s="58">
        <v>135967</v>
      </c>
      <c r="M81" s="58">
        <v>114060</v>
      </c>
      <c r="N81" s="58">
        <v>192350</v>
      </c>
      <c r="O81" s="58">
        <v>111252</v>
      </c>
      <c r="P81" s="58">
        <v>24270000000</v>
      </c>
      <c r="S81" s="89"/>
    </row>
    <row r="82" spans="1:19">
      <c r="A82" s="58" t="s">
        <v>420</v>
      </c>
      <c r="B82" s="58" t="s">
        <v>631</v>
      </c>
      <c r="C82" s="58" t="s">
        <v>631</v>
      </c>
      <c r="D82" s="58" t="s">
        <v>589</v>
      </c>
      <c r="E82" s="58" t="s">
        <v>590</v>
      </c>
      <c r="F82" s="58"/>
      <c r="G82" s="58"/>
      <c r="J82" s="58"/>
      <c r="K82" s="92">
        <v>10</v>
      </c>
      <c r="L82" s="92">
        <v>10</v>
      </c>
      <c r="M82" s="92">
        <v>10</v>
      </c>
      <c r="N82" s="92">
        <v>10</v>
      </c>
      <c r="O82" s="92">
        <v>10</v>
      </c>
      <c r="P82" s="58">
        <v>29176000000</v>
      </c>
      <c r="S82" s="89"/>
    </row>
    <row r="83" spans="1:19">
      <c r="A83" s="58" t="s">
        <v>423</v>
      </c>
      <c r="B83" s="58" t="s">
        <v>426</v>
      </c>
      <c r="C83" s="58" t="s">
        <v>426</v>
      </c>
      <c r="D83" s="58" t="s">
        <v>589</v>
      </c>
      <c r="E83" s="58" t="s">
        <v>590</v>
      </c>
      <c r="F83" s="58" t="s">
        <v>598</v>
      </c>
      <c r="G83" s="58"/>
      <c r="J83" s="58" t="s">
        <v>599</v>
      </c>
      <c r="K83" s="58">
        <v>5747</v>
      </c>
      <c r="L83" s="58">
        <v>290938</v>
      </c>
      <c r="M83" s="58">
        <v>134760</v>
      </c>
      <c r="N83" s="58">
        <v>140507</v>
      </c>
      <c r="O83" s="58">
        <v>1027551</v>
      </c>
      <c r="P83" s="58">
        <v>13280000000</v>
      </c>
      <c r="S83" s="89"/>
    </row>
    <row r="84" spans="1:19">
      <c r="A84" s="58" t="s">
        <v>428</v>
      </c>
      <c r="B84" s="58" t="s">
        <v>632</v>
      </c>
      <c r="C84" s="58" t="s">
        <v>632</v>
      </c>
      <c r="D84" s="58" t="s">
        <v>589</v>
      </c>
      <c r="E84" s="58" t="s">
        <v>590</v>
      </c>
      <c r="F84" s="58"/>
      <c r="G84" s="58"/>
      <c r="J84" s="58"/>
      <c r="K84" s="92">
        <v>10</v>
      </c>
      <c r="L84" s="92">
        <v>10</v>
      </c>
      <c r="M84" s="92">
        <v>10</v>
      </c>
      <c r="N84" s="92">
        <v>10</v>
      </c>
      <c r="O84" s="92">
        <v>10</v>
      </c>
      <c r="P84" s="58">
        <v>32900000000</v>
      </c>
      <c r="S84" s="89"/>
    </row>
    <row r="85" spans="1:19">
      <c r="A85" s="58" t="s">
        <v>431</v>
      </c>
      <c r="B85" s="58" t="s">
        <v>435</v>
      </c>
      <c r="C85" s="58" t="s">
        <v>435</v>
      </c>
      <c r="D85" s="58" t="s">
        <v>589</v>
      </c>
      <c r="E85" s="58" t="s">
        <v>590</v>
      </c>
      <c r="F85" s="58" t="s">
        <v>598</v>
      </c>
      <c r="G85" s="58"/>
      <c r="J85" s="58" t="s">
        <v>600</v>
      </c>
      <c r="K85" s="58">
        <v>16863.186000000002</v>
      </c>
      <c r="L85" s="58">
        <v>249714.82</v>
      </c>
      <c r="M85" s="58">
        <v>249714.82</v>
      </c>
      <c r="N85" s="58">
        <v>266578.00599999999</v>
      </c>
      <c r="O85" s="58">
        <v>579488</v>
      </c>
      <c r="P85" s="58">
        <v>5755000000</v>
      </c>
      <c r="S85" s="89"/>
    </row>
    <row r="86" spans="1:19">
      <c r="A86" s="58" t="s">
        <v>437</v>
      </c>
      <c r="B86" s="58" t="s">
        <v>440</v>
      </c>
      <c r="C86" s="58" t="s">
        <v>440</v>
      </c>
      <c r="D86" s="58" t="s">
        <v>589</v>
      </c>
      <c r="E86" s="58" t="s">
        <v>590</v>
      </c>
      <c r="F86" s="58" t="s">
        <v>616</v>
      </c>
      <c r="G86" s="58"/>
      <c r="J86" s="58" t="s">
        <v>617</v>
      </c>
      <c r="K86" s="58">
        <v>88213565</v>
      </c>
      <c r="L86" s="58">
        <v>36845</v>
      </c>
      <c r="M86" s="58">
        <v>35568</v>
      </c>
      <c r="N86" s="58">
        <v>88249133</v>
      </c>
      <c r="O86" s="58">
        <v>38773448</v>
      </c>
      <c r="P86" s="58">
        <v>21419000000</v>
      </c>
      <c r="S86" s="89"/>
    </row>
    <row r="87" spans="1:19">
      <c r="A87" s="58" t="s">
        <v>442</v>
      </c>
      <c r="B87" s="58" t="s">
        <v>446</v>
      </c>
      <c r="C87" s="58" t="s">
        <v>446</v>
      </c>
      <c r="D87" s="58" t="s">
        <v>589</v>
      </c>
      <c r="E87" s="58" t="s">
        <v>590</v>
      </c>
      <c r="F87" s="58" t="s">
        <v>625</v>
      </c>
      <c r="G87" s="58"/>
      <c r="J87" s="58" t="s">
        <v>626</v>
      </c>
      <c r="K87" s="58">
        <v>381198.61</v>
      </c>
      <c r="L87" s="58">
        <v>790373.35</v>
      </c>
      <c r="M87" s="58">
        <v>281700.89</v>
      </c>
      <c r="N87" s="58">
        <v>662899.5</v>
      </c>
      <c r="O87" s="58">
        <v>14963993.050000001</v>
      </c>
      <c r="P87" s="58">
        <v>26510000000</v>
      </c>
      <c r="S87" s="89"/>
    </row>
    <row r="88" spans="1:19">
      <c r="A88" s="58" t="s">
        <v>448</v>
      </c>
      <c r="B88" s="58" t="s">
        <v>452</v>
      </c>
      <c r="C88" s="58" t="s">
        <v>452</v>
      </c>
      <c r="D88" s="58" t="s">
        <v>589</v>
      </c>
      <c r="E88" s="58" t="s">
        <v>590</v>
      </c>
      <c r="F88" s="58" t="s">
        <v>614</v>
      </c>
      <c r="G88" s="58"/>
      <c r="J88" s="58" t="s">
        <v>615</v>
      </c>
      <c r="K88" s="58">
        <v>752552</v>
      </c>
      <c r="L88" s="58">
        <v>1680682</v>
      </c>
      <c r="M88" s="58">
        <v>1545898</v>
      </c>
      <c r="N88" s="58">
        <v>2298450</v>
      </c>
      <c r="O88" s="58">
        <v>52049000</v>
      </c>
      <c r="P88" s="58">
        <v>78100000000</v>
      </c>
      <c r="S88" s="89"/>
    </row>
    <row r="89" spans="1:19">
      <c r="A89" s="58" t="s">
        <v>454</v>
      </c>
      <c r="B89" s="58" t="s">
        <v>457</v>
      </c>
      <c r="C89" s="58" t="s">
        <v>457</v>
      </c>
      <c r="D89" s="58" t="s">
        <v>589</v>
      </c>
      <c r="E89" s="58" t="s">
        <v>590</v>
      </c>
      <c r="F89" s="58" t="s">
        <v>606</v>
      </c>
      <c r="G89" s="58"/>
      <c r="J89" s="58" t="s">
        <v>607</v>
      </c>
      <c r="K89" s="58">
        <v>966579</v>
      </c>
      <c r="L89" s="58">
        <v>1054751</v>
      </c>
      <c r="M89" s="58">
        <v>13430</v>
      </c>
      <c r="N89" s="58">
        <v>980009</v>
      </c>
      <c r="O89" s="58">
        <v>27544</v>
      </c>
      <c r="P89" s="58">
        <v>14318000000</v>
      </c>
      <c r="S89" s="89"/>
    </row>
    <row r="90" spans="1:19">
      <c r="A90" s="58" t="s">
        <v>459</v>
      </c>
      <c r="B90" s="58" t="s">
        <v>463</v>
      </c>
      <c r="C90" s="58" t="s">
        <v>463</v>
      </c>
      <c r="D90" s="58" t="s">
        <v>589</v>
      </c>
      <c r="E90" s="58" t="s">
        <v>590</v>
      </c>
      <c r="F90" s="58" t="s">
        <v>598</v>
      </c>
      <c r="G90" s="58"/>
      <c r="J90" s="58" t="s">
        <v>600</v>
      </c>
      <c r="K90" s="58">
        <v>8102</v>
      </c>
      <c r="L90" s="58">
        <v>130205</v>
      </c>
      <c r="M90" s="58">
        <v>3397</v>
      </c>
      <c r="N90" s="58">
        <v>11499</v>
      </c>
      <c r="O90" s="58">
        <v>434959</v>
      </c>
      <c r="P90" s="58">
        <v>20820000000</v>
      </c>
      <c r="S90" s="89"/>
    </row>
    <row r="91" spans="1:19">
      <c r="A91" s="58" t="s">
        <v>465</v>
      </c>
      <c r="B91" s="58" t="s">
        <v>469</v>
      </c>
      <c r="C91" s="58" t="s">
        <v>469</v>
      </c>
      <c r="D91" s="58" t="s">
        <v>589</v>
      </c>
      <c r="E91" s="58" t="s">
        <v>590</v>
      </c>
      <c r="F91" s="58" t="s">
        <v>598</v>
      </c>
      <c r="G91" s="58"/>
      <c r="J91" s="58" t="s">
        <v>608</v>
      </c>
      <c r="K91" s="58">
        <v>855073</v>
      </c>
      <c r="L91" s="58">
        <v>1010307</v>
      </c>
      <c r="M91" s="58">
        <v>931544</v>
      </c>
      <c r="N91" s="58">
        <v>1786617</v>
      </c>
      <c r="O91" s="58">
        <v>0</v>
      </c>
      <c r="P91" s="58">
        <v>69570000000</v>
      </c>
      <c r="S91" s="89"/>
    </row>
    <row r="92" spans="1:19">
      <c r="A92" s="58" t="s">
        <v>471</v>
      </c>
      <c r="B92" s="58" t="s">
        <v>633</v>
      </c>
      <c r="C92" s="58" t="s">
        <v>633</v>
      </c>
      <c r="D92" s="58" t="s">
        <v>589</v>
      </c>
      <c r="E92" s="58" t="s">
        <v>590</v>
      </c>
      <c r="F92" s="58"/>
      <c r="G92" s="58"/>
      <c r="J92" s="58"/>
      <c r="K92" s="92">
        <v>10</v>
      </c>
      <c r="L92" s="92">
        <v>10</v>
      </c>
      <c r="M92" s="92">
        <v>10</v>
      </c>
      <c r="N92" s="92">
        <v>10</v>
      </c>
      <c r="O92" s="92">
        <v>10</v>
      </c>
      <c r="P92" s="58">
        <v>25540000000</v>
      </c>
      <c r="S92" s="89"/>
    </row>
    <row r="93" spans="1:19">
      <c r="A93" s="58" t="s">
        <v>474</v>
      </c>
      <c r="B93" s="58" t="s">
        <v>478</v>
      </c>
      <c r="C93" s="58" t="s">
        <v>478</v>
      </c>
      <c r="D93" s="58" t="s">
        <v>589</v>
      </c>
      <c r="E93" s="58" t="s">
        <v>590</v>
      </c>
      <c r="F93" s="58" t="s">
        <v>619</v>
      </c>
      <c r="G93" s="58"/>
      <c r="J93" s="58" t="s">
        <v>634</v>
      </c>
      <c r="K93" s="58">
        <v>10066595</v>
      </c>
      <c r="L93" s="58">
        <v>344024</v>
      </c>
      <c r="M93" s="58">
        <v>314075</v>
      </c>
      <c r="N93" s="58">
        <v>10380670</v>
      </c>
      <c r="O93" s="58">
        <v>3175420</v>
      </c>
      <c r="P93" s="58">
        <v>21700000000</v>
      </c>
      <c r="S93" s="89"/>
    </row>
    <row r="94" spans="1:19">
      <c r="A94" s="58" t="s">
        <v>480</v>
      </c>
      <c r="B94" s="58" t="s">
        <v>483</v>
      </c>
      <c r="C94" s="58" t="s">
        <v>483</v>
      </c>
      <c r="D94" s="58" t="s">
        <v>589</v>
      </c>
      <c r="E94" s="58" t="s">
        <v>590</v>
      </c>
      <c r="F94" s="58" t="s">
        <v>598</v>
      </c>
      <c r="G94" s="58"/>
      <c r="J94" s="58" t="s">
        <v>635</v>
      </c>
      <c r="K94" s="58">
        <v>17709</v>
      </c>
      <c r="L94" s="58">
        <v>153004</v>
      </c>
      <c r="M94" s="58">
        <v>149418</v>
      </c>
      <c r="N94" s="58">
        <v>167127</v>
      </c>
      <c r="O94" s="58">
        <v>429811</v>
      </c>
      <c r="P94" s="58">
        <v>242200000000</v>
      </c>
      <c r="S94" s="89"/>
    </row>
    <row r="95" spans="1:19">
      <c r="A95" s="58" t="s">
        <v>485</v>
      </c>
      <c r="B95" s="58" t="s">
        <v>489</v>
      </c>
      <c r="C95" s="58" t="s">
        <v>489</v>
      </c>
      <c r="D95" s="58" t="s">
        <v>589</v>
      </c>
      <c r="E95" s="58" t="s">
        <v>590</v>
      </c>
      <c r="F95" s="58" t="s">
        <v>619</v>
      </c>
      <c r="G95" s="58"/>
      <c r="J95" s="58" t="s">
        <v>620</v>
      </c>
      <c r="K95" s="58">
        <v>14223000</v>
      </c>
      <c r="L95" s="58">
        <v>754000</v>
      </c>
      <c r="M95" s="58">
        <v>731000</v>
      </c>
      <c r="N95" s="58">
        <v>14954000</v>
      </c>
      <c r="O95" s="58">
        <v>21008000</v>
      </c>
      <c r="P95" s="58">
        <v>74094000000</v>
      </c>
      <c r="S95" s="89"/>
    </row>
    <row r="96" spans="1:19">
      <c r="A96" s="58" t="s">
        <v>491</v>
      </c>
      <c r="B96" s="58" t="s">
        <v>494</v>
      </c>
      <c r="C96" s="58" t="s">
        <v>494</v>
      </c>
      <c r="D96" s="58" t="s">
        <v>589</v>
      </c>
      <c r="E96" s="58" t="s">
        <v>590</v>
      </c>
      <c r="F96" s="58" t="s">
        <v>598</v>
      </c>
      <c r="G96" s="58"/>
      <c r="J96" s="58" t="s">
        <v>600</v>
      </c>
      <c r="K96" s="58">
        <v>56482</v>
      </c>
      <c r="L96" s="58">
        <v>255929</v>
      </c>
      <c r="M96" s="58">
        <v>176447</v>
      </c>
      <c r="N96" s="58">
        <v>232929</v>
      </c>
      <c r="O96" s="58">
        <v>170573</v>
      </c>
      <c r="P96" s="58">
        <v>25775000000</v>
      </c>
      <c r="S96" s="89"/>
    </row>
    <row r="97" spans="1:19">
      <c r="A97" s="58" t="s">
        <v>496</v>
      </c>
      <c r="B97" s="58" t="s">
        <v>500</v>
      </c>
      <c r="C97" s="58" t="s">
        <v>500</v>
      </c>
      <c r="D97" s="58" t="s">
        <v>589</v>
      </c>
      <c r="E97" s="58" t="s">
        <v>590</v>
      </c>
      <c r="F97" s="58" t="s">
        <v>598</v>
      </c>
      <c r="G97" s="58"/>
      <c r="J97" s="58" t="s">
        <v>608</v>
      </c>
      <c r="K97" s="58">
        <v>358753</v>
      </c>
      <c r="L97" s="58">
        <v>4006874</v>
      </c>
      <c r="M97" s="58">
        <v>3982613</v>
      </c>
      <c r="N97" s="58">
        <v>4341366</v>
      </c>
      <c r="O97" s="58">
        <v>17061647</v>
      </c>
      <c r="P97" s="58">
        <v>131860000000</v>
      </c>
      <c r="S97" s="89"/>
    </row>
    <row r="98" spans="1:19">
      <c r="A98" s="58" t="s">
        <v>502</v>
      </c>
      <c r="B98" s="58" t="s">
        <v>506</v>
      </c>
      <c r="C98" s="58" t="s">
        <v>506</v>
      </c>
      <c r="D98" s="58" t="s">
        <v>589</v>
      </c>
      <c r="E98" s="58" t="s">
        <v>590</v>
      </c>
      <c r="F98" s="58" t="s">
        <v>598</v>
      </c>
      <c r="G98" s="58"/>
      <c r="J98" s="58" t="s">
        <v>624</v>
      </c>
      <c r="K98" s="58">
        <v>8642</v>
      </c>
      <c r="L98" s="58">
        <v>66009</v>
      </c>
      <c r="M98" s="58">
        <v>51366</v>
      </c>
      <c r="N98" s="58">
        <v>60008</v>
      </c>
      <c r="O98" s="58">
        <v>523963</v>
      </c>
      <c r="P98" s="58">
        <v>23000000000</v>
      </c>
      <c r="S98" s="89"/>
    </row>
    <row r="99" spans="1:19">
      <c r="A99" s="58" t="s">
        <v>508</v>
      </c>
      <c r="B99" s="58" t="s">
        <v>512</v>
      </c>
      <c r="C99" s="58" t="s">
        <v>512</v>
      </c>
      <c r="D99" s="58" t="s">
        <v>589</v>
      </c>
      <c r="E99" s="58" t="s">
        <v>590</v>
      </c>
      <c r="F99" s="58" t="s">
        <v>614</v>
      </c>
      <c r="G99" s="58"/>
      <c r="J99" s="58" t="s">
        <v>615</v>
      </c>
      <c r="K99" s="58">
        <v>421000</v>
      </c>
      <c r="L99" s="58">
        <v>1645000</v>
      </c>
      <c r="M99" s="58">
        <v>1575000</v>
      </c>
      <c r="N99" s="58">
        <v>1996000</v>
      </c>
      <c r="O99" s="58">
        <v>37899000</v>
      </c>
      <c r="P99" s="58">
        <v>136900000000</v>
      </c>
      <c r="S99" s="89"/>
    </row>
    <row r="100" spans="1:19">
      <c r="A100" s="58" t="s">
        <v>514</v>
      </c>
      <c r="B100" s="58" t="s">
        <v>517</v>
      </c>
      <c r="C100" s="58" t="s">
        <v>517</v>
      </c>
      <c r="D100" s="58" t="s">
        <v>589</v>
      </c>
      <c r="E100" s="58" t="s">
        <v>590</v>
      </c>
      <c r="F100" s="58" t="s">
        <v>614</v>
      </c>
      <c r="G100" s="58"/>
      <c r="J100" s="58" t="s">
        <v>615</v>
      </c>
      <c r="K100" s="58">
        <v>6484616</v>
      </c>
      <c r="L100" s="58">
        <v>12190878</v>
      </c>
      <c r="M100" s="58">
        <v>11078980</v>
      </c>
      <c r="N100" s="58">
        <v>17563596</v>
      </c>
      <c r="O100" s="58">
        <v>184474411</v>
      </c>
      <c r="P100" s="58">
        <v>524000000000</v>
      </c>
      <c r="S100" s="89"/>
    </row>
    <row r="101" spans="1:19">
      <c r="A101" s="58" t="s">
        <v>519</v>
      </c>
      <c r="B101" s="58" t="s">
        <v>522</v>
      </c>
      <c r="C101" s="58" t="s">
        <v>522</v>
      </c>
      <c r="D101" s="58" t="s">
        <v>589</v>
      </c>
      <c r="E101" s="58" t="s">
        <v>590</v>
      </c>
      <c r="F101" s="58" t="s">
        <v>598</v>
      </c>
      <c r="G101" s="58"/>
      <c r="J101" s="58" t="s">
        <v>600</v>
      </c>
      <c r="K101" s="58">
        <v>91993</v>
      </c>
      <c r="L101" s="58">
        <v>771327</v>
      </c>
      <c r="M101" s="58">
        <v>4988</v>
      </c>
      <c r="N101" s="58">
        <v>96981</v>
      </c>
      <c r="O101" s="58">
        <v>3610451</v>
      </c>
      <c r="P101" s="58">
        <v>85060000000</v>
      </c>
      <c r="S101" s="89"/>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
    </sheetView>
  </sheetViews>
  <sheetFormatPr defaultRowHeight="12.75"/>
  <cols>
    <col min="3" max="3" width="14" customWidth="1"/>
  </cols>
  <sheetData>
    <row r="1" spans="1:53">
      <c r="A1" s="70" t="s">
        <v>2</v>
      </c>
      <c r="B1" s="70" t="s">
        <v>525</v>
      </c>
      <c r="C1" s="70" t="s">
        <v>528</v>
      </c>
      <c r="D1" s="70" t="s">
        <v>636</v>
      </c>
      <c r="E1" s="82" t="s">
        <v>527</v>
      </c>
      <c r="F1" s="70" t="s">
        <v>637</v>
      </c>
      <c r="G1" s="82" t="s">
        <v>638</v>
      </c>
      <c r="H1" s="82" t="s">
        <v>535</v>
      </c>
      <c r="I1" s="82" t="s">
        <v>639</v>
      </c>
      <c r="J1" s="82" t="s">
        <v>640</v>
      </c>
      <c r="K1" s="82" t="s">
        <v>641</v>
      </c>
      <c r="L1" s="70" t="s">
        <v>642</v>
      </c>
      <c r="M1" s="70" t="s">
        <v>643</v>
      </c>
      <c r="N1" s="70" t="s">
        <v>644</v>
      </c>
      <c r="O1" s="70" t="s">
        <v>645</v>
      </c>
      <c r="P1" s="70" t="s">
        <v>646</v>
      </c>
      <c r="Q1" s="70" t="s">
        <v>647</v>
      </c>
      <c r="R1" s="70" t="s">
        <v>648</v>
      </c>
      <c r="S1" s="70" t="s">
        <v>649</v>
      </c>
      <c r="T1" s="70" t="s">
        <v>650</v>
      </c>
      <c r="U1" s="70" t="s">
        <v>651</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545</v>
      </c>
      <c r="C2" s="61" t="s">
        <v>547</v>
      </c>
      <c r="D2" s="61" t="s">
        <v>652</v>
      </c>
      <c r="E2" s="83" t="s">
        <v>546</v>
      </c>
      <c r="F2" s="61">
        <v>2015</v>
      </c>
      <c r="G2" s="83" t="s">
        <v>653</v>
      </c>
      <c r="H2" s="84">
        <v>2002</v>
      </c>
      <c r="I2" s="84" t="s">
        <v>546</v>
      </c>
      <c r="J2" s="61">
        <v>18300000</v>
      </c>
      <c r="K2" s="61">
        <v>100</v>
      </c>
      <c r="L2" s="61">
        <v>2025</v>
      </c>
      <c r="M2" s="61">
        <v>50</v>
      </c>
      <c r="N2" s="84" t="s">
        <v>546</v>
      </c>
      <c r="O2" s="61">
        <v>9150000</v>
      </c>
      <c r="P2" s="61">
        <v>5830000</v>
      </c>
      <c r="Q2" s="84" t="s">
        <v>546</v>
      </c>
      <c r="R2" s="83">
        <v>136.28415300546447</v>
      </c>
      <c r="S2" s="83" t="s">
        <v>654</v>
      </c>
      <c r="T2" s="83" t="s">
        <v>655</v>
      </c>
      <c r="U2" s="83" t="s">
        <v>656</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545</v>
      </c>
      <c r="C3" s="61" t="s">
        <v>547</v>
      </c>
      <c r="D3" s="61" t="s">
        <v>657</v>
      </c>
      <c r="E3" s="83" t="s">
        <v>546</v>
      </c>
      <c r="F3" s="61">
        <v>2016</v>
      </c>
      <c r="G3" s="83" t="s">
        <v>653</v>
      </c>
      <c r="H3" s="84">
        <v>2015</v>
      </c>
      <c r="I3" s="84" t="s">
        <v>546</v>
      </c>
      <c r="J3" s="61">
        <v>665467</v>
      </c>
      <c r="K3" s="61">
        <v>100</v>
      </c>
      <c r="L3" s="61">
        <v>2025</v>
      </c>
      <c r="M3" s="61">
        <v>25</v>
      </c>
      <c r="N3" s="84" t="s">
        <v>546</v>
      </c>
      <c r="O3" s="61">
        <v>499100.25</v>
      </c>
      <c r="P3" s="61">
        <v>558105</v>
      </c>
      <c r="Q3" s="84" t="s">
        <v>546</v>
      </c>
      <c r="R3" s="83">
        <v>64.53332772323796</v>
      </c>
      <c r="S3" s="83" t="s">
        <v>654</v>
      </c>
      <c r="T3" s="83" t="s">
        <v>655</v>
      </c>
      <c r="U3" s="83" t="s">
        <v>658</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545</v>
      </c>
      <c r="C4" s="61" t="s">
        <v>547</v>
      </c>
      <c r="D4" s="61" t="s">
        <v>657</v>
      </c>
      <c r="E4" s="83" t="s">
        <v>546</v>
      </c>
      <c r="F4" s="61">
        <v>2016</v>
      </c>
      <c r="G4" s="83" t="s">
        <v>653</v>
      </c>
      <c r="H4" s="84">
        <v>2015</v>
      </c>
      <c r="I4" s="84" t="s">
        <v>546</v>
      </c>
      <c r="J4" s="61">
        <v>665467</v>
      </c>
      <c r="K4" s="61">
        <v>100</v>
      </c>
      <c r="L4" s="61">
        <v>2035</v>
      </c>
      <c r="M4" s="61">
        <v>50</v>
      </c>
      <c r="N4" s="84" t="s">
        <v>546</v>
      </c>
      <c r="O4" s="61">
        <v>332733.5</v>
      </c>
      <c r="P4" s="61">
        <v>558105</v>
      </c>
      <c r="Q4" s="84" t="s">
        <v>546</v>
      </c>
      <c r="R4" s="83">
        <v>32.26666386161898</v>
      </c>
      <c r="S4" s="83" t="s">
        <v>654</v>
      </c>
      <c r="T4" s="83" t="s">
        <v>655</v>
      </c>
      <c r="U4" s="83" t="s">
        <v>659</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545</v>
      </c>
      <c r="C5" s="61" t="s">
        <v>547</v>
      </c>
      <c r="D5" s="61" t="s">
        <v>660</v>
      </c>
      <c r="E5" s="83" t="s">
        <v>546</v>
      </c>
      <c r="F5" s="61">
        <v>2016</v>
      </c>
      <c r="G5" s="83" t="s">
        <v>653</v>
      </c>
      <c r="H5" s="84">
        <v>2016</v>
      </c>
      <c r="I5" s="84" t="s">
        <v>546</v>
      </c>
      <c r="J5" s="61">
        <v>1257636</v>
      </c>
      <c r="K5" s="61">
        <v>100</v>
      </c>
      <c r="L5" s="61">
        <v>2025</v>
      </c>
      <c r="M5" s="61">
        <v>11</v>
      </c>
      <c r="N5" s="84" t="s">
        <v>546</v>
      </c>
      <c r="O5" s="61">
        <v>1119296.04</v>
      </c>
      <c r="P5" s="61">
        <v>1166256</v>
      </c>
      <c r="Q5" s="84" t="s">
        <v>546</v>
      </c>
      <c r="R5" s="83">
        <v>66.05466706799686</v>
      </c>
      <c r="S5" s="83" t="s">
        <v>654</v>
      </c>
      <c r="T5" s="83" t="s">
        <v>661</v>
      </c>
      <c r="U5" s="83" t="s">
        <v>662</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545</v>
      </c>
      <c r="C6" s="61" t="s">
        <v>547</v>
      </c>
      <c r="D6" s="61" t="s">
        <v>657</v>
      </c>
      <c r="E6" s="83" t="s">
        <v>546</v>
      </c>
      <c r="F6" s="61">
        <v>2016</v>
      </c>
      <c r="G6" s="83" t="s">
        <v>653</v>
      </c>
      <c r="H6" s="84">
        <v>2015</v>
      </c>
      <c r="I6" s="84" t="s">
        <v>546</v>
      </c>
      <c r="J6" s="61">
        <v>64736</v>
      </c>
      <c r="K6" s="61">
        <v>100</v>
      </c>
      <c r="L6" s="61">
        <v>2025</v>
      </c>
      <c r="M6" s="61">
        <v>25</v>
      </c>
      <c r="N6" s="84" t="s">
        <v>546</v>
      </c>
      <c r="O6" s="61">
        <v>48552</v>
      </c>
      <c r="P6" s="61">
        <v>55710</v>
      </c>
      <c r="Q6" s="84" t="s">
        <v>546</v>
      </c>
      <c r="R6" s="83">
        <v>55.771131982204651</v>
      </c>
      <c r="S6" s="83" t="s">
        <v>654</v>
      </c>
      <c r="T6" s="83" t="s">
        <v>661</v>
      </c>
      <c r="U6" s="83" t="s">
        <v>663</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545</v>
      </c>
      <c r="C7" s="61" t="s">
        <v>547</v>
      </c>
      <c r="D7" s="61" t="s">
        <v>657</v>
      </c>
      <c r="E7" s="83" t="s">
        <v>546</v>
      </c>
      <c r="F7" s="61">
        <v>2016</v>
      </c>
      <c r="G7" s="83" t="s">
        <v>653</v>
      </c>
      <c r="H7" s="84">
        <v>2015</v>
      </c>
      <c r="I7" s="84" t="s">
        <v>546</v>
      </c>
      <c r="J7" s="61">
        <v>64736</v>
      </c>
      <c r="K7" s="61">
        <v>100</v>
      </c>
      <c r="L7" s="61">
        <v>2035</v>
      </c>
      <c r="M7" s="61">
        <v>80</v>
      </c>
      <c r="N7" s="84" t="s">
        <v>546</v>
      </c>
      <c r="O7" s="61">
        <v>12947.2</v>
      </c>
      <c r="P7" s="61">
        <v>55710</v>
      </c>
      <c r="Q7" s="84" t="s">
        <v>546</v>
      </c>
      <c r="R7" s="83">
        <v>17.428478744438952</v>
      </c>
      <c r="S7" s="83" t="s">
        <v>654</v>
      </c>
      <c r="T7" s="83" t="s">
        <v>661</v>
      </c>
      <c r="U7" s="83" t="s">
        <v>664</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545</v>
      </c>
      <c r="C8" s="61" t="s">
        <v>550</v>
      </c>
      <c r="D8" s="61" t="s">
        <v>665</v>
      </c>
      <c r="E8" s="83" t="s">
        <v>546</v>
      </c>
      <c r="F8" s="61">
        <v>2014</v>
      </c>
      <c r="G8" s="83" t="s">
        <v>653</v>
      </c>
      <c r="H8" s="84">
        <v>2013</v>
      </c>
      <c r="I8" s="84" t="s">
        <v>546</v>
      </c>
      <c r="J8" s="61">
        <v>10444</v>
      </c>
      <c r="K8" s="61">
        <v>100</v>
      </c>
      <c r="L8" s="61">
        <v>2020</v>
      </c>
      <c r="M8" s="61">
        <v>100</v>
      </c>
      <c r="N8" s="84" t="s">
        <v>546</v>
      </c>
      <c r="O8" s="61">
        <v>0</v>
      </c>
      <c r="P8" s="61">
        <v>0</v>
      </c>
      <c r="Q8" s="84" t="s">
        <v>546</v>
      </c>
      <c r="R8" s="83">
        <v>100</v>
      </c>
      <c r="S8" s="83" t="s">
        <v>666</v>
      </c>
      <c r="T8" s="83" t="s">
        <v>667</v>
      </c>
      <c r="U8" s="83" t="s">
        <v>668</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545</v>
      </c>
      <c r="C9" s="61" t="s">
        <v>547</v>
      </c>
      <c r="D9" s="61" t="s">
        <v>660</v>
      </c>
      <c r="E9" s="83" t="s">
        <v>546</v>
      </c>
      <c r="F9" s="61">
        <v>2019</v>
      </c>
      <c r="G9" s="83" t="s">
        <v>653</v>
      </c>
      <c r="H9" s="84">
        <v>2019</v>
      </c>
      <c r="I9" s="84" t="s">
        <v>546</v>
      </c>
      <c r="J9" s="61">
        <v>1402953</v>
      </c>
      <c r="K9" s="61">
        <v>100</v>
      </c>
      <c r="L9" s="61">
        <v>2019</v>
      </c>
      <c r="M9" s="61">
        <v>100</v>
      </c>
      <c r="N9" s="84" t="s">
        <v>546</v>
      </c>
      <c r="O9" s="61">
        <v>0</v>
      </c>
      <c r="P9" s="61">
        <v>0</v>
      </c>
      <c r="Q9" s="84" t="s">
        <v>546</v>
      </c>
      <c r="R9" s="83">
        <v>100</v>
      </c>
      <c r="S9" s="83" t="s">
        <v>666</v>
      </c>
      <c r="T9" s="83" t="s">
        <v>669</v>
      </c>
      <c r="U9" s="83" t="s">
        <v>670</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545</v>
      </c>
      <c r="C10" s="61" t="s">
        <v>547</v>
      </c>
      <c r="D10" s="61" t="s">
        <v>657</v>
      </c>
      <c r="E10" s="83" t="s">
        <v>546</v>
      </c>
      <c r="F10" s="61">
        <v>2015</v>
      </c>
      <c r="G10" s="83" t="s">
        <v>653</v>
      </c>
      <c r="H10" s="84">
        <v>2015</v>
      </c>
      <c r="I10" s="84" t="s">
        <v>546</v>
      </c>
      <c r="J10" s="61">
        <v>1451418</v>
      </c>
      <c r="K10" s="61">
        <v>100</v>
      </c>
      <c r="L10" s="61">
        <v>2025</v>
      </c>
      <c r="M10" s="61">
        <v>100</v>
      </c>
      <c r="N10" s="84" t="s">
        <v>546</v>
      </c>
      <c r="O10" s="61">
        <v>0</v>
      </c>
      <c r="P10" s="61">
        <v>0</v>
      </c>
      <c r="Q10" s="84" t="s">
        <v>546</v>
      </c>
      <c r="R10" s="83">
        <v>100</v>
      </c>
      <c r="S10" s="83" t="s">
        <v>666</v>
      </c>
      <c r="T10" s="83" t="s">
        <v>669</v>
      </c>
      <c r="U10" s="83" t="s">
        <v>671</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545</v>
      </c>
      <c r="C11" s="61" t="s">
        <v>547</v>
      </c>
      <c r="D11" s="61" t="s">
        <v>657</v>
      </c>
      <c r="E11" s="83" t="s">
        <v>546</v>
      </c>
      <c r="F11" s="61">
        <v>2015</v>
      </c>
      <c r="G11" s="83" t="s">
        <v>653</v>
      </c>
      <c r="H11" s="84">
        <v>2015</v>
      </c>
      <c r="I11" s="84" t="s">
        <v>546</v>
      </c>
      <c r="J11" s="61">
        <v>1451418</v>
      </c>
      <c r="K11" s="61">
        <v>100</v>
      </c>
      <c r="L11" s="61">
        <v>2040</v>
      </c>
      <c r="M11" s="61">
        <v>100</v>
      </c>
      <c r="N11" s="84" t="s">
        <v>546</v>
      </c>
      <c r="O11" s="61">
        <v>0</v>
      </c>
      <c r="P11" s="61">
        <v>0</v>
      </c>
      <c r="Q11" s="84" t="s">
        <v>546</v>
      </c>
      <c r="R11" s="83">
        <v>100</v>
      </c>
      <c r="S11" s="83" t="s">
        <v>666</v>
      </c>
      <c r="T11" s="83" t="s">
        <v>669</v>
      </c>
      <c r="U11" s="83" t="s">
        <v>672</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545</v>
      </c>
      <c r="C12" s="61" t="s">
        <v>547</v>
      </c>
      <c r="D12" s="61" t="s">
        <v>652</v>
      </c>
      <c r="E12" s="83" t="s">
        <v>546</v>
      </c>
      <c r="F12" s="61">
        <v>2016</v>
      </c>
      <c r="G12" s="83" t="s">
        <v>653</v>
      </c>
      <c r="H12" s="84">
        <v>2015</v>
      </c>
      <c r="I12" s="84" t="s">
        <v>546</v>
      </c>
      <c r="J12" s="61">
        <v>392172</v>
      </c>
      <c r="K12" s="61">
        <v>100</v>
      </c>
      <c r="L12" s="61">
        <v>2025</v>
      </c>
      <c r="M12" s="61">
        <v>20</v>
      </c>
      <c r="N12" s="84" t="s">
        <v>546</v>
      </c>
      <c r="O12" s="61">
        <v>313737.59999999998</v>
      </c>
      <c r="P12" s="61">
        <v>305766</v>
      </c>
      <c r="Q12" s="84" t="s">
        <v>546</v>
      </c>
      <c r="R12" s="83">
        <v>110.16339769284902</v>
      </c>
      <c r="S12" s="83" t="s">
        <v>666</v>
      </c>
      <c r="T12" s="83" t="s">
        <v>667</v>
      </c>
      <c r="U12" s="83" t="s">
        <v>673</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545</v>
      </c>
      <c r="C13" s="61" t="s">
        <v>550</v>
      </c>
      <c r="D13" s="61" t="s">
        <v>674</v>
      </c>
      <c r="E13" s="83" t="s">
        <v>546</v>
      </c>
      <c r="F13" s="61">
        <v>2018</v>
      </c>
      <c r="G13" s="83" t="s">
        <v>653</v>
      </c>
      <c r="H13" s="84">
        <v>2017</v>
      </c>
      <c r="I13" s="84" t="s">
        <v>546</v>
      </c>
      <c r="J13" s="61">
        <v>5264365</v>
      </c>
      <c r="K13" s="61">
        <v>100</v>
      </c>
      <c r="L13" s="61">
        <v>2030</v>
      </c>
      <c r="M13" s="61">
        <v>15</v>
      </c>
      <c r="N13" s="84" t="s">
        <v>546</v>
      </c>
      <c r="O13" s="61">
        <v>4474710.25</v>
      </c>
      <c r="P13" s="61">
        <v>5227733</v>
      </c>
      <c r="Q13" s="84" t="s">
        <v>546</v>
      </c>
      <c r="R13" s="83">
        <v>4.6389893811187735</v>
      </c>
      <c r="S13" s="83" t="s">
        <v>675</v>
      </c>
      <c r="T13" s="83" t="s">
        <v>667</v>
      </c>
      <c r="U13" s="83" t="s">
        <v>676</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545</v>
      </c>
      <c r="C14" s="61" t="s">
        <v>547</v>
      </c>
      <c r="D14" s="61" t="s">
        <v>657</v>
      </c>
      <c r="E14" s="83" t="s">
        <v>546</v>
      </c>
      <c r="F14" s="61">
        <v>2019</v>
      </c>
      <c r="G14" s="83" t="s">
        <v>653</v>
      </c>
      <c r="H14" s="84">
        <v>2017</v>
      </c>
      <c r="I14" s="84" t="s">
        <v>546</v>
      </c>
      <c r="J14" s="61">
        <v>337007</v>
      </c>
      <c r="K14" s="61">
        <v>100</v>
      </c>
      <c r="L14" s="61">
        <v>2030</v>
      </c>
      <c r="M14" s="61">
        <v>55</v>
      </c>
      <c r="N14" s="84" t="s">
        <v>546</v>
      </c>
      <c r="O14" s="61">
        <v>151653.15</v>
      </c>
      <c r="P14" s="61">
        <v>302416</v>
      </c>
      <c r="Q14" s="84" t="s">
        <v>546</v>
      </c>
      <c r="R14" s="83">
        <v>18.662142707043852</v>
      </c>
      <c r="S14" s="83" t="s">
        <v>677</v>
      </c>
      <c r="T14" s="83" t="s">
        <v>661</v>
      </c>
      <c r="U14" s="83" t="s">
        <v>678</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545</v>
      </c>
      <c r="C15" s="61" t="s">
        <v>550</v>
      </c>
      <c r="D15" s="61" t="s">
        <v>674</v>
      </c>
      <c r="E15" s="83" t="s">
        <v>546</v>
      </c>
      <c r="F15" s="61">
        <v>2019</v>
      </c>
      <c r="G15" s="83" t="s">
        <v>653</v>
      </c>
      <c r="H15" s="84">
        <v>2017</v>
      </c>
      <c r="I15" s="84" t="s">
        <v>546</v>
      </c>
      <c r="J15" s="61">
        <v>5264365</v>
      </c>
      <c r="K15" s="61">
        <v>100</v>
      </c>
      <c r="L15" s="61">
        <v>2030</v>
      </c>
      <c r="M15" s="61">
        <v>18</v>
      </c>
      <c r="N15" s="84" t="s">
        <v>546</v>
      </c>
      <c r="O15" s="61">
        <v>4316779.3</v>
      </c>
      <c r="P15" s="61">
        <v>5227733</v>
      </c>
      <c r="Q15" s="84" t="s">
        <v>546</v>
      </c>
      <c r="R15" s="83">
        <v>3.865824484265644</v>
      </c>
      <c r="S15" s="83" t="s">
        <v>677</v>
      </c>
      <c r="T15" s="83" t="s">
        <v>661</v>
      </c>
      <c r="U15" s="83" t="s">
        <v>679</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545</v>
      </c>
      <c r="C16" s="61" t="s">
        <v>551</v>
      </c>
      <c r="D16" s="61" t="s">
        <v>680</v>
      </c>
      <c r="E16" s="83" t="s">
        <v>546</v>
      </c>
      <c r="F16" s="61">
        <v>2018</v>
      </c>
      <c r="G16" s="83" t="s">
        <v>653</v>
      </c>
      <c r="H16" s="84">
        <v>2011</v>
      </c>
      <c r="I16" s="84" t="s">
        <v>546</v>
      </c>
      <c r="J16" s="61">
        <v>188349</v>
      </c>
      <c r="K16" s="61">
        <v>100</v>
      </c>
      <c r="L16" s="61">
        <v>2025</v>
      </c>
      <c r="M16" s="61">
        <v>100</v>
      </c>
      <c r="N16" s="84" t="s">
        <v>546</v>
      </c>
      <c r="O16" s="61">
        <v>0</v>
      </c>
      <c r="P16" s="61">
        <v>0</v>
      </c>
      <c r="Q16" s="84" t="s">
        <v>546</v>
      </c>
      <c r="R16" s="83">
        <v>100</v>
      </c>
      <c r="S16" s="83" t="s">
        <v>654</v>
      </c>
      <c r="T16" s="83" t="s">
        <v>681</v>
      </c>
      <c r="U16" s="83" t="s">
        <v>682</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545</v>
      </c>
      <c r="C17" s="61" t="s">
        <v>551</v>
      </c>
      <c r="D17" s="61" t="s">
        <v>680</v>
      </c>
      <c r="E17" s="83" t="s">
        <v>546</v>
      </c>
      <c r="F17" s="61">
        <v>2018</v>
      </c>
      <c r="G17" s="83" t="s">
        <v>653</v>
      </c>
      <c r="H17" s="84">
        <v>2011</v>
      </c>
      <c r="I17" s="84" t="s">
        <v>546</v>
      </c>
      <c r="J17" s="61">
        <v>188349</v>
      </c>
      <c r="K17" s="61">
        <v>100</v>
      </c>
      <c r="L17" s="61">
        <v>2040</v>
      </c>
      <c r="M17" s="61">
        <v>100</v>
      </c>
      <c r="N17" s="84" t="s">
        <v>546</v>
      </c>
      <c r="O17" s="61">
        <v>0</v>
      </c>
      <c r="P17" s="61">
        <v>0</v>
      </c>
      <c r="Q17" s="84" t="s">
        <v>546</v>
      </c>
      <c r="R17" s="83">
        <v>100</v>
      </c>
      <c r="S17" s="83" t="s">
        <v>654</v>
      </c>
      <c r="T17" s="83" t="s">
        <v>681</v>
      </c>
      <c r="U17" s="83" t="s">
        <v>683</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545</v>
      </c>
      <c r="C18" s="61" t="s">
        <v>547</v>
      </c>
      <c r="D18" s="61" t="s">
        <v>652</v>
      </c>
      <c r="E18" s="83" t="s">
        <v>546</v>
      </c>
      <c r="F18" s="61">
        <v>2010</v>
      </c>
      <c r="G18" s="83" t="s">
        <v>684</v>
      </c>
      <c r="H18" s="84">
        <v>2010</v>
      </c>
      <c r="I18" s="84" t="s">
        <v>546</v>
      </c>
      <c r="J18" s="61">
        <v>3964</v>
      </c>
      <c r="K18" s="61">
        <v>23</v>
      </c>
      <c r="L18" s="61">
        <v>2020</v>
      </c>
      <c r="M18" s="61">
        <v>20</v>
      </c>
      <c r="N18" s="84" t="s">
        <v>546</v>
      </c>
      <c r="O18" s="61">
        <v>3171.2</v>
      </c>
      <c r="P18" s="61">
        <v>1232</v>
      </c>
      <c r="Q18" s="84" t="s">
        <v>546</v>
      </c>
      <c r="R18" s="83">
        <v>344.60141271442978</v>
      </c>
      <c r="S18" s="83" t="s">
        <v>666</v>
      </c>
      <c r="T18" s="83" t="s">
        <v>655</v>
      </c>
      <c r="U18" s="83" t="s">
        <v>685</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545</v>
      </c>
      <c r="C19" s="61" t="s">
        <v>552</v>
      </c>
      <c r="D19" s="61" t="s">
        <v>686</v>
      </c>
      <c r="E19" s="83" t="s">
        <v>546</v>
      </c>
      <c r="F19" s="61">
        <v>2018</v>
      </c>
      <c r="G19" s="83"/>
      <c r="H19" s="84">
        <v>2017</v>
      </c>
      <c r="I19" s="84" t="s">
        <v>546</v>
      </c>
      <c r="J19" s="61">
        <v>651065</v>
      </c>
      <c r="K19" s="61">
        <v>26</v>
      </c>
      <c r="L19" s="61">
        <v>2027</v>
      </c>
      <c r="M19" s="61">
        <v>60</v>
      </c>
      <c r="N19" s="84" t="s">
        <v>546</v>
      </c>
      <c r="O19" s="61">
        <v>260426</v>
      </c>
      <c r="P19" s="61">
        <v>556281</v>
      </c>
      <c r="Q19" s="84" t="s">
        <v>546</v>
      </c>
      <c r="R19" s="83">
        <v>24.26383438417567</v>
      </c>
      <c r="S19" s="83" t="s">
        <v>654</v>
      </c>
      <c r="T19" s="83" t="s">
        <v>655</v>
      </c>
      <c r="U19" s="83" t="s">
        <v>687</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545</v>
      </c>
      <c r="C20" s="61" t="s">
        <v>547</v>
      </c>
      <c r="D20" s="61" t="s">
        <v>652</v>
      </c>
      <c r="E20" s="83" t="s">
        <v>546</v>
      </c>
      <c r="F20" s="61">
        <v>2013</v>
      </c>
      <c r="G20" s="83" t="s">
        <v>653</v>
      </c>
      <c r="H20" s="84">
        <v>2012</v>
      </c>
      <c r="I20" s="84" t="s">
        <v>546</v>
      </c>
      <c r="J20" s="61">
        <v>385000</v>
      </c>
      <c r="K20" s="61">
        <v>94</v>
      </c>
      <c r="L20" s="61">
        <v>2020</v>
      </c>
      <c r="M20" s="61">
        <v>10</v>
      </c>
      <c r="N20" s="84" t="s">
        <v>546</v>
      </c>
      <c r="O20" s="61">
        <v>346500</v>
      </c>
      <c r="P20" s="61">
        <v>265588</v>
      </c>
      <c r="Q20" s="84" t="s">
        <v>546</v>
      </c>
      <c r="R20" s="83">
        <v>310.16103896103897</v>
      </c>
      <c r="S20" s="83" t="s">
        <v>666</v>
      </c>
      <c r="T20" s="83" t="s">
        <v>681</v>
      </c>
      <c r="U20" s="83" t="s">
        <v>688</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545</v>
      </c>
      <c r="C21" s="61" t="s">
        <v>547</v>
      </c>
      <c r="D21" s="61" t="s">
        <v>657</v>
      </c>
      <c r="E21" s="83" t="s">
        <v>546</v>
      </c>
      <c r="F21" s="61">
        <v>2012</v>
      </c>
      <c r="G21" s="83" t="s">
        <v>653</v>
      </c>
      <c r="H21" s="84">
        <v>2012</v>
      </c>
      <c r="I21" s="84" t="s">
        <v>546</v>
      </c>
      <c r="J21" s="61">
        <v>160400</v>
      </c>
      <c r="K21" s="61">
        <v>100</v>
      </c>
      <c r="L21" s="61">
        <v>2020</v>
      </c>
      <c r="M21" s="61">
        <v>7</v>
      </c>
      <c r="N21" s="84" t="s">
        <v>546</v>
      </c>
      <c r="O21" s="61">
        <v>149172</v>
      </c>
      <c r="P21" s="61">
        <v>50550</v>
      </c>
      <c r="Q21" s="84" t="s">
        <v>546</v>
      </c>
      <c r="R21" s="83">
        <v>978.3576772354827</v>
      </c>
      <c r="S21" s="83" t="s">
        <v>654</v>
      </c>
      <c r="T21" s="83" t="s">
        <v>681</v>
      </c>
      <c r="U21" s="83" t="s">
        <v>689</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545</v>
      </c>
      <c r="C22" s="61" t="s">
        <v>547</v>
      </c>
      <c r="D22" s="61" t="s">
        <v>657</v>
      </c>
      <c r="E22" s="83" t="s">
        <v>546</v>
      </c>
      <c r="F22" s="61">
        <v>2012</v>
      </c>
      <c r="G22" s="83" t="s">
        <v>653</v>
      </c>
      <c r="H22" s="84">
        <v>2012</v>
      </c>
      <c r="I22" s="84" t="s">
        <v>546</v>
      </c>
      <c r="J22" s="61">
        <v>160400</v>
      </c>
      <c r="K22" s="61">
        <v>100</v>
      </c>
      <c r="L22" s="61">
        <v>2036</v>
      </c>
      <c r="M22" s="61">
        <v>52</v>
      </c>
      <c r="N22" s="84" t="s">
        <v>546</v>
      </c>
      <c r="O22" s="61">
        <v>76992</v>
      </c>
      <c r="P22" s="61">
        <v>50550</v>
      </c>
      <c r="Q22" s="84" t="s">
        <v>546</v>
      </c>
      <c r="R22" s="83">
        <v>131.70199501246881</v>
      </c>
      <c r="S22" s="83" t="s">
        <v>654</v>
      </c>
      <c r="T22" s="83" t="s">
        <v>681</v>
      </c>
      <c r="U22" s="83" t="s">
        <v>690</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545</v>
      </c>
      <c r="C23" s="61" t="s">
        <v>554</v>
      </c>
      <c r="D23" s="61" t="s">
        <v>691</v>
      </c>
      <c r="E23" s="83" t="s">
        <v>546</v>
      </c>
      <c r="F23" s="61">
        <v>2011</v>
      </c>
      <c r="G23" s="83" t="s">
        <v>653</v>
      </c>
      <c r="H23" s="84">
        <v>2011</v>
      </c>
      <c r="I23" s="84" t="s">
        <v>546</v>
      </c>
      <c r="J23" s="61">
        <v>154270</v>
      </c>
      <c r="K23" s="61">
        <v>100</v>
      </c>
      <c r="L23" s="61">
        <v>2019</v>
      </c>
      <c r="M23" s="61">
        <v>100</v>
      </c>
      <c r="N23" s="84" t="s">
        <v>546</v>
      </c>
      <c r="O23" s="61">
        <v>0</v>
      </c>
      <c r="P23" s="61">
        <v>0</v>
      </c>
      <c r="Q23" s="84" t="s">
        <v>546</v>
      </c>
      <c r="R23" s="83">
        <v>100</v>
      </c>
      <c r="S23" s="83" t="s">
        <v>666</v>
      </c>
      <c r="T23" s="83" t="s">
        <v>667</v>
      </c>
      <c r="U23" s="83" t="s">
        <v>692</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545</v>
      </c>
      <c r="C24" s="61" t="s">
        <v>547</v>
      </c>
      <c r="D24" s="61" t="s">
        <v>693</v>
      </c>
      <c r="E24" s="83" t="s">
        <v>546</v>
      </c>
      <c r="F24" s="61">
        <v>2020</v>
      </c>
      <c r="G24" s="83" t="s">
        <v>653</v>
      </c>
      <c r="H24" s="84">
        <v>2015</v>
      </c>
      <c r="I24" s="84" t="s">
        <v>546</v>
      </c>
      <c r="J24" s="61">
        <v>38400000</v>
      </c>
      <c r="K24" s="61">
        <v>100</v>
      </c>
      <c r="L24" s="61">
        <v>2030</v>
      </c>
      <c r="M24" s="61">
        <v>75</v>
      </c>
      <c r="N24" s="84" t="s">
        <v>546</v>
      </c>
      <c r="O24" s="61">
        <v>9600000</v>
      </c>
      <c r="P24" s="61">
        <v>25100000</v>
      </c>
      <c r="Q24" s="84" t="s">
        <v>546</v>
      </c>
      <c r="R24" s="83">
        <v>46.180555555555557</v>
      </c>
      <c r="S24" s="83" t="s">
        <v>677</v>
      </c>
      <c r="T24" s="83" t="s">
        <v>681</v>
      </c>
      <c r="U24" s="83" t="s">
        <v>694</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545</v>
      </c>
      <c r="C25" s="61" t="s">
        <v>552</v>
      </c>
      <c r="D25" s="61" t="s">
        <v>686</v>
      </c>
      <c r="E25" s="83" t="s">
        <v>546</v>
      </c>
      <c r="F25" s="61">
        <v>2011</v>
      </c>
      <c r="G25" s="83" t="s">
        <v>653</v>
      </c>
      <c r="H25" s="84">
        <v>2008</v>
      </c>
      <c r="I25" s="84" t="s">
        <v>546</v>
      </c>
      <c r="J25" s="61">
        <v>1354054</v>
      </c>
      <c r="K25" s="61">
        <v>100</v>
      </c>
      <c r="L25" s="61">
        <v>2020</v>
      </c>
      <c r="M25" s="61">
        <v>20</v>
      </c>
      <c r="N25" s="84" t="s">
        <v>546</v>
      </c>
      <c r="O25" s="61">
        <v>1083243.2</v>
      </c>
      <c r="P25" s="61">
        <v>990955</v>
      </c>
      <c r="Q25" s="84" t="s">
        <v>546</v>
      </c>
      <c r="R25" s="83">
        <v>134.07847840632644</v>
      </c>
      <c r="S25" s="83" t="s">
        <v>666</v>
      </c>
      <c r="T25" s="83" t="s">
        <v>667</v>
      </c>
      <c r="U25" s="83" t="s">
        <v>695</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545</v>
      </c>
      <c r="C26" s="61" t="s">
        <v>552</v>
      </c>
      <c r="D26" s="61" t="s">
        <v>686</v>
      </c>
      <c r="E26" s="83" t="s">
        <v>546</v>
      </c>
      <c r="F26" s="61">
        <v>2009</v>
      </c>
      <c r="G26" s="83" t="s">
        <v>684</v>
      </c>
      <c r="H26" s="84">
        <v>2008</v>
      </c>
      <c r="I26" s="84" t="s">
        <v>546</v>
      </c>
      <c r="J26" s="61">
        <v>865777</v>
      </c>
      <c r="K26" s="61">
        <v>64</v>
      </c>
      <c r="L26" s="61">
        <v>2020</v>
      </c>
      <c r="M26" s="61">
        <v>30</v>
      </c>
      <c r="N26" s="84" t="s">
        <v>546</v>
      </c>
      <c r="O26" s="61">
        <v>606043.9</v>
      </c>
      <c r="P26" s="61">
        <v>597179</v>
      </c>
      <c r="Q26" s="84" t="s">
        <v>546</v>
      </c>
      <c r="R26" s="83">
        <v>103.41308058156625</v>
      </c>
      <c r="S26" s="83" t="s">
        <v>666</v>
      </c>
      <c r="T26" s="83" t="s">
        <v>667</v>
      </c>
      <c r="U26" s="83" t="s">
        <v>696</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545</v>
      </c>
      <c r="C27" s="61" t="s">
        <v>547</v>
      </c>
      <c r="D27" s="61" t="s">
        <v>657</v>
      </c>
      <c r="E27" s="83" t="s">
        <v>546</v>
      </c>
      <c r="F27" s="61">
        <v>2019</v>
      </c>
      <c r="G27" s="83" t="s">
        <v>653</v>
      </c>
      <c r="H27" s="84">
        <v>2015</v>
      </c>
      <c r="I27" s="84" t="s">
        <v>546</v>
      </c>
      <c r="J27" s="61">
        <v>8766803</v>
      </c>
      <c r="K27" s="61">
        <v>100</v>
      </c>
      <c r="L27" s="61">
        <v>2030</v>
      </c>
      <c r="M27" s="61">
        <v>26</v>
      </c>
      <c r="N27" s="84" t="s">
        <v>546</v>
      </c>
      <c r="O27" s="61">
        <v>6487434.2199999997</v>
      </c>
      <c r="P27" s="61">
        <v>6525042</v>
      </c>
      <c r="Q27" s="84" t="s">
        <v>546</v>
      </c>
      <c r="R27" s="83">
        <v>98.350079182886745</v>
      </c>
      <c r="S27" s="83" t="s">
        <v>677</v>
      </c>
      <c r="T27" s="83" t="s">
        <v>661</v>
      </c>
      <c r="U27" s="83" t="s">
        <v>697</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545</v>
      </c>
      <c r="C28" s="61" t="s">
        <v>547</v>
      </c>
      <c r="D28" s="61" t="s">
        <v>657</v>
      </c>
      <c r="E28" s="83" t="s">
        <v>546</v>
      </c>
      <c r="F28" s="61">
        <v>2015</v>
      </c>
      <c r="G28" s="83" t="s">
        <v>653</v>
      </c>
      <c r="H28" s="84">
        <v>2010</v>
      </c>
      <c r="I28" s="84" t="s">
        <v>546</v>
      </c>
      <c r="J28" s="61">
        <v>1750939</v>
      </c>
      <c r="K28" s="61">
        <v>100</v>
      </c>
      <c r="L28" s="61">
        <v>2020</v>
      </c>
      <c r="M28" s="61">
        <v>100</v>
      </c>
      <c r="N28" s="84" t="s">
        <v>546</v>
      </c>
      <c r="O28" s="61">
        <v>0</v>
      </c>
      <c r="P28" s="61">
        <v>0</v>
      </c>
      <c r="Q28" s="84" t="s">
        <v>546</v>
      </c>
      <c r="R28" s="83">
        <v>100</v>
      </c>
      <c r="S28" s="83" t="s">
        <v>654</v>
      </c>
      <c r="T28" s="83" t="s">
        <v>681</v>
      </c>
      <c r="U28" s="83" t="s">
        <v>698</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545</v>
      </c>
      <c r="C29" s="61" t="s">
        <v>547</v>
      </c>
      <c r="D29" s="61" t="s">
        <v>657</v>
      </c>
      <c r="E29" s="83" t="s">
        <v>546</v>
      </c>
      <c r="F29" s="61">
        <v>2015</v>
      </c>
      <c r="G29" s="83" t="s">
        <v>653</v>
      </c>
      <c r="H29" s="61">
        <v>2010</v>
      </c>
      <c r="I29" s="84" t="s">
        <v>546</v>
      </c>
      <c r="J29" s="61">
        <v>1750939</v>
      </c>
      <c r="K29" s="61">
        <v>100</v>
      </c>
      <c r="L29" s="61">
        <v>2040</v>
      </c>
      <c r="M29" s="61">
        <v>100</v>
      </c>
      <c r="N29" s="84" t="s">
        <v>546</v>
      </c>
      <c r="O29" s="61">
        <v>0</v>
      </c>
      <c r="P29" s="61">
        <v>0</v>
      </c>
      <c r="Q29" s="84" t="s">
        <v>546</v>
      </c>
      <c r="R29" s="83">
        <v>100</v>
      </c>
      <c r="S29" s="83" t="s">
        <v>654</v>
      </c>
      <c r="T29" s="83" t="s">
        <v>681</v>
      </c>
      <c r="U29" s="83" t="s">
        <v>699</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545</v>
      </c>
      <c r="C30" s="61" t="s">
        <v>547</v>
      </c>
      <c r="D30" s="61" t="s">
        <v>652</v>
      </c>
      <c r="E30" s="83" t="s">
        <v>546</v>
      </c>
      <c r="F30" s="61">
        <v>2015</v>
      </c>
      <c r="G30" s="83" t="s">
        <v>653</v>
      </c>
      <c r="H30" s="61">
        <v>2010</v>
      </c>
      <c r="I30" s="84" t="s">
        <v>546</v>
      </c>
      <c r="J30" s="61">
        <v>1785417</v>
      </c>
      <c r="K30" s="61">
        <v>100</v>
      </c>
      <c r="L30" s="61">
        <v>2020</v>
      </c>
      <c r="M30" s="61">
        <v>50</v>
      </c>
      <c r="N30" s="84" t="s">
        <v>546</v>
      </c>
      <c r="O30" s="61">
        <v>892708.5</v>
      </c>
      <c r="P30" s="61">
        <v>791409</v>
      </c>
      <c r="Q30" s="84" t="s">
        <v>546</v>
      </c>
      <c r="R30" s="83">
        <v>111.34743312066593</v>
      </c>
      <c r="S30" s="83" t="s">
        <v>654</v>
      </c>
      <c r="T30" s="83" t="s">
        <v>681</v>
      </c>
      <c r="U30" s="83" t="s">
        <v>700</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545</v>
      </c>
      <c r="C31" s="61" t="s">
        <v>547</v>
      </c>
      <c r="D31" s="61" t="s">
        <v>693</v>
      </c>
      <c r="E31" s="83" t="s">
        <v>546</v>
      </c>
      <c r="F31" s="61">
        <v>2016</v>
      </c>
      <c r="G31" s="83" t="s">
        <v>653</v>
      </c>
      <c r="H31" s="84">
        <v>2013</v>
      </c>
      <c r="I31" s="84" t="s">
        <v>546</v>
      </c>
      <c r="J31" s="61">
        <v>379288</v>
      </c>
      <c r="K31" s="61">
        <v>100</v>
      </c>
      <c r="L31" s="61">
        <v>2030</v>
      </c>
      <c r="M31" s="61">
        <v>35</v>
      </c>
      <c r="N31" s="84" t="s">
        <v>546</v>
      </c>
      <c r="O31" s="61">
        <v>246537.2</v>
      </c>
      <c r="P31" s="61">
        <v>491674</v>
      </c>
      <c r="Q31" s="84" t="s">
        <v>546</v>
      </c>
      <c r="R31" s="83">
        <v>-84.659376817314865</v>
      </c>
      <c r="S31" s="83" t="s">
        <v>654</v>
      </c>
      <c r="T31" s="83" t="s">
        <v>661</v>
      </c>
      <c r="U31" s="83" t="s">
        <v>701</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545</v>
      </c>
      <c r="C32" s="61" t="s">
        <v>547</v>
      </c>
      <c r="D32" s="61" t="s">
        <v>652</v>
      </c>
      <c r="E32" s="83" t="s">
        <v>546</v>
      </c>
      <c r="F32" s="61">
        <v>2016</v>
      </c>
      <c r="G32" s="83" t="s">
        <v>653</v>
      </c>
      <c r="H32" s="84">
        <v>2014</v>
      </c>
      <c r="I32" s="84" t="s">
        <v>546</v>
      </c>
      <c r="J32" s="61">
        <v>33189.21</v>
      </c>
      <c r="K32" s="61">
        <v>100</v>
      </c>
      <c r="L32" s="61">
        <v>2020</v>
      </c>
      <c r="M32" s="61">
        <v>30</v>
      </c>
      <c r="N32" s="84" t="s">
        <v>546</v>
      </c>
      <c r="O32" s="61">
        <v>23232.446999999996</v>
      </c>
      <c r="P32" s="61">
        <v>25958</v>
      </c>
      <c r="Q32" s="84" t="s">
        <v>546</v>
      </c>
      <c r="R32" s="83">
        <v>72.626113527056916</v>
      </c>
      <c r="S32" s="83" t="s">
        <v>654</v>
      </c>
      <c r="T32" s="83" t="s">
        <v>681</v>
      </c>
      <c r="U32" s="83" t="s">
        <v>702</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545</v>
      </c>
      <c r="C33" s="61" t="s">
        <v>547</v>
      </c>
      <c r="D33" s="61" t="s">
        <v>652</v>
      </c>
      <c r="E33" s="83" t="s">
        <v>546</v>
      </c>
      <c r="F33" s="61">
        <v>2019</v>
      </c>
      <c r="G33" s="83" t="s">
        <v>653</v>
      </c>
      <c r="H33" s="84">
        <v>2018</v>
      </c>
      <c r="I33" s="84" t="s">
        <v>546</v>
      </c>
      <c r="J33" s="61">
        <v>150157</v>
      </c>
      <c r="K33" s="61">
        <v>100</v>
      </c>
      <c r="L33" s="61">
        <v>2025</v>
      </c>
      <c r="M33" s="61">
        <v>20</v>
      </c>
      <c r="N33" s="84" t="s">
        <v>546</v>
      </c>
      <c r="O33" s="61">
        <v>120125.6</v>
      </c>
      <c r="P33" s="61">
        <v>138307</v>
      </c>
      <c r="Q33" s="84" t="s">
        <v>546</v>
      </c>
      <c r="R33" s="83">
        <v>39.458699894110836</v>
      </c>
      <c r="S33" s="83" t="s">
        <v>654</v>
      </c>
      <c r="T33" s="83" t="s">
        <v>661</v>
      </c>
      <c r="U33" s="83" t="s">
        <v>703</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545</v>
      </c>
      <c r="C34" s="61" t="s">
        <v>554</v>
      </c>
      <c r="D34" s="61" t="s">
        <v>691</v>
      </c>
      <c r="E34" s="83" t="s">
        <v>546</v>
      </c>
      <c r="F34" s="61">
        <v>2015</v>
      </c>
      <c r="G34" s="83" t="s">
        <v>653</v>
      </c>
      <c r="H34" s="84">
        <v>2014</v>
      </c>
      <c r="I34" s="84" t="s">
        <v>546</v>
      </c>
      <c r="J34" s="61">
        <v>205197</v>
      </c>
      <c r="K34" s="61">
        <v>100</v>
      </c>
      <c r="L34" s="61">
        <v>2020</v>
      </c>
      <c r="M34" s="61">
        <v>96</v>
      </c>
      <c r="N34" s="84" t="s">
        <v>546</v>
      </c>
      <c r="O34" s="61">
        <v>8207.8799999999992</v>
      </c>
      <c r="P34" s="61"/>
      <c r="Q34" s="84" t="s">
        <v>546</v>
      </c>
      <c r="R34" s="83">
        <v>104.16666666666667</v>
      </c>
      <c r="S34" s="83" t="s">
        <v>654</v>
      </c>
      <c r="T34" s="83" t="s">
        <v>667</v>
      </c>
      <c r="U34" s="83" t="s">
        <v>704</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545</v>
      </c>
      <c r="C35" s="61" t="s">
        <v>547</v>
      </c>
      <c r="D35" s="61" t="s">
        <v>657</v>
      </c>
      <c r="E35" s="83" t="s">
        <v>546</v>
      </c>
      <c r="F35" s="61">
        <v>2015</v>
      </c>
      <c r="G35" s="83" t="s">
        <v>653</v>
      </c>
      <c r="H35" s="84">
        <v>2014</v>
      </c>
      <c r="I35" s="84" t="s">
        <v>546</v>
      </c>
      <c r="J35" s="61">
        <v>214161</v>
      </c>
      <c r="K35" s="61">
        <v>100</v>
      </c>
      <c r="L35" s="61">
        <v>2040</v>
      </c>
      <c r="M35" s="61">
        <v>92</v>
      </c>
      <c r="N35" s="84" t="s">
        <v>546</v>
      </c>
      <c r="O35" s="61">
        <v>17132.88</v>
      </c>
      <c r="P35" s="61"/>
      <c r="Q35" s="84" t="s">
        <v>546</v>
      </c>
      <c r="R35" s="83">
        <v>108.69565217391303</v>
      </c>
      <c r="S35" s="83" t="s">
        <v>654</v>
      </c>
      <c r="T35" s="83" t="s">
        <v>667</v>
      </c>
      <c r="U35" s="83" t="s">
        <v>705</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545</v>
      </c>
      <c r="C36" s="61" t="s">
        <v>547</v>
      </c>
      <c r="D36" s="61" t="s">
        <v>657</v>
      </c>
      <c r="E36" s="83" t="s">
        <v>546</v>
      </c>
      <c r="F36" s="61">
        <v>2018</v>
      </c>
      <c r="G36" s="83" t="s">
        <v>653</v>
      </c>
      <c r="H36" s="84">
        <v>2017</v>
      </c>
      <c r="I36" s="84" t="s">
        <v>546</v>
      </c>
      <c r="J36" s="61">
        <v>1004000</v>
      </c>
      <c r="K36" s="61">
        <v>70</v>
      </c>
      <c r="L36" s="61">
        <v>2025</v>
      </c>
      <c r="M36" s="61">
        <v>25</v>
      </c>
      <c r="N36" s="84" t="s">
        <v>546</v>
      </c>
      <c r="O36" s="61">
        <v>753000</v>
      </c>
      <c r="P36" s="61">
        <v>976000</v>
      </c>
      <c r="Q36" s="84" t="s">
        <v>546</v>
      </c>
      <c r="R36" s="83">
        <v>11.155378486055776</v>
      </c>
      <c r="S36" s="83" t="s">
        <v>654</v>
      </c>
      <c r="T36" s="83" t="s">
        <v>681</v>
      </c>
      <c r="U36" s="83" t="s">
        <v>706</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545</v>
      </c>
      <c r="C37" s="61" t="s">
        <v>547</v>
      </c>
      <c r="D37" s="61" t="s">
        <v>657</v>
      </c>
      <c r="E37" s="83" t="s">
        <v>546</v>
      </c>
      <c r="F37" s="61">
        <v>2015</v>
      </c>
      <c r="G37" s="83" t="s">
        <v>653</v>
      </c>
      <c r="H37" s="84">
        <v>2015</v>
      </c>
      <c r="I37" s="84" t="s">
        <v>546</v>
      </c>
      <c r="J37" s="61">
        <v>379183.76</v>
      </c>
      <c r="K37" s="61">
        <v>100</v>
      </c>
      <c r="L37" s="61">
        <v>2020</v>
      </c>
      <c r="M37" s="61">
        <v>5</v>
      </c>
      <c r="N37" s="84" t="s">
        <v>546</v>
      </c>
      <c r="O37" s="61">
        <v>360224.57200000004</v>
      </c>
      <c r="P37" s="61">
        <v>300349</v>
      </c>
      <c r="Q37" s="84" t="s">
        <v>546</v>
      </c>
      <c r="R37" s="83">
        <v>415.81295570253405</v>
      </c>
      <c r="S37" s="83" t="s">
        <v>654</v>
      </c>
      <c r="T37" s="83" t="s">
        <v>655</v>
      </c>
      <c r="U37" s="83" t="s">
        <v>707</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545</v>
      </c>
      <c r="C38" s="61" t="s">
        <v>547</v>
      </c>
      <c r="D38" s="61" t="s">
        <v>657</v>
      </c>
      <c r="E38" s="83" t="s">
        <v>546</v>
      </c>
      <c r="F38" s="61">
        <v>2018</v>
      </c>
      <c r="G38" s="83" t="s">
        <v>653</v>
      </c>
      <c r="H38" s="84">
        <v>2017</v>
      </c>
      <c r="I38" s="84" t="s">
        <v>546</v>
      </c>
      <c r="J38" s="61">
        <v>11719</v>
      </c>
      <c r="K38" s="61">
        <v>100</v>
      </c>
      <c r="L38" s="61">
        <v>2019</v>
      </c>
      <c r="M38" s="61">
        <v>100</v>
      </c>
      <c r="N38" s="84" t="s">
        <v>546</v>
      </c>
      <c r="O38" s="61">
        <v>0</v>
      </c>
      <c r="P38" s="61">
        <v>0</v>
      </c>
      <c r="Q38" s="84" t="s">
        <v>546</v>
      </c>
      <c r="R38" s="83">
        <v>100</v>
      </c>
      <c r="S38" s="83" t="s">
        <v>666</v>
      </c>
      <c r="T38" s="83" t="s">
        <v>655</v>
      </c>
      <c r="U38" s="83" t="s">
        <v>708</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545</v>
      </c>
      <c r="C39" s="61" t="s">
        <v>550</v>
      </c>
      <c r="D39" s="61" t="s">
        <v>709</v>
      </c>
      <c r="E39" s="83" t="s">
        <v>546</v>
      </c>
      <c r="F39" s="61">
        <v>2018</v>
      </c>
      <c r="G39" s="83" t="s">
        <v>653</v>
      </c>
      <c r="H39" s="84">
        <v>2017</v>
      </c>
      <c r="I39" s="84" t="s">
        <v>546</v>
      </c>
      <c r="J39" s="61">
        <v>62340</v>
      </c>
      <c r="K39" s="61">
        <v>100</v>
      </c>
      <c r="L39" s="61">
        <v>2019</v>
      </c>
      <c r="M39" s="61">
        <v>100</v>
      </c>
      <c r="N39" s="84" t="s">
        <v>546</v>
      </c>
      <c r="O39" s="61">
        <v>0</v>
      </c>
      <c r="P39" s="61">
        <v>0</v>
      </c>
      <c r="Q39" s="84" t="s">
        <v>546</v>
      </c>
      <c r="R39" s="83">
        <v>100</v>
      </c>
      <c r="S39" s="83" t="s">
        <v>666</v>
      </c>
      <c r="T39" s="83" t="s">
        <v>655</v>
      </c>
      <c r="U39" s="83" t="s">
        <v>710</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545</v>
      </c>
      <c r="C40" s="61" t="s">
        <v>547</v>
      </c>
      <c r="D40" s="61" t="s">
        <v>657</v>
      </c>
      <c r="E40" s="83" t="s">
        <v>546</v>
      </c>
      <c r="F40" s="61">
        <v>2017</v>
      </c>
      <c r="G40" s="83" t="s">
        <v>653</v>
      </c>
      <c r="H40" s="84">
        <v>2007</v>
      </c>
      <c r="I40" s="84" t="s">
        <v>546</v>
      </c>
      <c r="J40" s="61">
        <v>450733</v>
      </c>
      <c r="K40" s="61">
        <v>100</v>
      </c>
      <c r="L40" s="61">
        <v>2022</v>
      </c>
      <c r="M40" s="61">
        <v>60</v>
      </c>
      <c r="N40" s="84" t="s">
        <v>546</v>
      </c>
      <c r="O40" s="61">
        <v>180293.2</v>
      </c>
      <c r="P40" s="61">
        <v>228610</v>
      </c>
      <c r="Q40" s="84" t="s">
        <v>546</v>
      </c>
      <c r="R40" s="83">
        <v>82.133990633035523</v>
      </c>
      <c r="S40" s="83" t="s">
        <v>654</v>
      </c>
      <c r="T40" s="83" t="s">
        <v>661</v>
      </c>
      <c r="U40" s="83" t="s">
        <v>711</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545</v>
      </c>
      <c r="C41" s="61" t="s">
        <v>550</v>
      </c>
      <c r="D41" s="61" t="s">
        <v>712</v>
      </c>
      <c r="E41" s="83" t="s">
        <v>546</v>
      </c>
      <c r="F41" s="61">
        <v>2017</v>
      </c>
      <c r="G41" s="83" t="s">
        <v>713</v>
      </c>
      <c r="H41" s="84">
        <v>2016</v>
      </c>
      <c r="I41" s="84" t="s">
        <v>546</v>
      </c>
      <c r="J41" s="61">
        <v>26233018</v>
      </c>
      <c r="K41" s="61">
        <v>100</v>
      </c>
      <c r="L41" s="61">
        <v>2022</v>
      </c>
      <c r="M41" s="61">
        <v>13</v>
      </c>
      <c r="N41" s="84" t="s">
        <v>546</v>
      </c>
      <c r="O41" s="61">
        <v>22822725.66</v>
      </c>
      <c r="P41" s="61">
        <v>24929174</v>
      </c>
      <c r="Q41" s="84" t="s">
        <v>546</v>
      </c>
      <c r="R41" s="83">
        <v>38.232616738071201</v>
      </c>
      <c r="S41" s="83" t="s">
        <v>654</v>
      </c>
      <c r="T41" s="83" t="s">
        <v>661</v>
      </c>
      <c r="U41" s="83" t="s">
        <v>714</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545</v>
      </c>
      <c r="C42" s="61" t="s">
        <v>547</v>
      </c>
      <c r="D42" s="61" t="s">
        <v>652</v>
      </c>
      <c r="E42" s="83" t="s">
        <v>546</v>
      </c>
      <c r="F42" s="61">
        <v>2006</v>
      </c>
      <c r="G42" s="83" t="s">
        <v>653</v>
      </c>
      <c r="H42" s="84">
        <v>2005</v>
      </c>
      <c r="I42" s="84" t="s">
        <v>546</v>
      </c>
      <c r="J42" s="61">
        <v>1091759</v>
      </c>
      <c r="K42" s="61">
        <v>100</v>
      </c>
      <c r="L42" s="61">
        <v>2020</v>
      </c>
      <c r="M42" s="61">
        <v>35</v>
      </c>
      <c r="N42" s="84" t="s">
        <v>546</v>
      </c>
      <c r="O42" s="61">
        <v>709643.35</v>
      </c>
      <c r="P42" s="61">
        <v>616900</v>
      </c>
      <c r="Q42" s="84" t="s">
        <v>546</v>
      </c>
      <c r="R42" s="83">
        <v>124.27101585606346</v>
      </c>
      <c r="S42" s="83" t="s">
        <v>666</v>
      </c>
      <c r="T42" s="83" t="s">
        <v>681</v>
      </c>
      <c r="U42" s="83" t="s">
        <v>715</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545</v>
      </c>
      <c r="C43" s="61" t="s">
        <v>547</v>
      </c>
      <c r="D43" s="61" t="s">
        <v>652</v>
      </c>
      <c r="E43" s="83" t="s">
        <v>546</v>
      </c>
      <c r="F43" s="61">
        <v>2006</v>
      </c>
      <c r="G43" s="83" t="s">
        <v>653</v>
      </c>
      <c r="H43" s="84">
        <v>2005</v>
      </c>
      <c r="I43" s="84" t="s">
        <v>546</v>
      </c>
      <c r="J43" s="61">
        <v>1091759</v>
      </c>
      <c r="K43" s="61">
        <v>100</v>
      </c>
      <c r="L43" s="61">
        <v>2050</v>
      </c>
      <c r="M43" s="61">
        <v>80</v>
      </c>
      <c r="N43" s="84" t="s">
        <v>546</v>
      </c>
      <c r="O43" s="61">
        <v>218351.8</v>
      </c>
      <c r="P43" s="61">
        <v>616900</v>
      </c>
      <c r="Q43" s="84" t="s">
        <v>546</v>
      </c>
      <c r="R43" s="83">
        <v>54.368569437027773</v>
      </c>
      <c r="S43" s="83" t="s">
        <v>654</v>
      </c>
      <c r="T43" s="83" t="s">
        <v>681</v>
      </c>
      <c r="U43" s="83" t="s">
        <v>716</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545</v>
      </c>
      <c r="C44" s="61" t="s">
        <v>547</v>
      </c>
      <c r="D44" s="61" t="s">
        <v>657</v>
      </c>
      <c r="E44" s="83" t="s">
        <v>546</v>
      </c>
      <c r="F44" s="61">
        <v>2016</v>
      </c>
      <c r="G44" s="83" t="s">
        <v>653</v>
      </c>
      <c r="H44" s="84">
        <v>2002</v>
      </c>
      <c r="I44" s="84" t="s">
        <v>546</v>
      </c>
      <c r="J44" s="61">
        <v>699761</v>
      </c>
      <c r="K44" s="61">
        <v>95</v>
      </c>
      <c r="L44" s="61">
        <v>2020</v>
      </c>
      <c r="M44" s="61">
        <v>25</v>
      </c>
      <c r="N44" s="84" t="s">
        <v>546</v>
      </c>
      <c r="O44" s="61">
        <v>524820.75</v>
      </c>
      <c r="P44" s="61">
        <v>474312</v>
      </c>
      <c r="Q44" s="84" t="s">
        <v>546</v>
      </c>
      <c r="R44" s="83">
        <v>128.87200058305621</v>
      </c>
      <c r="S44" s="83" t="s">
        <v>666</v>
      </c>
      <c r="T44" s="83" t="s">
        <v>661</v>
      </c>
      <c r="U44" s="83" t="s">
        <v>717</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545</v>
      </c>
      <c r="C45" s="61" t="s">
        <v>547</v>
      </c>
      <c r="D45" s="61" t="s">
        <v>657</v>
      </c>
      <c r="E45" s="83" t="s">
        <v>546</v>
      </c>
      <c r="F45" s="61">
        <v>2016</v>
      </c>
      <c r="G45" s="83" t="s">
        <v>653</v>
      </c>
      <c r="H45" s="84">
        <v>2002</v>
      </c>
      <c r="I45" s="84" t="s">
        <v>546</v>
      </c>
      <c r="J45" s="61">
        <v>699761</v>
      </c>
      <c r="K45" s="61">
        <v>95</v>
      </c>
      <c r="L45" s="61">
        <v>2050</v>
      </c>
      <c r="M45" s="61">
        <v>50</v>
      </c>
      <c r="N45" s="84" t="s">
        <v>546</v>
      </c>
      <c r="O45" s="61">
        <v>349880.5</v>
      </c>
      <c r="P45" s="61">
        <v>474312</v>
      </c>
      <c r="Q45" s="84" t="s">
        <v>546</v>
      </c>
      <c r="R45" s="83">
        <v>64.436000291528103</v>
      </c>
      <c r="S45" s="83" t="s">
        <v>654</v>
      </c>
      <c r="T45" s="83" t="s">
        <v>661</v>
      </c>
      <c r="U45" s="83" t="s">
        <v>718</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545</v>
      </c>
      <c r="C46" s="61" t="s">
        <v>550</v>
      </c>
      <c r="D46" s="61" t="s">
        <v>712</v>
      </c>
      <c r="E46" s="83" t="s">
        <v>546</v>
      </c>
      <c r="F46" s="61">
        <v>2016</v>
      </c>
      <c r="G46" s="83" t="s">
        <v>653</v>
      </c>
      <c r="H46" s="84">
        <v>2016</v>
      </c>
      <c r="I46" s="84" t="s">
        <v>546</v>
      </c>
      <c r="J46" s="61">
        <v>47200000</v>
      </c>
      <c r="K46" s="61">
        <v>90</v>
      </c>
      <c r="L46" s="61">
        <v>2022</v>
      </c>
      <c r="M46" s="61">
        <v>5</v>
      </c>
      <c r="N46" s="84" t="s">
        <v>546</v>
      </c>
      <c r="O46" s="61">
        <v>44840000</v>
      </c>
      <c r="P46" s="61">
        <v>42014727</v>
      </c>
      <c r="Q46" s="84" t="s">
        <v>546</v>
      </c>
      <c r="R46" s="83">
        <v>219.71495762711862</v>
      </c>
      <c r="S46" s="83" t="s">
        <v>666</v>
      </c>
      <c r="T46" s="83" t="s">
        <v>661</v>
      </c>
      <c r="U46" s="83" t="s">
        <v>719</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545</v>
      </c>
      <c r="C47" s="61" t="s">
        <v>547</v>
      </c>
      <c r="D47" s="61" t="s">
        <v>720</v>
      </c>
      <c r="E47" s="83" t="s">
        <v>546</v>
      </c>
      <c r="F47" s="61">
        <v>2019</v>
      </c>
      <c r="G47" s="83" t="s">
        <v>721</v>
      </c>
      <c r="H47" s="84">
        <v>2018</v>
      </c>
      <c r="I47" s="84" t="s">
        <v>546</v>
      </c>
      <c r="J47" s="61">
        <v>2001609</v>
      </c>
      <c r="K47" s="61">
        <v>5</v>
      </c>
      <c r="L47" s="61">
        <v>2030</v>
      </c>
      <c r="M47" s="61">
        <v>50</v>
      </c>
      <c r="N47" s="84" t="s">
        <v>546</v>
      </c>
      <c r="O47" s="61">
        <v>1000804.5</v>
      </c>
      <c r="P47" s="61">
        <v>1974441</v>
      </c>
      <c r="Q47" s="84" t="s">
        <v>546</v>
      </c>
      <c r="R47" s="83">
        <v>2.7146160913545057</v>
      </c>
      <c r="S47" s="83" t="s">
        <v>677</v>
      </c>
      <c r="T47" s="83" t="s">
        <v>681</v>
      </c>
      <c r="U47" s="83" t="s">
        <v>722</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545</v>
      </c>
      <c r="C48" s="61" t="s">
        <v>552</v>
      </c>
      <c r="D48" s="61" t="s">
        <v>686</v>
      </c>
      <c r="E48" s="83" t="s">
        <v>546</v>
      </c>
      <c r="F48" s="61">
        <v>2018</v>
      </c>
      <c r="G48" s="83" t="s">
        <v>721</v>
      </c>
      <c r="H48" s="84">
        <v>2017</v>
      </c>
      <c r="I48" s="84" t="s">
        <v>546</v>
      </c>
      <c r="J48" s="61">
        <v>388377</v>
      </c>
      <c r="K48" s="61">
        <v>20</v>
      </c>
      <c r="L48" s="61">
        <v>2019</v>
      </c>
      <c r="M48" s="61">
        <v>100</v>
      </c>
      <c r="N48" s="84" t="s">
        <v>546</v>
      </c>
      <c r="O48" s="61">
        <v>0</v>
      </c>
      <c r="P48" s="61">
        <v>367572</v>
      </c>
      <c r="Q48" s="84" t="s">
        <v>546</v>
      </c>
      <c r="R48" s="83">
        <v>5.3569083648104803</v>
      </c>
      <c r="S48" s="83" t="s">
        <v>654</v>
      </c>
      <c r="T48" s="83" t="s">
        <v>655</v>
      </c>
      <c r="U48" s="83" t="s">
        <v>723</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545</v>
      </c>
      <c r="C49" s="61" t="s">
        <v>547</v>
      </c>
      <c r="D49" s="61" t="s">
        <v>652</v>
      </c>
      <c r="E49" s="83" t="s">
        <v>546</v>
      </c>
      <c r="F49" s="61">
        <v>2017</v>
      </c>
      <c r="G49" s="83" t="s">
        <v>721</v>
      </c>
      <c r="H49" s="84">
        <v>2017</v>
      </c>
      <c r="I49" s="84" t="s">
        <v>546</v>
      </c>
      <c r="J49" s="61">
        <v>1925233</v>
      </c>
      <c r="K49" s="61">
        <v>95</v>
      </c>
      <c r="L49" s="61">
        <v>2019</v>
      </c>
      <c r="M49" s="61">
        <v>100</v>
      </c>
      <c r="N49" s="84" t="s">
        <v>546</v>
      </c>
      <c r="O49" s="61">
        <v>0</v>
      </c>
      <c r="P49" s="61">
        <v>1968858</v>
      </c>
      <c r="Q49" s="84" t="s">
        <v>546</v>
      </c>
      <c r="R49" s="83">
        <v>-2.265959496850511</v>
      </c>
      <c r="S49" s="83" t="s">
        <v>654</v>
      </c>
      <c r="T49" s="83" t="s">
        <v>655</v>
      </c>
      <c r="U49" s="83" t="s">
        <v>724</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545</v>
      </c>
      <c r="C50" s="61" t="s">
        <v>547</v>
      </c>
      <c r="D50" s="61" t="s">
        <v>657</v>
      </c>
      <c r="E50" s="83" t="s">
        <v>546</v>
      </c>
      <c r="F50" s="61">
        <v>2017</v>
      </c>
      <c r="G50" s="83" t="s">
        <v>653</v>
      </c>
      <c r="H50" s="61">
        <v>2010</v>
      </c>
      <c r="I50" s="84" t="s">
        <v>546</v>
      </c>
      <c r="J50" s="61">
        <v>1766531</v>
      </c>
      <c r="K50" s="61">
        <v>100</v>
      </c>
      <c r="L50" s="61">
        <v>2030</v>
      </c>
      <c r="M50" s="61">
        <v>36</v>
      </c>
      <c r="N50" s="84" t="s">
        <v>546</v>
      </c>
      <c r="O50" s="61">
        <v>1130579.8400000001</v>
      </c>
      <c r="P50" s="61">
        <v>1121031.46</v>
      </c>
      <c r="Q50" s="84" t="s">
        <v>546</v>
      </c>
      <c r="R50" s="83">
        <v>101.50143290877874</v>
      </c>
      <c r="S50" s="83" t="s">
        <v>666</v>
      </c>
      <c r="T50" s="83" t="s">
        <v>661</v>
      </c>
      <c r="U50" s="83" t="s">
        <v>725</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545</v>
      </c>
      <c r="C51" s="61" t="s">
        <v>547</v>
      </c>
      <c r="D51" s="61" t="s">
        <v>657</v>
      </c>
      <c r="E51" s="83" t="s">
        <v>546</v>
      </c>
      <c r="F51" s="61">
        <v>2017</v>
      </c>
      <c r="G51" s="83" t="s">
        <v>653</v>
      </c>
      <c r="H51" s="61">
        <v>2010</v>
      </c>
      <c r="I51" s="84" t="s">
        <v>546</v>
      </c>
      <c r="J51" s="61">
        <v>1766531</v>
      </c>
      <c r="K51" s="61">
        <v>100</v>
      </c>
      <c r="L51" s="61">
        <v>2050</v>
      </c>
      <c r="M51" s="61">
        <v>56</v>
      </c>
      <c r="N51" s="84" t="s">
        <v>546</v>
      </c>
      <c r="O51" s="61">
        <v>777273.64</v>
      </c>
      <c r="P51" s="61">
        <v>1121031.46</v>
      </c>
      <c r="Q51" s="84" t="s">
        <v>546</v>
      </c>
      <c r="R51" s="83">
        <v>65.250921155643468</v>
      </c>
      <c r="S51" s="83" t="s">
        <v>654</v>
      </c>
      <c r="T51" s="83" t="s">
        <v>661</v>
      </c>
      <c r="U51" s="83" t="s">
        <v>726</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545</v>
      </c>
      <c r="C52" s="61" t="s">
        <v>552</v>
      </c>
      <c r="D52" s="61" t="s">
        <v>686</v>
      </c>
      <c r="E52" s="83" t="s">
        <v>546</v>
      </c>
      <c r="F52" s="61">
        <v>2019</v>
      </c>
      <c r="G52" s="83" t="s">
        <v>653</v>
      </c>
      <c r="H52" s="84">
        <v>2005</v>
      </c>
      <c r="I52" s="84" t="s">
        <v>546</v>
      </c>
      <c r="J52" s="61">
        <v>138800000</v>
      </c>
      <c r="K52" s="61">
        <v>100</v>
      </c>
      <c r="L52" s="61">
        <v>2030</v>
      </c>
      <c r="M52" s="61">
        <v>50</v>
      </c>
      <c r="N52" s="84" t="s">
        <v>546</v>
      </c>
      <c r="O52" s="61">
        <v>69400000</v>
      </c>
      <c r="P52" s="61">
        <v>84370000</v>
      </c>
      <c r="Q52" s="84" t="s">
        <v>546</v>
      </c>
      <c r="R52" s="83">
        <v>78.429394812680115</v>
      </c>
      <c r="S52" s="83" t="s">
        <v>654</v>
      </c>
      <c r="T52" s="83" t="s">
        <v>681</v>
      </c>
      <c r="U52" s="83" t="s">
        <v>727</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545</v>
      </c>
      <c r="C53" s="61" t="s">
        <v>552</v>
      </c>
      <c r="D53" s="61" t="s">
        <v>686</v>
      </c>
      <c r="E53" s="83" t="s">
        <v>546</v>
      </c>
      <c r="F53" s="61">
        <v>2019</v>
      </c>
      <c r="G53" s="83" t="s">
        <v>653</v>
      </c>
      <c r="H53" s="84">
        <v>2005</v>
      </c>
      <c r="I53" s="84" t="s">
        <v>546</v>
      </c>
      <c r="J53" s="61">
        <v>138800000</v>
      </c>
      <c r="K53" s="61">
        <v>100</v>
      </c>
      <c r="L53" s="61">
        <v>2050</v>
      </c>
      <c r="M53" s="61">
        <v>100</v>
      </c>
      <c r="N53" s="84" t="s">
        <v>546</v>
      </c>
      <c r="O53" s="61">
        <v>0</v>
      </c>
      <c r="P53" s="61">
        <v>84370000</v>
      </c>
      <c r="Q53" s="84" t="s">
        <v>546</v>
      </c>
      <c r="R53" s="83">
        <v>39.214697406340058</v>
      </c>
      <c r="S53" s="83" t="s">
        <v>654</v>
      </c>
      <c r="T53" s="83" t="s">
        <v>681</v>
      </c>
      <c r="U53" s="83" t="s">
        <v>728</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545</v>
      </c>
      <c r="C54" s="61" t="s">
        <v>547</v>
      </c>
      <c r="D54" s="61" t="s">
        <v>729</v>
      </c>
      <c r="E54" s="83" t="s">
        <v>546</v>
      </c>
      <c r="F54" s="61">
        <v>2019</v>
      </c>
      <c r="G54" s="83" t="s">
        <v>653</v>
      </c>
      <c r="H54" s="84">
        <v>2019</v>
      </c>
      <c r="I54" s="84" t="s">
        <v>546</v>
      </c>
      <c r="J54" s="61">
        <v>5380359</v>
      </c>
      <c r="K54" s="61">
        <v>100</v>
      </c>
      <c r="L54" s="61">
        <v>2030</v>
      </c>
      <c r="M54" s="61">
        <v>30</v>
      </c>
      <c r="N54" s="84" t="s">
        <v>546</v>
      </c>
      <c r="O54" s="61">
        <v>3766251.3</v>
      </c>
      <c r="P54" s="61">
        <v>5380359</v>
      </c>
      <c r="Q54" s="84" t="s">
        <v>546</v>
      </c>
      <c r="R54" s="83">
        <v>0</v>
      </c>
      <c r="S54" s="83" t="s">
        <v>677</v>
      </c>
      <c r="T54" s="83" t="s">
        <v>681</v>
      </c>
      <c r="U54" s="83" t="s">
        <v>730</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545</v>
      </c>
      <c r="C55" s="61" t="s">
        <v>547</v>
      </c>
      <c r="D55" s="61" t="s">
        <v>729</v>
      </c>
      <c r="E55" s="83" t="s">
        <v>546</v>
      </c>
      <c r="F55" s="61">
        <v>2019</v>
      </c>
      <c r="G55" s="83" t="s">
        <v>653</v>
      </c>
      <c r="H55" s="84">
        <v>2019</v>
      </c>
      <c r="I55" s="84" t="s">
        <v>546</v>
      </c>
      <c r="J55" s="61">
        <v>5380359</v>
      </c>
      <c r="K55" s="61">
        <v>100</v>
      </c>
      <c r="L55" s="61">
        <v>2050</v>
      </c>
      <c r="M55" s="61">
        <v>100</v>
      </c>
      <c r="N55" s="84" t="s">
        <v>546</v>
      </c>
      <c r="O55" s="61">
        <v>0</v>
      </c>
      <c r="P55" s="61">
        <v>5380359</v>
      </c>
      <c r="Q55" s="84" t="s">
        <v>546</v>
      </c>
      <c r="R55" s="83">
        <v>0</v>
      </c>
      <c r="S55" s="83" t="s">
        <v>677</v>
      </c>
      <c r="T55" s="83" t="s">
        <v>681</v>
      </c>
      <c r="U55" s="83" t="s">
        <v>731</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545</v>
      </c>
      <c r="C56" s="61" t="s">
        <v>547</v>
      </c>
      <c r="D56" s="61" t="s">
        <v>732</v>
      </c>
      <c r="E56" s="83" t="s">
        <v>546</v>
      </c>
      <c r="F56" s="61">
        <v>2017</v>
      </c>
      <c r="G56" s="83" t="s">
        <v>653</v>
      </c>
      <c r="H56" s="84">
        <v>2015</v>
      </c>
      <c r="I56" s="84" t="s">
        <v>546</v>
      </c>
      <c r="J56" s="61">
        <v>1133000</v>
      </c>
      <c r="K56" s="61">
        <v>100</v>
      </c>
      <c r="L56" s="61">
        <v>2022</v>
      </c>
      <c r="M56" s="61">
        <v>15</v>
      </c>
      <c r="N56" s="84" t="s">
        <v>546</v>
      </c>
      <c r="O56" s="61">
        <v>963050</v>
      </c>
      <c r="P56" s="61">
        <v>994191</v>
      </c>
      <c r="Q56" s="84" t="s">
        <v>546</v>
      </c>
      <c r="R56" s="83">
        <v>81.676375404530745</v>
      </c>
      <c r="S56" s="83" t="s">
        <v>654</v>
      </c>
      <c r="T56" s="83" t="s">
        <v>681</v>
      </c>
      <c r="U56" s="83" t="s">
        <v>733</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545</v>
      </c>
      <c r="C57" s="61" t="s">
        <v>547</v>
      </c>
      <c r="D57" s="61" t="s">
        <v>652</v>
      </c>
      <c r="E57" s="83" t="s">
        <v>546</v>
      </c>
      <c r="F57" s="61">
        <v>2018</v>
      </c>
      <c r="G57" s="83" t="s">
        <v>653</v>
      </c>
      <c r="H57" s="84">
        <v>2017</v>
      </c>
      <c r="I57" s="84" t="s">
        <v>546</v>
      </c>
      <c r="J57" s="61">
        <v>4168442</v>
      </c>
      <c r="K57" s="61">
        <v>100</v>
      </c>
      <c r="L57" s="61">
        <v>2023</v>
      </c>
      <c r="M57" s="61">
        <v>16.2</v>
      </c>
      <c r="N57" s="84" t="s">
        <v>546</v>
      </c>
      <c r="O57" s="61">
        <v>3493154.3959999997</v>
      </c>
      <c r="P57" s="61">
        <v>3636301</v>
      </c>
      <c r="Q57" s="84" t="s">
        <v>546</v>
      </c>
      <c r="R57" s="83">
        <v>78.802127693136185</v>
      </c>
      <c r="S57" s="83" t="s">
        <v>654</v>
      </c>
      <c r="T57" s="83" t="s">
        <v>655</v>
      </c>
      <c r="U57" s="83" t="s">
        <v>734</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545</v>
      </c>
      <c r="C58" s="61" t="s">
        <v>547</v>
      </c>
      <c r="D58" s="61" t="s">
        <v>652</v>
      </c>
      <c r="E58" s="83" t="s">
        <v>546</v>
      </c>
      <c r="F58" s="61">
        <v>2018</v>
      </c>
      <c r="G58" s="83" t="s">
        <v>653</v>
      </c>
      <c r="H58" s="84">
        <v>2017</v>
      </c>
      <c r="I58" s="84" t="s">
        <v>546</v>
      </c>
      <c r="J58" s="61">
        <v>4168442</v>
      </c>
      <c r="K58" s="61">
        <v>100</v>
      </c>
      <c r="L58" s="61">
        <v>2035</v>
      </c>
      <c r="M58" s="61">
        <v>75</v>
      </c>
      <c r="N58" s="84" t="s">
        <v>546</v>
      </c>
      <c r="O58" s="61">
        <v>1042110.5</v>
      </c>
      <c r="P58" s="61">
        <v>3636301</v>
      </c>
      <c r="Q58" s="84" t="s">
        <v>546</v>
      </c>
      <c r="R58" s="83">
        <v>17.02125958171742</v>
      </c>
      <c r="S58" s="83" t="s">
        <v>654</v>
      </c>
      <c r="T58" s="83" t="s">
        <v>655</v>
      </c>
      <c r="U58" s="83" t="s">
        <v>735</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545</v>
      </c>
      <c r="C59" s="61" t="s">
        <v>547</v>
      </c>
      <c r="D59" s="61" t="s">
        <v>657</v>
      </c>
      <c r="E59" s="83" t="s">
        <v>546</v>
      </c>
      <c r="F59" s="61">
        <v>2015</v>
      </c>
      <c r="G59" s="83" t="s">
        <v>653</v>
      </c>
      <c r="H59" s="84">
        <v>2011</v>
      </c>
      <c r="I59" s="84" t="s">
        <v>546</v>
      </c>
      <c r="J59" s="61">
        <v>3005160.75</v>
      </c>
      <c r="K59" s="61">
        <v>100</v>
      </c>
      <c r="L59" s="61">
        <v>2020</v>
      </c>
      <c r="M59" s="61">
        <v>20</v>
      </c>
      <c r="N59" s="84" t="s">
        <v>546</v>
      </c>
      <c r="O59" s="61">
        <v>2404128.6</v>
      </c>
      <c r="P59" s="61">
        <v>2385024.54</v>
      </c>
      <c r="Q59" s="84" t="s">
        <v>546</v>
      </c>
      <c r="R59" s="83">
        <v>103.17854211293024</v>
      </c>
      <c r="S59" s="83" t="s">
        <v>666</v>
      </c>
      <c r="T59" s="83" t="s">
        <v>681</v>
      </c>
      <c r="U59" s="83" t="s">
        <v>736</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545</v>
      </c>
      <c r="C60" s="61" t="s">
        <v>547</v>
      </c>
      <c r="D60" s="61" t="s">
        <v>657</v>
      </c>
      <c r="E60" s="83" t="s">
        <v>546</v>
      </c>
      <c r="F60" s="61">
        <v>2018</v>
      </c>
      <c r="G60" s="83" t="s">
        <v>653</v>
      </c>
      <c r="H60" s="61">
        <v>2010</v>
      </c>
      <c r="I60" s="84" t="s">
        <v>546</v>
      </c>
      <c r="J60" s="61">
        <v>6173746</v>
      </c>
      <c r="K60" s="61">
        <v>100</v>
      </c>
      <c r="L60" s="61">
        <v>2030</v>
      </c>
      <c r="M60" s="61">
        <v>31</v>
      </c>
      <c r="N60" s="84" t="s">
        <v>546</v>
      </c>
      <c r="O60" s="61">
        <v>4259884.74</v>
      </c>
      <c r="P60" s="61">
        <v>5311575</v>
      </c>
      <c r="Q60" s="84" t="s">
        <v>546</v>
      </c>
      <c r="R60" s="83">
        <v>45.048772239634552</v>
      </c>
      <c r="S60" s="83" t="s">
        <v>654</v>
      </c>
      <c r="T60" s="83" t="s">
        <v>681</v>
      </c>
      <c r="U60" s="83" t="s">
        <v>737</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545</v>
      </c>
      <c r="C61" s="61" t="s">
        <v>550</v>
      </c>
      <c r="D61" s="61" t="s">
        <v>712</v>
      </c>
      <c r="E61" s="83" t="s">
        <v>546</v>
      </c>
      <c r="F61" s="61">
        <v>2017</v>
      </c>
      <c r="G61" s="83" t="s">
        <v>684</v>
      </c>
      <c r="H61" s="84">
        <v>2016</v>
      </c>
      <c r="I61" s="84" t="s">
        <v>546</v>
      </c>
      <c r="J61" s="61">
        <v>8023097</v>
      </c>
      <c r="K61" s="61">
        <v>100</v>
      </c>
      <c r="L61" s="61">
        <v>2021</v>
      </c>
      <c r="M61" s="61">
        <v>4</v>
      </c>
      <c r="N61" s="84" t="s">
        <v>546</v>
      </c>
      <c r="O61" s="61">
        <v>7702173.1200000001</v>
      </c>
      <c r="P61" s="61">
        <v>7763604</v>
      </c>
      <c r="Q61" s="84" t="s">
        <v>546</v>
      </c>
      <c r="R61" s="83">
        <v>80.858115014688252</v>
      </c>
      <c r="S61" s="83" t="s">
        <v>654</v>
      </c>
      <c r="T61" s="83" t="s">
        <v>655</v>
      </c>
      <c r="U61" s="83" t="s">
        <v>738</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545</v>
      </c>
      <c r="C62" s="61" t="s">
        <v>547</v>
      </c>
      <c r="D62" s="61" t="s">
        <v>657</v>
      </c>
      <c r="E62" s="83" t="s">
        <v>546</v>
      </c>
      <c r="F62" s="61">
        <v>2017</v>
      </c>
      <c r="G62" s="83" t="s">
        <v>653</v>
      </c>
      <c r="H62" s="84">
        <v>2016</v>
      </c>
      <c r="I62" s="84" t="s">
        <v>546</v>
      </c>
      <c r="J62" s="61">
        <v>82840</v>
      </c>
      <c r="K62" s="61">
        <v>100</v>
      </c>
      <c r="L62" s="61">
        <v>2025</v>
      </c>
      <c r="M62" s="61">
        <v>25</v>
      </c>
      <c r="N62" s="84" t="s">
        <v>546</v>
      </c>
      <c r="O62" s="61">
        <v>62130</v>
      </c>
      <c r="P62" s="61">
        <v>73735</v>
      </c>
      <c r="Q62" s="84" t="s">
        <v>546</v>
      </c>
      <c r="R62" s="83">
        <v>43.964268469338485</v>
      </c>
      <c r="S62" s="83" t="s">
        <v>654</v>
      </c>
      <c r="T62" s="83" t="s">
        <v>681</v>
      </c>
      <c r="U62" s="83" t="s">
        <v>739</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545</v>
      </c>
      <c r="C63" s="61" t="s">
        <v>551</v>
      </c>
      <c r="D63" s="61" t="s">
        <v>680</v>
      </c>
      <c r="E63" s="83" t="s">
        <v>546</v>
      </c>
      <c r="F63" s="61">
        <v>2015</v>
      </c>
      <c r="G63" s="83" t="s">
        <v>653</v>
      </c>
      <c r="H63" s="84">
        <v>2019</v>
      </c>
      <c r="I63" s="84" t="s">
        <v>546</v>
      </c>
      <c r="J63" s="61">
        <v>157255</v>
      </c>
      <c r="K63" s="61">
        <v>100</v>
      </c>
      <c r="L63" s="61">
        <v>2019</v>
      </c>
      <c r="M63" s="61">
        <v>100</v>
      </c>
      <c r="N63" s="84" t="s">
        <v>546</v>
      </c>
      <c r="O63" s="61">
        <v>0</v>
      </c>
      <c r="P63" s="61">
        <v>0</v>
      </c>
      <c r="Q63" s="84" t="s">
        <v>546</v>
      </c>
      <c r="R63" s="83">
        <v>100</v>
      </c>
      <c r="S63" s="83" t="s">
        <v>654</v>
      </c>
      <c r="T63" s="83" t="s">
        <v>667</v>
      </c>
      <c r="U63" s="83" t="s">
        <v>740</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545</v>
      </c>
      <c r="C64" s="61" t="s">
        <v>547</v>
      </c>
      <c r="D64" s="61" t="s">
        <v>657</v>
      </c>
      <c r="E64" s="83" t="s">
        <v>546</v>
      </c>
      <c r="F64" s="61">
        <v>2015</v>
      </c>
      <c r="G64" s="83" t="s">
        <v>653</v>
      </c>
      <c r="H64" s="84">
        <v>2013</v>
      </c>
      <c r="I64" s="84" t="s">
        <v>546</v>
      </c>
      <c r="J64" s="61">
        <v>251687</v>
      </c>
      <c r="K64" s="61">
        <v>100</v>
      </c>
      <c r="L64" s="61">
        <v>2020</v>
      </c>
      <c r="M64" s="61">
        <v>15</v>
      </c>
      <c r="N64" s="84" t="s">
        <v>546</v>
      </c>
      <c r="O64" s="61">
        <v>213933.95</v>
      </c>
      <c r="P64" s="61">
        <v>21782</v>
      </c>
      <c r="Q64" s="84" t="s">
        <v>546</v>
      </c>
      <c r="R64" s="83">
        <v>608.97066594619525</v>
      </c>
      <c r="S64" s="83" t="s">
        <v>654</v>
      </c>
      <c r="T64" s="83" t="s">
        <v>681</v>
      </c>
      <c r="U64" s="83" t="s">
        <v>741</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545</v>
      </c>
      <c r="C65" s="61" t="s">
        <v>547</v>
      </c>
      <c r="D65" s="61" t="s">
        <v>657</v>
      </c>
      <c r="E65" s="83" t="s">
        <v>546</v>
      </c>
      <c r="F65" s="61">
        <v>2015</v>
      </c>
      <c r="G65" s="83" t="s">
        <v>653</v>
      </c>
      <c r="H65" s="84">
        <v>2013</v>
      </c>
      <c r="I65" s="84" t="s">
        <v>546</v>
      </c>
      <c r="J65" s="61">
        <v>251687</v>
      </c>
      <c r="K65" s="61">
        <v>100</v>
      </c>
      <c r="L65" s="61">
        <v>2036</v>
      </c>
      <c r="M65" s="61">
        <v>50</v>
      </c>
      <c r="N65" s="84" t="s">
        <v>546</v>
      </c>
      <c r="O65" s="61">
        <v>125843.5</v>
      </c>
      <c r="P65" s="61">
        <v>21782</v>
      </c>
      <c r="Q65" s="84" t="s">
        <v>546</v>
      </c>
      <c r="R65" s="83">
        <v>182.69119978385854</v>
      </c>
      <c r="S65" s="83" t="s">
        <v>654</v>
      </c>
      <c r="T65" s="83" t="s">
        <v>681</v>
      </c>
      <c r="U65" s="83" t="s">
        <v>742</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545</v>
      </c>
      <c r="C66" s="61" t="s">
        <v>551</v>
      </c>
      <c r="D66" s="61" t="s">
        <v>743</v>
      </c>
      <c r="E66" s="83" t="s">
        <v>546</v>
      </c>
      <c r="F66" s="61">
        <v>2018</v>
      </c>
      <c r="G66" s="83" t="s">
        <v>653</v>
      </c>
      <c r="H66" s="84">
        <v>2005</v>
      </c>
      <c r="I66" s="84" t="s">
        <v>546</v>
      </c>
      <c r="J66" s="61">
        <v>2028000</v>
      </c>
      <c r="K66" s="61">
        <v>100</v>
      </c>
      <c r="L66" s="61">
        <v>2025</v>
      </c>
      <c r="M66" s="61">
        <v>40</v>
      </c>
      <c r="N66" s="84" t="s">
        <v>546</v>
      </c>
      <c r="O66" s="61">
        <v>1216800</v>
      </c>
      <c r="P66" s="61">
        <v>1222623</v>
      </c>
      <c r="Q66" s="84" t="s">
        <v>546</v>
      </c>
      <c r="R66" s="83">
        <v>99.282174556213022</v>
      </c>
      <c r="S66" s="83" t="s">
        <v>654</v>
      </c>
      <c r="T66" s="83" t="s">
        <v>681</v>
      </c>
      <c r="U66" s="83" t="s">
        <v>744</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545</v>
      </c>
      <c r="C67" s="61" t="s">
        <v>547</v>
      </c>
      <c r="D67" s="61" t="s">
        <v>657</v>
      </c>
      <c r="E67" s="83" t="s">
        <v>546</v>
      </c>
      <c r="F67" s="61">
        <v>2015</v>
      </c>
      <c r="G67" s="83" t="s">
        <v>653</v>
      </c>
      <c r="H67" s="84" t="s">
        <v>553</v>
      </c>
      <c r="I67" s="84" t="s">
        <v>546</v>
      </c>
      <c r="J67" s="61">
        <v>1364881</v>
      </c>
      <c r="K67" s="61">
        <v>100</v>
      </c>
      <c r="L67" s="61">
        <v>2020</v>
      </c>
      <c r="M67" s="61">
        <v>20</v>
      </c>
      <c r="N67" s="84" t="s">
        <v>546</v>
      </c>
      <c r="O67" s="61">
        <v>1091904.8</v>
      </c>
      <c r="P67" s="61">
        <v>933636</v>
      </c>
      <c r="Q67" s="84" t="s">
        <v>546</v>
      </c>
      <c r="R67" s="83">
        <v>157.97897399113918</v>
      </c>
      <c r="S67" s="83" t="s">
        <v>654</v>
      </c>
      <c r="T67" s="83" t="s">
        <v>681</v>
      </c>
      <c r="U67" s="83" t="s">
        <v>745</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545</v>
      </c>
      <c r="C68" s="61" t="s">
        <v>547</v>
      </c>
      <c r="D68" s="61" t="s">
        <v>657</v>
      </c>
      <c r="E68" s="83" t="s">
        <v>546</v>
      </c>
      <c r="F68" s="61">
        <v>2015</v>
      </c>
      <c r="G68" s="83" t="s">
        <v>653</v>
      </c>
      <c r="H68" s="84" t="s">
        <v>553</v>
      </c>
      <c r="I68" s="84" t="s">
        <v>546</v>
      </c>
      <c r="J68" s="61">
        <v>1364881</v>
      </c>
      <c r="K68" s="61">
        <v>100</v>
      </c>
      <c r="L68" s="61">
        <v>2050</v>
      </c>
      <c r="M68" s="61">
        <v>80</v>
      </c>
      <c r="N68" s="84" t="s">
        <v>546</v>
      </c>
      <c r="O68" s="61">
        <v>272976.2</v>
      </c>
      <c r="P68" s="61">
        <v>933636</v>
      </c>
      <c r="Q68" s="84" t="s">
        <v>546</v>
      </c>
      <c r="R68" s="83">
        <v>39.494743497784782</v>
      </c>
      <c r="S68" s="83" t="s">
        <v>654</v>
      </c>
      <c r="T68" s="83" t="s">
        <v>681</v>
      </c>
      <c r="U68" s="83" t="s">
        <v>746</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545</v>
      </c>
      <c r="C69" s="61" t="s">
        <v>547</v>
      </c>
      <c r="D69" s="61" t="s">
        <v>657</v>
      </c>
      <c r="E69" s="83" t="s">
        <v>546</v>
      </c>
      <c r="F69" s="61">
        <v>2008</v>
      </c>
      <c r="G69" s="83" t="s">
        <v>653</v>
      </c>
      <c r="H69" s="84">
        <v>2005</v>
      </c>
      <c r="I69" s="84" t="s">
        <v>546</v>
      </c>
      <c r="J69" s="61">
        <v>1392704</v>
      </c>
      <c r="K69" s="61">
        <v>100</v>
      </c>
      <c r="L69" s="61">
        <v>2020</v>
      </c>
      <c r="M69" s="61">
        <v>50</v>
      </c>
      <c r="N69" s="84" t="s">
        <v>546</v>
      </c>
      <c r="O69" s="61">
        <v>696352</v>
      </c>
      <c r="P69" s="61">
        <v>637798</v>
      </c>
      <c r="Q69" s="84" t="s">
        <v>546</v>
      </c>
      <c r="R69" s="83">
        <v>108.40867836956023</v>
      </c>
      <c r="S69" s="83" t="s">
        <v>747</v>
      </c>
      <c r="T69" s="83"/>
      <c r="U69" s="83" t="s">
        <v>748</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545</v>
      </c>
      <c r="C70" s="61" t="s">
        <v>547</v>
      </c>
      <c r="D70" s="61" t="s">
        <v>652</v>
      </c>
      <c r="E70" s="83" t="s">
        <v>546</v>
      </c>
      <c r="F70" s="61">
        <v>2012</v>
      </c>
      <c r="G70" s="83" t="s">
        <v>653</v>
      </c>
      <c r="H70" s="84" t="s">
        <v>553</v>
      </c>
      <c r="I70" s="84" t="s">
        <v>546</v>
      </c>
      <c r="J70" s="61">
        <v>1271358</v>
      </c>
      <c r="K70" s="61">
        <v>96</v>
      </c>
      <c r="L70" s="61">
        <v>2020</v>
      </c>
      <c r="M70" s="61">
        <v>35</v>
      </c>
      <c r="N70" s="84" t="s">
        <v>546</v>
      </c>
      <c r="O70" s="61">
        <v>826382.7</v>
      </c>
      <c r="P70" s="61">
        <v>771435</v>
      </c>
      <c r="Q70" s="84" t="s">
        <v>546</v>
      </c>
      <c r="R70" s="83">
        <v>112.34848316299801</v>
      </c>
      <c r="S70" s="83" t="s">
        <v>666</v>
      </c>
      <c r="T70" s="83" t="s">
        <v>681</v>
      </c>
      <c r="U70" s="83" t="s">
        <v>749</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545</v>
      </c>
      <c r="C71" s="61" t="s">
        <v>547</v>
      </c>
      <c r="D71" s="61" t="s">
        <v>652</v>
      </c>
      <c r="E71" s="83" t="s">
        <v>546</v>
      </c>
      <c r="F71" s="61">
        <v>2019</v>
      </c>
      <c r="G71" s="83" t="s">
        <v>653</v>
      </c>
      <c r="H71" s="84">
        <v>2016</v>
      </c>
      <c r="I71" s="84" t="s">
        <v>546</v>
      </c>
      <c r="J71" s="61">
        <v>2710148</v>
      </c>
      <c r="K71" s="61">
        <v>100</v>
      </c>
      <c r="L71" s="61">
        <v>2030</v>
      </c>
      <c r="M71" s="61">
        <v>40</v>
      </c>
      <c r="N71" s="84" t="s">
        <v>546</v>
      </c>
      <c r="O71" s="61">
        <v>1626088.8</v>
      </c>
      <c r="P71" s="61">
        <v>2108505</v>
      </c>
      <c r="Q71" s="84" t="s">
        <v>546</v>
      </c>
      <c r="R71" s="83">
        <v>55.499090824560135</v>
      </c>
      <c r="S71" s="83" t="s">
        <v>654</v>
      </c>
      <c r="T71" s="83" t="s">
        <v>669</v>
      </c>
      <c r="U71" s="83" t="s">
        <v>750</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545</v>
      </c>
      <c r="C72" s="61" t="s">
        <v>547</v>
      </c>
      <c r="D72" s="61" t="s">
        <v>652</v>
      </c>
      <c r="E72" s="83" t="s">
        <v>546</v>
      </c>
      <c r="F72" s="61">
        <v>2018</v>
      </c>
      <c r="G72" s="83" t="s">
        <v>653</v>
      </c>
      <c r="H72" s="84">
        <v>2016</v>
      </c>
      <c r="I72" s="84" t="s">
        <v>546</v>
      </c>
      <c r="J72" s="61">
        <v>99214.39</v>
      </c>
      <c r="K72" s="61">
        <v>100</v>
      </c>
      <c r="L72" s="61">
        <v>2025</v>
      </c>
      <c r="M72" s="61">
        <v>38</v>
      </c>
      <c r="N72" s="84" t="s">
        <v>546</v>
      </c>
      <c r="O72" s="61">
        <v>61512.921799999996</v>
      </c>
      <c r="P72" s="61">
        <v>56898.96</v>
      </c>
      <c r="Q72" s="84" t="s">
        <v>546</v>
      </c>
      <c r="R72" s="83">
        <v>112.23814885808612</v>
      </c>
      <c r="S72" s="83" t="s">
        <v>654</v>
      </c>
      <c r="T72" s="83" t="s">
        <v>661</v>
      </c>
      <c r="U72" s="83" t="s">
        <v>751</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545</v>
      </c>
      <c r="C73" s="61" t="s">
        <v>550</v>
      </c>
      <c r="D73" s="61" t="s">
        <v>674</v>
      </c>
      <c r="E73" s="83" t="s">
        <v>546</v>
      </c>
      <c r="F73" s="61">
        <v>2018</v>
      </c>
      <c r="G73" s="83" t="s">
        <v>653</v>
      </c>
      <c r="H73" s="84">
        <v>2016</v>
      </c>
      <c r="I73" s="84" t="s">
        <v>546</v>
      </c>
      <c r="J73" s="61">
        <v>848977.95</v>
      </c>
      <c r="K73" s="61">
        <v>100</v>
      </c>
      <c r="L73" s="61">
        <v>2025</v>
      </c>
      <c r="M73" s="61">
        <v>20</v>
      </c>
      <c r="N73" s="84" t="s">
        <v>546</v>
      </c>
      <c r="O73" s="61">
        <v>679182.36</v>
      </c>
      <c r="P73" s="61">
        <v>503012.19</v>
      </c>
      <c r="Q73" s="84" t="s">
        <v>546</v>
      </c>
      <c r="R73" s="83">
        <v>203.75426711612477</v>
      </c>
      <c r="S73" s="83" t="s">
        <v>654</v>
      </c>
      <c r="T73" s="83" t="s">
        <v>661</v>
      </c>
      <c r="U73" s="83" t="s">
        <v>752</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545</v>
      </c>
      <c r="C74" s="61" t="s">
        <v>551</v>
      </c>
      <c r="D74" s="61" t="s">
        <v>753</v>
      </c>
      <c r="E74" s="83" t="s">
        <v>546</v>
      </c>
      <c r="F74" s="61">
        <v>2018</v>
      </c>
      <c r="G74" s="83" t="s">
        <v>653</v>
      </c>
      <c r="H74" s="84">
        <v>2015</v>
      </c>
      <c r="I74" s="84" t="s">
        <v>546</v>
      </c>
      <c r="J74" s="61">
        <v>8446246.4800000004</v>
      </c>
      <c r="K74" s="61">
        <v>100</v>
      </c>
      <c r="L74" s="61">
        <v>2030</v>
      </c>
      <c r="M74" s="61">
        <v>36</v>
      </c>
      <c r="N74" s="84" t="s">
        <v>546</v>
      </c>
      <c r="O74" s="61">
        <v>5405597.7472000001</v>
      </c>
      <c r="P74" s="61">
        <v>8132508.3600000003</v>
      </c>
      <c r="Q74" s="84" t="s">
        <v>546</v>
      </c>
      <c r="R74" s="83">
        <v>10.318131016439128</v>
      </c>
      <c r="S74" s="83" t="s">
        <v>654</v>
      </c>
      <c r="T74" s="83" t="s">
        <v>661</v>
      </c>
      <c r="U74" s="83" t="s">
        <v>754</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545</v>
      </c>
      <c r="C75" s="61" t="s">
        <v>547</v>
      </c>
      <c r="D75" s="61" t="s">
        <v>657</v>
      </c>
      <c r="E75" s="83" t="s">
        <v>546</v>
      </c>
      <c r="F75" s="61">
        <v>2016</v>
      </c>
      <c r="G75" s="83"/>
      <c r="H75" s="84">
        <v>2015</v>
      </c>
      <c r="I75" s="84" t="s">
        <v>546</v>
      </c>
      <c r="J75" s="61">
        <v>1458970</v>
      </c>
      <c r="K75" s="61">
        <v>100</v>
      </c>
      <c r="L75" s="61">
        <v>2025</v>
      </c>
      <c r="M75" s="61">
        <v>40</v>
      </c>
      <c r="N75" s="84" t="s">
        <v>546</v>
      </c>
      <c r="O75" s="61">
        <v>875382</v>
      </c>
      <c r="P75" s="61">
        <v>1071970</v>
      </c>
      <c r="Q75" s="84" t="s">
        <v>546</v>
      </c>
      <c r="R75" s="83">
        <v>66.31390638601205</v>
      </c>
      <c r="S75" s="83" t="s">
        <v>654</v>
      </c>
      <c r="T75" s="83" t="s">
        <v>681</v>
      </c>
      <c r="U75" s="83" t="s">
        <v>755</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545</v>
      </c>
      <c r="C76" s="61" t="s">
        <v>547</v>
      </c>
      <c r="D76" s="61" t="s">
        <v>729</v>
      </c>
      <c r="E76" s="83" t="s">
        <v>546</v>
      </c>
      <c r="F76" s="61">
        <v>2015</v>
      </c>
      <c r="G76" s="83" t="s">
        <v>653</v>
      </c>
      <c r="H76" s="84">
        <v>2012</v>
      </c>
      <c r="I76" s="84" t="s">
        <v>546</v>
      </c>
      <c r="J76" s="61">
        <v>176955</v>
      </c>
      <c r="K76" s="61">
        <v>100</v>
      </c>
      <c r="L76" s="61">
        <v>2020</v>
      </c>
      <c r="M76" s="61">
        <v>10</v>
      </c>
      <c r="N76" s="84" t="s">
        <v>546</v>
      </c>
      <c r="O76" s="61">
        <v>159259.5</v>
      </c>
      <c r="P76" s="61">
        <v>129852</v>
      </c>
      <c r="Q76" s="84" t="s">
        <v>546</v>
      </c>
      <c r="R76" s="83">
        <v>266.18631855556498</v>
      </c>
      <c r="S76" s="83" t="s">
        <v>666</v>
      </c>
      <c r="T76" s="83" t="s">
        <v>669</v>
      </c>
      <c r="U76" s="83" t="s">
        <v>756</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545</v>
      </c>
      <c r="C77" s="61" t="s">
        <v>551</v>
      </c>
      <c r="D77" s="61" t="s">
        <v>660</v>
      </c>
      <c r="E77" s="83" t="s">
        <v>546</v>
      </c>
      <c r="F77" s="61">
        <v>2015</v>
      </c>
      <c r="G77" s="83" t="s">
        <v>653</v>
      </c>
      <c r="H77" s="84">
        <v>2019</v>
      </c>
      <c r="I77" s="84" t="s">
        <v>546</v>
      </c>
      <c r="J77" s="61">
        <v>129852</v>
      </c>
      <c r="K77" s="61">
        <v>100</v>
      </c>
      <c r="L77" s="61">
        <v>2019</v>
      </c>
      <c r="M77" s="61">
        <v>100</v>
      </c>
      <c r="N77" s="84" t="s">
        <v>546</v>
      </c>
      <c r="O77" s="61">
        <v>0</v>
      </c>
      <c r="P77" s="61">
        <v>129852</v>
      </c>
      <c r="Q77" s="84" t="s">
        <v>546</v>
      </c>
      <c r="R77" s="83">
        <v>0</v>
      </c>
      <c r="S77" s="83" t="s">
        <v>666</v>
      </c>
      <c r="T77" s="83" t="s">
        <v>681</v>
      </c>
      <c r="U77" s="83" t="s">
        <v>757</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545</v>
      </c>
      <c r="C78" s="61" t="s">
        <v>551</v>
      </c>
      <c r="D78" s="61" t="s">
        <v>758</v>
      </c>
      <c r="E78" s="83" t="s">
        <v>546</v>
      </c>
      <c r="F78" s="61">
        <v>2013</v>
      </c>
      <c r="G78" s="83" t="s">
        <v>653</v>
      </c>
      <c r="H78" s="84">
        <v>2018</v>
      </c>
      <c r="I78" s="84" t="s">
        <v>546</v>
      </c>
      <c r="J78" s="61">
        <v>0.01</v>
      </c>
      <c r="K78" s="61">
        <v>100</v>
      </c>
      <c r="L78" s="61">
        <v>2019</v>
      </c>
      <c r="M78" s="61">
        <v>100</v>
      </c>
      <c r="N78" s="84" t="s">
        <v>546</v>
      </c>
      <c r="O78" s="61">
        <v>0</v>
      </c>
      <c r="P78" s="61">
        <v>0</v>
      </c>
      <c r="Q78" s="84" t="s">
        <v>546</v>
      </c>
      <c r="R78" s="83">
        <v>100</v>
      </c>
      <c r="S78" s="83" t="s">
        <v>666</v>
      </c>
      <c r="T78" s="83" t="s">
        <v>667</v>
      </c>
      <c r="U78" s="83" t="s">
        <v>759</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545</v>
      </c>
      <c r="C79" s="61" t="s">
        <v>547</v>
      </c>
      <c r="D79" s="61" t="s">
        <v>657</v>
      </c>
      <c r="E79" s="83" t="s">
        <v>546</v>
      </c>
      <c r="F79" s="61">
        <v>2017</v>
      </c>
      <c r="G79" s="83" t="s">
        <v>653</v>
      </c>
      <c r="H79" s="84">
        <v>2013</v>
      </c>
      <c r="I79" s="84" t="s">
        <v>546</v>
      </c>
      <c r="J79" s="61">
        <v>920143</v>
      </c>
      <c r="K79" s="61">
        <v>100</v>
      </c>
      <c r="L79" s="61">
        <v>2030</v>
      </c>
      <c r="M79" s="61">
        <v>75</v>
      </c>
      <c r="N79" s="84" t="s">
        <v>546</v>
      </c>
      <c r="O79" s="61">
        <v>230035.75</v>
      </c>
      <c r="P79" s="61">
        <v>388787</v>
      </c>
      <c r="Q79" s="84" t="s">
        <v>546</v>
      </c>
      <c r="R79" s="83">
        <v>76.996148062493191</v>
      </c>
      <c r="S79" s="83" t="s">
        <v>654</v>
      </c>
      <c r="T79" s="83" t="s">
        <v>681</v>
      </c>
      <c r="U79" s="83" t="s">
        <v>760</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545</v>
      </c>
      <c r="C80" s="61" t="s">
        <v>547</v>
      </c>
      <c r="D80" s="61" t="s">
        <v>657</v>
      </c>
      <c r="E80" s="83" t="s">
        <v>546</v>
      </c>
      <c r="F80" s="61">
        <v>2017</v>
      </c>
      <c r="G80" s="83" t="s">
        <v>653</v>
      </c>
      <c r="H80" s="84">
        <v>2013</v>
      </c>
      <c r="I80" s="84" t="s">
        <v>546</v>
      </c>
      <c r="J80" s="61">
        <v>920143</v>
      </c>
      <c r="K80" s="61">
        <v>100</v>
      </c>
      <c r="L80" s="61">
        <v>2045</v>
      </c>
      <c r="M80" s="61">
        <v>75</v>
      </c>
      <c r="N80" s="84" t="s">
        <v>546</v>
      </c>
      <c r="O80" s="61">
        <v>230035.75</v>
      </c>
      <c r="P80" s="61">
        <v>388787</v>
      </c>
      <c r="Q80" s="84" t="s">
        <v>546</v>
      </c>
      <c r="R80" s="83">
        <v>76.996148062493191</v>
      </c>
      <c r="S80" s="83" t="s">
        <v>654</v>
      </c>
      <c r="T80" s="83" t="s">
        <v>681</v>
      </c>
      <c r="U80" s="83" t="s">
        <v>761</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545</v>
      </c>
      <c r="C81" s="61" t="s">
        <v>547</v>
      </c>
      <c r="D81" s="61" t="s">
        <v>657</v>
      </c>
      <c r="E81" s="83" t="s">
        <v>546</v>
      </c>
      <c r="F81" s="61">
        <v>2015</v>
      </c>
      <c r="G81" s="83" t="s">
        <v>653</v>
      </c>
      <c r="H81" s="84">
        <v>2013</v>
      </c>
      <c r="I81" s="84" t="s">
        <v>546</v>
      </c>
      <c r="J81" s="61">
        <v>1566367</v>
      </c>
      <c r="K81" s="61">
        <v>90</v>
      </c>
      <c r="L81" s="61">
        <v>2020</v>
      </c>
      <c r="M81" s="61">
        <v>15</v>
      </c>
      <c r="N81" s="84" t="s">
        <v>546</v>
      </c>
      <c r="O81" s="61">
        <v>1331411.95</v>
      </c>
      <c r="P81" s="61">
        <v>1336793</v>
      </c>
      <c r="Q81" s="84" t="s">
        <v>546</v>
      </c>
      <c r="R81" s="83">
        <v>97.709753418792218</v>
      </c>
      <c r="S81" s="83" t="s">
        <v>666</v>
      </c>
      <c r="T81" s="83" t="s">
        <v>681</v>
      </c>
      <c r="U81" s="83" t="s">
        <v>762</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545</v>
      </c>
      <c r="C82" s="61" t="s">
        <v>551</v>
      </c>
      <c r="D82" s="61" t="s">
        <v>720</v>
      </c>
      <c r="E82" s="83" t="s">
        <v>546</v>
      </c>
      <c r="F82" s="61">
        <v>2019</v>
      </c>
      <c r="G82" s="83" t="s">
        <v>653</v>
      </c>
      <c r="H82" s="84">
        <v>2018</v>
      </c>
      <c r="I82" s="84" t="s">
        <v>546</v>
      </c>
      <c r="J82" s="61">
        <v>18903340</v>
      </c>
      <c r="K82" s="61">
        <v>80</v>
      </c>
      <c r="L82" s="61">
        <v>2025</v>
      </c>
      <c r="M82" s="61">
        <v>10</v>
      </c>
      <c r="N82" s="84" t="s">
        <v>546</v>
      </c>
      <c r="O82" s="61">
        <v>17013006</v>
      </c>
      <c r="P82" s="61"/>
      <c r="Q82" s="84" t="s">
        <v>546</v>
      </c>
      <c r="R82" s="83">
        <v>1000</v>
      </c>
      <c r="S82" s="83" t="s">
        <v>677</v>
      </c>
      <c r="T82" s="83" t="s">
        <v>661</v>
      </c>
      <c r="U82" s="83" t="s">
        <v>763</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545</v>
      </c>
      <c r="C83" s="61" t="s">
        <v>551</v>
      </c>
      <c r="D83" s="61" t="s">
        <v>764</v>
      </c>
      <c r="E83" s="83" t="s">
        <v>546</v>
      </c>
      <c r="F83" s="61">
        <v>2017</v>
      </c>
      <c r="G83" s="83" t="s">
        <v>653</v>
      </c>
      <c r="H83" s="84">
        <v>2012</v>
      </c>
      <c r="I83" s="84" t="s">
        <v>546</v>
      </c>
      <c r="J83" s="61">
        <v>465350</v>
      </c>
      <c r="K83" s="61">
        <v>100</v>
      </c>
      <c r="L83" s="61">
        <v>2022</v>
      </c>
      <c r="M83" s="61">
        <v>100</v>
      </c>
      <c r="N83" s="84" t="s">
        <v>546</v>
      </c>
      <c r="O83" s="61">
        <v>0</v>
      </c>
      <c r="P83" s="61">
        <v>304200</v>
      </c>
      <c r="Q83" s="84" t="s">
        <v>546</v>
      </c>
      <c r="R83" s="83">
        <v>34.629848501128187</v>
      </c>
      <c r="S83" s="83" t="s">
        <v>654</v>
      </c>
      <c r="T83" s="83" t="s">
        <v>667</v>
      </c>
      <c r="U83" s="83" t="s">
        <v>765</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545</v>
      </c>
      <c r="C84" s="61" t="s">
        <v>547</v>
      </c>
      <c r="D84" s="61" t="s">
        <v>657</v>
      </c>
      <c r="E84" s="83" t="s">
        <v>546</v>
      </c>
      <c r="F84" s="61">
        <v>2017</v>
      </c>
      <c r="G84" s="83" t="s">
        <v>653</v>
      </c>
      <c r="H84" s="84">
        <v>2012</v>
      </c>
      <c r="I84" s="84" t="s">
        <v>546</v>
      </c>
      <c r="J84" s="61">
        <v>357990</v>
      </c>
      <c r="K84" s="61">
        <v>100</v>
      </c>
      <c r="L84" s="61">
        <v>2022</v>
      </c>
      <c r="M84" s="61">
        <v>90</v>
      </c>
      <c r="N84" s="84" t="s">
        <v>546</v>
      </c>
      <c r="O84" s="61">
        <v>35799</v>
      </c>
      <c r="P84" s="61">
        <v>204500</v>
      </c>
      <c r="Q84" s="84" t="s">
        <v>546</v>
      </c>
      <c r="R84" s="83">
        <v>47.639443684025935</v>
      </c>
      <c r="S84" s="83" t="s">
        <v>654</v>
      </c>
      <c r="T84" s="83" t="s">
        <v>681</v>
      </c>
      <c r="U84" s="83" t="s">
        <v>766</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545</v>
      </c>
      <c r="C85" s="61" t="s">
        <v>547</v>
      </c>
      <c r="D85" s="61" t="s">
        <v>657</v>
      </c>
      <c r="E85" s="83" t="s">
        <v>546</v>
      </c>
      <c r="F85" s="61">
        <v>2017</v>
      </c>
      <c r="G85" s="83" t="s">
        <v>653</v>
      </c>
      <c r="H85" s="84">
        <v>2012</v>
      </c>
      <c r="I85" s="84" t="s">
        <v>546</v>
      </c>
      <c r="J85" s="61">
        <v>357990</v>
      </c>
      <c r="K85" s="61">
        <v>100</v>
      </c>
      <c r="L85" s="61">
        <v>2033</v>
      </c>
      <c r="M85" s="61">
        <v>90</v>
      </c>
      <c r="N85" s="84" t="s">
        <v>546</v>
      </c>
      <c r="O85" s="61">
        <v>35799</v>
      </c>
      <c r="P85" s="61">
        <v>204500</v>
      </c>
      <c r="Q85" s="84" t="s">
        <v>546</v>
      </c>
      <c r="R85" s="83">
        <v>47.639443684025935</v>
      </c>
      <c r="S85" s="83" t="s">
        <v>654</v>
      </c>
      <c r="T85" s="83" t="s">
        <v>681</v>
      </c>
      <c r="U85" s="83" t="s">
        <v>767</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545</v>
      </c>
      <c r="C86" s="61" t="s">
        <v>547</v>
      </c>
      <c r="D86" s="61" t="s">
        <v>657</v>
      </c>
      <c r="E86" s="83" t="s">
        <v>546</v>
      </c>
      <c r="F86" s="61">
        <v>2019</v>
      </c>
      <c r="G86" s="83" t="s">
        <v>653</v>
      </c>
      <c r="H86" s="84">
        <v>2015</v>
      </c>
      <c r="I86" s="84" t="s">
        <v>546</v>
      </c>
      <c r="J86" s="61">
        <v>264394</v>
      </c>
      <c r="K86" s="61">
        <v>100</v>
      </c>
      <c r="L86" s="61">
        <v>2025</v>
      </c>
      <c r="M86" s="61">
        <v>65</v>
      </c>
      <c r="N86" s="84" t="s">
        <v>546</v>
      </c>
      <c r="O86" s="61">
        <v>92537.9</v>
      </c>
      <c r="P86" s="61">
        <v>255779</v>
      </c>
      <c r="Q86" s="84" t="s">
        <v>546</v>
      </c>
      <c r="R86" s="83">
        <v>5.0129148747120409</v>
      </c>
      <c r="S86" s="83" t="s">
        <v>654</v>
      </c>
      <c r="T86" s="83" t="s">
        <v>661</v>
      </c>
      <c r="U86" s="83" t="s">
        <v>768</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545</v>
      </c>
      <c r="C87" s="61" t="s">
        <v>547</v>
      </c>
      <c r="D87" s="61" t="s">
        <v>652</v>
      </c>
      <c r="E87" s="83" t="s">
        <v>546</v>
      </c>
      <c r="F87" s="61">
        <v>2020</v>
      </c>
      <c r="G87" s="83" t="s">
        <v>721</v>
      </c>
      <c r="H87" s="84">
        <v>2013</v>
      </c>
      <c r="I87" s="84" t="s">
        <v>546</v>
      </c>
      <c r="J87" s="61">
        <v>8081870</v>
      </c>
      <c r="K87" s="61">
        <v>77</v>
      </c>
      <c r="L87" s="61">
        <v>2025</v>
      </c>
      <c r="M87" s="61">
        <v>4.5999999999999996</v>
      </c>
      <c r="N87" s="84" t="s">
        <v>546</v>
      </c>
      <c r="O87" s="61">
        <v>7710103.9800000004</v>
      </c>
      <c r="P87" s="61"/>
      <c r="Q87" s="84" t="s">
        <v>546</v>
      </c>
      <c r="R87" s="83">
        <v>2173.9130434782633</v>
      </c>
      <c r="S87" s="83" t="s">
        <v>677</v>
      </c>
      <c r="T87" s="83" t="s">
        <v>669</v>
      </c>
      <c r="U87" s="83" t="s">
        <v>769</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545</v>
      </c>
      <c r="C88" s="61" t="s">
        <v>547</v>
      </c>
      <c r="D88" s="61" t="s">
        <v>657</v>
      </c>
      <c r="E88" s="83" t="s">
        <v>546</v>
      </c>
      <c r="F88" s="61">
        <v>2018</v>
      </c>
      <c r="G88" s="83" t="s">
        <v>653</v>
      </c>
      <c r="H88" s="84">
        <v>2015</v>
      </c>
      <c r="I88" s="84" t="s">
        <v>546</v>
      </c>
      <c r="J88" s="61">
        <v>459516</v>
      </c>
      <c r="K88" s="61">
        <v>100</v>
      </c>
      <c r="L88" s="61">
        <v>2025</v>
      </c>
      <c r="M88" s="61">
        <v>26</v>
      </c>
      <c r="N88" s="84" t="s">
        <v>546</v>
      </c>
      <c r="O88" s="61">
        <v>340041.84</v>
      </c>
      <c r="P88" s="61">
        <v>365543</v>
      </c>
      <c r="Q88" s="84" t="s">
        <v>546</v>
      </c>
      <c r="R88" s="83">
        <v>78.655501741966646</v>
      </c>
      <c r="S88" s="83" t="s">
        <v>654</v>
      </c>
      <c r="T88" s="83" t="s">
        <v>681</v>
      </c>
      <c r="U88" s="83" t="s">
        <v>770</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545</v>
      </c>
      <c r="C89" s="61" t="s">
        <v>547</v>
      </c>
      <c r="D89" s="61" t="s">
        <v>657</v>
      </c>
      <c r="E89" s="83" t="s">
        <v>546</v>
      </c>
      <c r="F89" s="61">
        <v>2018</v>
      </c>
      <c r="G89" s="83" t="s">
        <v>653</v>
      </c>
      <c r="H89" s="84">
        <v>2015</v>
      </c>
      <c r="I89" s="84" t="s">
        <v>546</v>
      </c>
      <c r="J89" s="61">
        <v>459516</v>
      </c>
      <c r="K89" s="61">
        <v>100</v>
      </c>
      <c r="L89" s="61">
        <v>2050</v>
      </c>
      <c r="M89" s="61">
        <v>65</v>
      </c>
      <c r="N89" s="84" t="s">
        <v>546</v>
      </c>
      <c r="O89" s="61">
        <v>160830.6</v>
      </c>
      <c r="P89" s="61">
        <v>365543</v>
      </c>
      <c r="Q89" s="84" t="s">
        <v>546</v>
      </c>
      <c r="R89" s="83">
        <v>31.462200696786653</v>
      </c>
      <c r="S89" s="83" t="s">
        <v>654</v>
      </c>
      <c r="T89" s="83" t="s">
        <v>681</v>
      </c>
      <c r="U89" s="83" t="s">
        <v>771</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545</v>
      </c>
      <c r="C90" s="61" t="s">
        <v>547</v>
      </c>
      <c r="D90" s="61" t="s">
        <v>657</v>
      </c>
      <c r="E90" s="83" t="s">
        <v>546</v>
      </c>
      <c r="F90" s="61">
        <v>2016</v>
      </c>
      <c r="G90" s="83" t="s">
        <v>721</v>
      </c>
      <c r="H90" s="84">
        <v>2015</v>
      </c>
      <c r="I90" s="84" t="s">
        <v>546</v>
      </c>
      <c r="J90" s="61">
        <v>373626</v>
      </c>
      <c r="K90" s="61">
        <v>81</v>
      </c>
      <c r="L90" s="61">
        <v>2020</v>
      </c>
      <c r="M90" s="61">
        <v>20</v>
      </c>
      <c r="N90" s="84" t="s">
        <v>546</v>
      </c>
      <c r="O90" s="61">
        <v>298900.8</v>
      </c>
      <c r="P90" s="61">
        <v>211880</v>
      </c>
      <c r="Q90" s="84" t="s">
        <v>546</v>
      </c>
      <c r="R90" s="83">
        <v>216.45442233677525</v>
      </c>
      <c r="S90" s="83" t="s">
        <v>666</v>
      </c>
      <c r="T90" s="83" t="s">
        <v>681</v>
      </c>
      <c r="U90" s="83" t="s">
        <v>772</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545</v>
      </c>
      <c r="C91" s="61" t="s">
        <v>550</v>
      </c>
      <c r="D91" s="61" t="s">
        <v>709</v>
      </c>
      <c r="E91" s="83" t="s">
        <v>546</v>
      </c>
      <c r="F91" s="61">
        <v>2019</v>
      </c>
      <c r="G91" s="83" t="s">
        <v>653</v>
      </c>
      <c r="H91" s="84">
        <v>2019</v>
      </c>
      <c r="I91" s="84" t="s">
        <v>546</v>
      </c>
      <c r="J91" s="61">
        <v>173807</v>
      </c>
      <c r="K91" s="61">
        <v>100</v>
      </c>
      <c r="L91" s="61">
        <v>2025</v>
      </c>
      <c r="M91" s="61">
        <v>25</v>
      </c>
      <c r="N91" s="84" t="s">
        <v>546</v>
      </c>
      <c r="O91" s="61">
        <v>130355.25</v>
      </c>
      <c r="P91" s="61">
        <v>173807</v>
      </c>
      <c r="Q91" s="84" t="s">
        <v>546</v>
      </c>
      <c r="R91" s="83">
        <v>0</v>
      </c>
      <c r="S91" s="83" t="s">
        <v>677</v>
      </c>
      <c r="T91" s="83" t="s">
        <v>667</v>
      </c>
      <c r="U91" s="83" t="s">
        <v>773</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545</v>
      </c>
      <c r="C92" s="61" t="s">
        <v>551</v>
      </c>
      <c r="D92" s="61" t="s">
        <v>693</v>
      </c>
      <c r="E92" s="83" t="s">
        <v>546</v>
      </c>
      <c r="F92" s="61">
        <v>2016</v>
      </c>
      <c r="G92" s="83" t="s">
        <v>653</v>
      </c>
      <c r="H92" s="84">
        <v>2015</v>
      </c>
      <c r="I92" s="84" t="s">
        <v>546</v>
      </c>
      <c r="J92" s="61">
        <v>58755109</v>
      </c>
      <c r="K92" s="61">
        <v>100</v>
      </c>
      <c r="L92" s="61">
        <v>2030</v>
      </c>
      <c r="M92" s="61">
        <v>20</v>
      </c>
      <c r="N92" s="84" t="s">
        <v>546</v>
      </c>
      <c r="O92" s="61">
        <v>47004087.200000003</v>
      </c>
      <c r="P92" s="61">
        <v>55442735</v>
      </c>
      <c r="Q92" s="84" t="s">
        <v>546</v>
      </c>
      <c r="R92" s="83">
        <v>28.187965747795658</v>
      </c>
      <c r="S92" s="83" t="s">
        <v>654</v>
      </c>
      <c r="T92" s="83" t="s">
        <v>661</v>
      </c>
      <c r="U92" s="83" t="s">
        <v>774</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545</v>
      </c>
      <c r="C93" s="61" t="s">
        <v>547</v>
      </c>
      <c r="D93" s="61" t="s">
        <v>652</v>
      </c>
      <c r="E93" s="83" t="s">
        <v>546</v>
      </c>
      <c r="F93" s="61">
        <v>2013</v>
      </c>
      <c r="G93" s="83" t="s">
        <v>653</v>
      </c>
      <c r="H93" s="84">
        <v>2012</v>
      </c>
      <c r="I93" s="84" t="s">
        <v>546</v>
      </c>
      <c r="J93" s="61">
        <v>2005730</v>
      </c>
      <c r="K93" s="61">
        <v>100</v>
      </c>
      <c r="L93" s="61">
        <v>2020</v>
      </c>
      <c r="M93" s="61">
        <v>20</v>
      </c>
      <c r="N93" s="84" t="s">
        <v>546</v>
      </c>
      <c r="O93" s="61">
        <v>1604584</v>
      </c>
      <c r="P93" s="61">
        <v>1496924</v>
      </c>
      <c r="Q93" s="84" t="s">
        <v>546</v>
      </c>
      <c r="R93" s="83">
        <v>126.83810881823577</v>
      </c>
      <c r="S93" s="83" t="s">
        <v>654</v>
      </c>
      <c r="T93" s="83" t="s">
        <v>661</v>
      </c>
      <c r="U93" s="83" t="s">
        <v>775</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545</v>
      </c>
      <c r="C94" s="61" t="s">
        <v>547</v>
      </c>
      <c r="D94" s="61" t="s">
        <v>652</v>
      </c>
      <c r="E94" s="83" t="s">
        <v>546</v>
      </c>
      <c r="F94" s="61">
        <v>2002</v>
      </c>
      <c r="G94" s="83" t="s">
        <v>653</v>
      </c>
      <c r="H94" s="84">
        <v>2000</v>
      </c>
      <c r="I94" s="84" t="s">
        <v>546</v>
      </c>
      <c r="J94" s="61">
        <v>3479388</v>
      </c>
      <c r="K94" s="61">
        <v>100</v>
      </c>
      <c r="L94" s="61">
        <v>2050</v>
      </c>
      <c r="M94" s="61">
        <v>60</v>
      </c>
      <c r="N94" s="84" t="s">
        <v>546</v>
      </c>
      <c r="O94" s="61">
        <v>1391755.2</v>
      </c>
      <c r="P94" s="61">
        <v>1496924</v>
      </c>
      <c r="Q94" s="84" t="s">
        <v>546</v>
      </c>
      <c r="R94" s="83">
        <v>94.962294135252137</v>
      </c>
      <c r="S94" s="83" t="s">
        <v>654</v>
      </c>
      <c r="T94" s="83" t="s">
        <v>661</v>
      </c>
      <c r="U94" s="83" t="s">
        <v>776</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545</v>
      </c>
      <c r="C95" s="61" t="s">
        <v>547</v>
      </c>
      <c r="D95" s="61" t="s">
        <v>657</v>
      </c>
      <c r="E95" s="83" t="s">
        <v>546</v>
      </c>
      <c r="F95" s="61">
        <v>2016</v>
      </c>
      <c r="G95" s="83" t="s">
        <v>653</v>
      </c>
      <c r="H95" s="61">
        <v>2010</v>
      </c>
      <c r="I95" s="84" t="s">
        <v>546</v>
      </c>
      <c r="J95" s="61">
        <v>914050</v>
      </c>
      <c r="K95" s="61">
        <v>100</v>
      </c>
      <c r="L95" s="61">
        <v>2030</v>
      </c>
      <c r="M95" s="61">
        <v>40</v>
      </c>
      <c r="N95" s="84" t="s">
        <v>546</v>
      </c>
      <c r="O95" s="61">
        <v>548430</v>
      </c>
      <c r="P95" s="61">
        <v>555882</v>
      </c>
      <c r="Q95" s="84" t="s">
        <v>546</v>
      </c>
      <c r="R95" s="83">
        <v>97.96181828127564</v>
      </c>
      <c r="S95" s="83" t="s">
        <v>654</v>
      </c>
      <c r="T95" s="83" t="s">
        <v>661</v>
      </c>
      <c r="U95" s="83" t="s">
        <v>777</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545</v>
      </c>
      <c r="C96" s="61" t="s">
        <v>547</v>
      </c>
      <c r="D96" s="61" t="s">
        <v>657</v>
      </c>
      <c r="E96" s="83" t="s">
        <v>546</v>
      </c>
      <c r="F96" s="61">
        <v>2016</v>
      </c>
      <c r="G96" s="83" t="s">
        <v>653</v>
      </c>
      <c r="H96" s="61">
        <v>2010</v>
      </c>
      <c r="I96" s="84" t="s">
        <v>546</v>
      </c>
      <c r="J96" s="61">
        <v>914050</v>
      </c>
      <c r="K96" s="61">
        <v>100</v>
      </c>
      <c r="L96" s="61">
        <v>2040</v>
      </c>
      <c r="M96" s="61">
        <v>60</v>
      </c>
      <c r="N96" s="84" t="s">
        <v>546</v>
      </c>
      <c r="O96" s="61">
        <v>365620</v>
      </c>
      <c r="P96" s="61">
        <v>555882</v>
      </c>
      <c r="Q96" s="84" t="s">
        <v>546</v>
      </c>
      <c r="R96" s="83">
        <v>65.30787885418377</v>
      </c>
      <c r="S96" s="83" t="s">
        <v>654</v>
      </c>
      <c r="T96" s="83" t="s">
        <v>661</v>
      </c>
      <c r="U96" s="83" t="s">
        <v>778</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545</v>
      </c>
      <c r="C97" s="61" t="s">
        <v>551</v>
      </c>
      <c r="D97" s="61" t="s">
        <v>693</v>
      </c>
      <c r="E97" s="83" t="s">
        <v>546</v>
      </c>
      <c r="F97" s="61">
        <v>2016</v>
      </c>
      <c r="G97" s="83" t="s">
        <v>653</v>
      </c>
      <c r="H97" s="61">
        <v>2010</v>
      </c>
      <c r="I97" s="84" t="s">
        <v>546</v>
      </c>
      <c r="J97" s="61">
        <v>8062275</v>
      </c>
      <c r="K97" s="61">
        <v>100</v>
      </c>
      <c r="L97" s="61">
        <v>2030</v>
      </c>
      <c r="M97" s="61">
        <v>40</v>
      </c>
      <c r="N97" s="84" t="s">
        <v>546</v>
      </c>
      <c r="O97" s="61">
        <v>4837365</v>
      </c>
      <c r="P97" s="61">
        <v>4682492</v>
      </c>
      <c r="Q97" s="84" t="s">
        <v>546</v>
      </c>
      <c r="R97" s="83">
        <v>104.80239758628922</v>
      </c>
      <c r="S97" s="83" t="s">
        <v>666</v>
      </c>
      <c r="T97" s="83" t="s">
        <v>661</v>
      </c>
      <c r="U97" s="83" t="s">
        <v>779</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545</v>
      </c>
      <c r="C98" s="61" t="s">
        <v>547</v>
      </c>
      <c r="D98" s="61" t="s">
        <v>657</v>
      </c>
      <c r="E98" s="83" t="s">
        <v>546</v>
      </c>
      <c r="F98" s="61">
        <v>2012</v>
      </c>
      <c r="G98" s="83" t="s">
        <v>653</v>
      </c>
      <c r="H98" s="61">
        <v>2010</v>
      </c>
      <c r="I98" s="84" t="s">
        <v>546</v>
      </c>
      <c r="J98" s="61">
        <v>5422275</v>
      </c>
      <c r="K98" s="61">
        <v>100</v>
      </c>
      <c r="L98" s="61">
        <v>2020</v>
      </c>
      <c r="M98" s="61">
        <v>30</v>
      </c>
      <c r="N98" s="84" t="s">
        <v>546</v>
      </c>
      <c r="O98" s="61">
        <v>3795592.5</v>
      </c>
      <c r="P98" s="61">
        <v>4050000</v>
      </c>
      <c r="Q98" s="84" t="s">
        <v>546</v>
      </c>
      <c r="R98" s="83">
        <v>84.360346902361101</v>
      </c>
      <c r="S98" s="83" t="s">
        <v>654</v>
      </c>
      <c r="T98" s="83" t="s">
        <v>661</v>
      </c>
      <c r="U98" s="83" t="s">
        <v>780</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545</v>
      </c>
      <c r="C99" s="61" t="s">
        <v>547</v>
      </c>
      <c r="D99" s="61" t="s">
        <v>657</v>
      </c>
      <c r="E99" s="83" t="s">
        <v>546</v>
      </c>
      <c r="F99" s="61">
        <v>2018</v>
      </c>
      <c r="G99" s="83" t="s">
        <v>653</v>
      </c>
      <c r="H99" s="61">
        <v>2010</v>
      </c>
      <c r="I99" s="84" t="s">
        <v>546</v>
      </c>
      <c r="J99" s="61">
        <v>5422275</v>
      </c>
      <c r="K99" s="61">
        <v>100</v>
      </c>
      <c r="L99" s="61">
        <v>2030</v>
      </c>
      <c r="M99" s="61">
        <v>50</v>
      </c>
      <c r="N99" s="84" t="s">
        <v>546</v>
      </c>
      <c r="O99" s="61">
        <v>2711137.5</v>
      </c>
      <c r="P99" s="61">
        <v>4050000</v>
      </c>
      <c r="Q99" s="84" t="s">
        <v>546</v>
      </c>
      <c r="R99" s="83">
        <v>50.616208141416649</v>
      </c>
      <c r="S99" s="83" t="s">
        <v>654</v>
      </c>
      <c r="T99" s="83" t="s">
        <v>661</v>
      </c>
      <c r="U99" s="83" t="s">
        <v>781</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545</v>
      </c>
      <c r="C100" s="61" t="s">
        <v>547</v>
      </c>
      <c r="D100" s="61" t="s">
        <v>657</v>
      </c>
      <c r="E100" s="83" t="s">
        <v>546</v>
      </c>
      <c r="F100" s="61">
        <v>2015</v>
      </c>
      <c r="G100" s="83" t="s">
        <v>653</v>
      </c>
      <c r="H100" s="84">
        <v>2014</v>
      </c>
      <c r="I100" s="84" t="s">
        <v>546</v>
      </c>
      <c r="J100" s="61">
        <v>230637</v>
      </c>
      <c r="K100" s="61">
        <v>100</v>
      </c>
      <c r="L100" s="61">
        <v>2025</v>
      </c>
      <c r="M100" s="61">
        <v>30</v>
      </c>
      <c r="N100" s="84" t="s">
        <v>546</v>
      </c>
      <c r="O100" s="61">
        <v>161445.9</v>
      </c>
      <c r="P100" s="61">
        <v>189350</v>
      </c>
      <c r="Q100" s="84" t="s">
        <v>546</v>
      </c>
      <c r="R100" s="83">
        <v>59.670969243154104</v>
      </c>
      <c r="S100" s="83" t="s">
        <v>654</v>
      </c>
      <c r="T100" s="83" t="s">
        <v>669</v>
      </c>
      <c r="U100" s="83" t="s">
        <v>782</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545</v>
      </c>
      <c r="C101" s="61" t="s">
        <v>547</v>
      </c>
      <c r="D101" s="61" t="s">
        <v>657</v>
      </c>
      <c r="E101" s="83" t="s">
        <v>546</v>
      </c>
      <c r="F101" s="61">
        <v>2016</v>
      </c>
      <c r="G101" s="83" t="s">
        <v>653</v>
      </c>
      <c r="H101" s="84">
        <v>2015</v>
      </c>
      <c r="I101" s="84" t="s">
        <v>546</v>
      </c>
      <c r="J101" s="61">
        <v>106542</v>
      </c>
      <c r="K101" s="61">
        <v>100</v>
      </c>
      <c r="L101" s="61">
        <v>2050</v>
      </c>
      <c r="M101" s="61">
        <v>100</v>
      </c>
      <c r="N101" s="84" t="s">
        <v>546</v>
      </c>
      <c r="O101" s="61">
        <v>0</v>
      </c>
      <c r="P101" s="61">
        <v>140506</v>
      </c>
      <c r="Q101" s="84" t="s">
        <v>546</v>
      </c>
      <c r="R101" s="83">
        <v>-31.878508006232288</v>
      </c>
      <c r="S101" s="83" t="s">
        <v>666</v>
      </c>
      <c r="T101" s="83" t="s">
        <v>681</v>
      </c>
      <c r="U101" s="83" t="s">
        <v>783</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545</v>
      </c>
      <c r="C102" s="61" t="s">
        <v>547</v>
      </c>
      <c r="D102" s="61" t="s">
        <v>657</v>
      </c>
      <c r="E102" s="83" t="s">
        <v>546</v>
      </c>
      <c r="F102" s="61">
        <v>2016</v>
      </c>
      <c r="G102" s="83" t="s">
        <v>653</v>
      </c>
      <c r="H102" s="84">
        <v>2015</v>
      </c>
      <c r="I102" s="84" t="s">
        <v>546</v>
      </c>
      <c r="J102" s="61">
        <v>106542</v>
      </c>
      <c r="K102" s="61">
        <v>100</v>
      </c>
      <c r="L102" s="61">
        <v>2050</v>
      </c>
      <c r="M102" s="61">
        <v>52</v>
      </c>
      <c r="N102" s="84" t="s">
        <v>546</v>
      </c>
      <c r="O102" s="61">
        <v>51140.160000000003</v>
      </c>
      <c r="P102" s="61">
        <v>140506</v>
      </c>
      <c r="Q102" s="84" t="s">
        <v>546</v>
      </c>
      <c r="R102" s="83">
        <v>-61.304823088908243</v>
      </c>
      <c r="S102" s="83" t="s">
        <v>784</v>
      </c>
      <c r="T102" s="83" t="s">
        <v>681</v>
      </c>
      <c r="U102" s="83" t="s">
        <v>785</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545</v>
      </c>
      <c r="C103" s="61" t="s">
        <v>547</v>
      </c>
      <c r="D103" s="61" t="s">
        <v>657</v>
      </c>
      <c r="E103" s="83" t="s">
        <v>546</v>
      </c>
      <c r="F103" s="61">
        <v>2016</v>
      </c>
      <c r="G103" s="83" t="s">
        <v>653</v>
      </c>
      <c r="H103" s="84">
        <v>2015</v>
      </c>
      <c r="I103" s="84" t="s">
        <v>546</v>
      </c>
      <c r="J103" s="61">
        <v>106542</v>
      </c>
      <c r="K103" s="61">
        <v>100</v>
      </c>
      <c r="L103" s="61">
        <v>2030</v>
      </c>
      <c r="M103" s="61">
        <v>27</v>
      </c>
      <c r="N103" s="84" t="s">
        <v>546</v>
      </c>
      <c r="O103" s="61">
        <v>77775.66</v>
      </c>
      <c r="P103" s="61">
        <v>140506</v>
      </c>
      <c r="Q103" s="84" t="s">
        <v>546</v>
      </c>
      <c r="R103" s="83">
        <v>-118.06854817123069</v>
      </c>
      <c r="S103" s="83" t="s">
        <v>784</v>
      </c>
      <c r="T103" s="83" t="s">
        <v>681</v>
      </c>
      <c r="U103" s="83" t="s">
        <v>786</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545</v>
      </c>
      <c r="C104" s="61" t="s">
        <v>547</v>
      </c>
      <c r="D104" s="61" t="s">
        <v>657</v>
      </c>
      <c r="E104" s="83" t="s">
        <v>546</v>
      </c>
      <c r="F104" s="61">
        <v>2019</v>
      </c>
      <c r="G104" s="83" t="s">
        <v>653</v>
      </c>
      <c r="H104" s="84">
        <v>2018</v>
      </c>
      <c r="I104" s="84" t="s">
        <v>546</v>
      </c>
      <c r="J104" s="61">
        <v>162938</v>
      </c>
      <c r="K104" s="61">
        <v>100</v>
      </c>
      <c r="L104" s="61">
        <v>2030</v>
      </c>
      <c r="M104" s="61">
        <v>50</v>
      </c>
      <c r="N104" s="84" t="s">
        <v>546</v>
      </c>
      <c r="O104" s="61">
        <v>81469</v>
      </c>
      <c r="P104" s="61">
        <v>140506</v>
      </c>
      <c r="Q104" s="84" t="s">
        <v>546</v>
      </c>
      <c r="R104" s="83">
        <v>27.534399587573187</v>
      </c>
      <c r="S104" s="83" t="s">
        <v>677</v>
      </c>
      <c r="T104" s="83" t="s">
        <v>661</v>
      </c>
      <c r="U104" s="83" t="s">
        <v>787</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545</v>
      </c>
      <c r="C105" s="61" t="s">
        <v>550</v>
      </c>
      <c r="D105" s="61" t="s">
        <v>788</v>
      </c>
      <c r="E105" s="83" t="s">
        <v>546</v>
      </c>
      <c r="F105" s="61">
        <v>2018</v>
      </c>
      <c r="G105" s="83" t="s">
        <v>653</v>
      </c>
      <c r="H105" s="84">
        <v>2018</v>
      </c>
      <c r="I105" s="84" t="s">
        <v>546</v>
      </c>
      <c r="J105" s="61">
        <v>67890</v>
      </c>
      <c r="K105" s="61">
        <v>100</v>
      </c>
      <c r="L105" s="61">
        <v>2030</v>
      </c>
      <c r="M105" s="61">
        <v>50</v>
      </c>
      <c r="N105" s="84" t="s">
        <v>546</v>
      </c>
      <c r="O105" s="61">
        <v>33945</v>
      </c>
      <c r="P105" s="61">
        <v>61544</v>
      </c>
      <c r="Q105" s="84" t="s">
        <v>546</v>
      </c>
      <c r="R105" s="83">
        <v>18.694947709530123</v>
      </c>
      <c r="S105" s="83" t="s">
        <v>677</v>
      </c>
      <c r="T105" s="83" t="s">
        <v>661</v>
      </c>
      <c r="U105" s="83" t="s">
        <v>789</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545</v>
      </c>
      <c r="C106" s="61" t="s">
        <v>547</v>
      </c>
      <c r="D106" s="61" t="s">
        <v>657</v>
      </c>
      <c r="E106" s="83" t="s">
        <v>546</v>
      </c>
      <c r="F106" s="61">
        <v>2020</v>
      </c>
      <c r="G106" s="83" t="s">
        <v>653</v>
      </c>
      <c r="H106" s="84">
        <v>2019</v>
      </c>
      <c r="I106" s="84" t="s">
        <v>546</v>
      </c>
      <c r="J106" s="61">
        <v>266578.01</v>
      </c>
      <c r="K106" s="61">
        <v>100</v>
      </c>
      <c r="L106" s="61">
        <v>2035</v>
      </c>
      <c r="M106" s="61">
        <v>68</v>
      </c>
      <c r="N106" s="84" t="s">
        <v>546</v>
      </c>
      <c r="O106" s="61">
        <v>85304.963199999998</v>
      </c>
      <c r="P106" s="61">
        <v>266578.01</v>
      </c>
      <c r="Q106" s="84" t="s">
        <v>546</v>
      </c>
      <c r="R106" s="83">
        <v>0</v>
      </c>
      <c r="S106" s="83" t="s">
        <v>677</v>
      </c>
      <c r="T106" s="83" t="s">
        <v>661</v>
      </c>
      <c r="U106" s="83" t="s">
        <v>790</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545</v>
      </c>
      <c r="C107" s="61" t="s">
        <v>554</v>
      </c>
      <c r="D107" s="61" t="s">
        <v>691</v>
      </c>
      <c r="E107" s="83" t="s">
        <v>546</v>
      </c>
      <c r="F107" s="61">
        <v>2019</v>
      </c>
      <c r="G107" s="83" t="s">
        <v>653</v>
      </c>
      <c r="H107" s="84">
        <v>2018</v>
      </c>
      <c r="I107" s="84" t="s">
        <v>546</v>
      </c>
      <c r="J107" s="61">
        <v>259394.23</v>
      </c>
      <c r="K107" s="61">
        <v>100</v>
      </c>
      <c r="L107" s="61">
        <v>2019</v>
      </c>
      <c r="M107" s="61">
        <v>1</v>
      </c>
      <c r="N107" s="84" t="s">
        <v>546</v>
      </c>
      <c r="O107" s="61">
        <v>256800.28769999999</v>
      </c>
      <c r="P107" s="61">
        <v>249714.82</v>
      </c>
      <c r="Q107" s="84" t="s">
        <v>546</v>
      </c>
      <c r="R107" s="83">
        <v>373.15440671135639</v>
      </c>
      <c r="S107" s="83" t="s">
        <v>666</v>
      </c>
      <c r="T107" s="83" t="s">
        <v>667</v>
      </c>
      <c r="U107" s="83" t="s">
        <v>791</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545</v>
      </c>
      <c r="C108" s="61" t="s">
        <v>547</v>
      </c>
      <c r="D108" s="61" t="s">
        <v>657</v>
      </c>
      <c r="E108" s="83" t="s">
        <v>546</v>
      </c>
      <c r="F108" s="61">
        <v>2019</v>
      </c>
      <c r="G108" s="83" t="s">
        <v>653</v>
      </c>
      <c r="H108" s="84">
        <v>2017</v>
      </c>
      <c r="I108" s="84" t="s">
        <v>546</v>
      </c>
      <c r="J108" s="61">
        <v>2567880</v>
      </c>
      <c r="K108" s="61">
        <v>100</v>
      </c>
      <c r="L108" s="61">
        <v>2030</v>
      </c>
      <c r="M108" s="61">
        <v>30</v>
      </c>
      <c r="N108" s="84" t="s">
        <v>546</v>
      </c>
      <c r="O108" s="61">
        <v>1797516</v>
      </c>
      <c r="P108" s="61">
        <v>2298450</v>
      </c>
      <c r="Q108" s="84" t="s">
        <v>546</v>
      </c>
      <c r="R108" s="83">
        <v>34.974375749645617</v>
      </c>
      <c r="S108" s="83" t="s">
        <v>654</v>
      </c>
      <c r="T108" s="83" t="s">
        <v>661</v>
      </c>
      <c r="U108" s="83" t="s">
        <v>792</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545</v>
      </c>
      <c r="C109" s="61" t="s">
        <v>550</v>
      </c>
      <c r="D109" s="61" t="s">
        <v>793</v>
      </c>
      <c r="E109" s="83" t="s">
        <v>546</v>
      </c>
      <c r="F109" s="61">
        <v>2019</v>
      </c>
      <c r="G109" s="83" t="s">
        <v>653</v>
      </c>
      <c r="H109" s="84">
        <v>2017</v>
      </c>
      <c r="I109" s="84" t="s">
        <v>546</v>
      </c>
      <c r="J109" s="61">
        <v>26939000</v>
      </c>
      <c r="K109" s="61">
        <v>100</v>
      </c>
      <c r="L109" s="61">
        <v>2030</v>
      </c>
      <c r="M109" s="61">
        <v>30</v>
      </c>
      <c r="N109" s="84" t="s">
        <v>546</v>
      </c>
      <c r="O109" s="61">
        <v>18857300</v>
      </c>
      <c r="P109" s="61">
        <v>26363000</v>
      </c>
      <c r="Q109" s="84" t="s">
        <v>546</v>
      </c>
      <c r="R109" s="83">
        <v>7.127213333828279</v>
      </c>
      <c r="S109" s="83" t="s">
        <v>654</v>
      </c>
      <c r="T109" s="83" t="s">
        <v>661</v>
      </c>
      <c r="U109" s="83" t="s">
        <v>794</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545</v>
      </c>
      <c r="C110" s="61" t="s">
        <v>547</v>
      </c>
      <c r="D110" s="61" t="s">
        <v>652</v>
      </c>
      <c r="E110" s="83" t="s">
        <v>546</v>
      </c>
      <c r="F110" s="61">
        <v>2016</v>
      </c>
      <c r="G110" s="83" t="s">
        <v>653</v>
      </c>
      <c r="H110" s="84">
        <v>2015</v>
      </c>
      <c r="I110" s="84" t="s">
        <v>546</v>
      </c>
      <c r="J110" s="61">
        <v>2408435</v>
      </c>
      <c r="K110" s="61">
        <v>100</v>
      </c>
      <c r="L110" s="61">
        <v>2020</v>
      </c>
      <c r="M110" s="61">
        <v>15</v>
      </c>
      <c r="N110" s="84" t="s">
        <v>546</v>
      </c>
      <c r="O110" s="61">
        <v>2047169.75</v>
      </c>
      <c r="P110" s="61">
        <v>2034760</v>
      </c>
      <c r="Q110" s="84" t="s">
        <v>546</v>
      </c>
      <c r="R110" s="83">
        <v>103.43507990320131</v>
      </c>
      <c r="S110" s="83" t="s">
        <v>666</v>
      </c>
      <c r="T110" s="83" t="s">
        <v>669</v>
      </c>
      <c r="U110" s="83" t="s">
        <v>795</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545</v>
      </c>
      <c r="C111" s="61" t="s">
        <v>547</v>
      </c>
      <c r="D111" s="61" t="s">
        <v>652</v>
      </c>
      <c r="E111" s="83" t="s">
        <v>546</v>
      </c>
      <c r="F111" s="61">
        <v>2010</v>
      </c>
      <c r="G111" s="83" t="s">
        <v>653</v>
      </c>
      <c r="H111" s="84">
        <v>2007</v>
      </c>
      <c r="I111" s="84" t="s">
        <v>546</v>
      </c>
      <c r="J111" s="61">
        <v>188715</v>
      </c>
      <c r="K111" s="61">
        <v>66</v>
      </c>
      <c r="L111" s="61">
        <v>2020</v>
      </c>
      <c r="M111" s="61">
        <v>20</v>
      </c>
      <c r="N111" s="84" t="s">
        <v>546</v>
      </c>
      <c r="O111" s="61">
        <v>150972</v>
      </c>
      <c r="P111" s="61">
        <v>126094</v>
      </c>
      <c r="Q111" s="84" t="s">
        <v>546</v>
      </c>
      <c r="R111" s="83">
        <v>165.91420925734573</v>
      </c>
      <c r="S111" s="83" t="s">
        <v>666</v>
      </c>
      <c r="T111" s="83" t="s">
        <v>655</v>
      </c>
      <c r="U111" s="83" t="s">
        <v>796</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545</v>
      </c>
      <c r="C112" s="61" t="s">
        <v>551</v>
      </c>
      <c r="D112" s="61" t="s">
        <v>693</v>
      </c>
      <c r="E112" s="83" t="s">
        <v>546</v>
      </c>
      <c r="F112" s="61">
        <v>2019</v>
      </c>
      <c r="G112" s="83" t="s">
        <v>653</v>
      </c>
      <c r="H112" s="84">
        <v>2015</v>
      </c>
      <c r="I112" s="84" t="s">
        <v>546</v>
      </c>
      <c r="J112" s="61">
        <v>70144410</v>
      </c>
      <c r="K112" s="61">
        <v>100</v>
      </c>
      <c r="L112" s="61">
        <v>2030</v>
      </c>
      <c r="M112" s="61">
        <v>25</v>
      </c>
      <c r="N112" s="84" t="s">
        <v>546</v>
      </c>
      <c r="O112" s="61">
        <v>52608307.5</v>
      </c>
      <c r="P112" s="61">
        <v>52608307.5</v>
      </c>
      <c r="Q112" s="84" t="s">
        <v>546</v>
      </c>
      <c r="R112" s="83">
        <v>100</v>
      </c>
      <c r="S112" s="83" t="s">
        <v>677</v>
      </c>
      <c r="T112" s="83" t="s">
        <v>661</v>
      </c>
      <c r="U112" s="83" t="s">
        <v>797</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545</v>
      </c>
      <c r="C113" s="61" t="s">
        <v>547</v>
      </c>
      <c r="D113" s="61" t="s">
        <v>657</v>
      </c>
      <c r="E113" s="83" t="s">
        <v>546</v>
      </c>
      <c r="F113" s="61">
        <v>2015</v>
      </c>
      <c r="G113" s="83" t="s">
        <v>653</v>
      </c>
      <c r="H113" s="84">
        <v>2006</v>
      </c>
      <c r="I113" s="84" t="s">
        <v>546</v>
      </c>
      <c r="J113" s="61">
        <v>42100000</v>
      </c>
      <c r="K113" s="61">
        <v>100</v>
      </c>
      <c r="L113" s="61">
        <v>2025</v>
      </c>
      <c r="M113" s="61">
        <v>0</v>
      </c>
      <c r="N113" s="84" t="s">
        <v>546</v>
      </c>
      <c r="O113" s="61">
        <v>42100000</v>
      </c>
      <c r="P113" s="61">
        <v>33581018</v>
      </c>
      <c r="Q113" s="84" t="s">
        <v>546</v>
      </c>
      <c r="R113" s="83" t="s">
        <v>546</v>
      </c>
      <c r="S113" s="83" t="s">
        <v>654</v>
      </c>
      <c r="T113" s="83" t="s">
        <v>655</v>
      </c>
      <c r="U113" s="83" t="s">
        <v>798</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545</v>
      </c>
      <c r="C114" s="61" t="s">
        <v>547</v>
      </c>
      <c r="D114" s="61" t="s">
        <v>652</v>
      </c>
      <c r="E114" s="83" t="s">
        <v>546</v>
      </c>
      <c r="F114" s="61">
        <v>2015</v>
      </c>
      <c r="G114" s="83" t="s">
        <v>653</v>
      </c>
      <c r="H114" s="61">
        <v>2010</v>
      </c>
      <c r="I114" s="84" t="s">
        <v>546</v>
      </c>
      <c r="J114" s="61">
        <v>3073094</v>
      </c>
      <c r="K114" s="61">
        <v>100</v>
      </c>
      <c r="L114" s="61">
        <v>2020</v>
      </c>
      <c r="M114" s="61">
        <v>20</v>
      </c>
      <c r="N114" s="84" t="s">
        <v>546</v>
      </c>
      <c r="O114" s="61">
        <v>2458475.2000000002</v>
      </c>
      <c r="P114" s="61">
        <v>1948233</v>
      </c>
      <c r="Q114" s="84" t="s">
        <v>546</v>
      </c>
      <c r="R114" s="83">
        <v>183.0176688379855</v>
      </c>
      <c r="S114" s="83" t="s">
        <v>666</v>
      </c>
      <c r="T114" s="83" t="s">
        <v>667</v>
      </c>
      <c r="U114" s="83" t="s">
        <v>799</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545</v>
      </c>
      <c r="C115" s="61" t="s">
        <v>547</v>
      </c>
      <c r="D115" s="61" t="s">
        <v>652</v>
      </c>
      <c r="E115" s="83" t="s">
        <v>546</v>
      </c>
      <c r="F115" s="61">
        <v>2018</v>
      </c>
      <c r="G115" s="83" t="s">
        <v>721</v>
      </c>
      <c r="H115" s="61">
        <v>2011</v>
      </c>
      <c r="I115" s="84" t="s">
        <v>546</v>
      </c>
      <c r="J115" s="61">
        <v>3020011</v>
      </c>
      <c r="K115" s="61">
        <v>100</v>
      </c>
      <c r="L115" s="61">
        <v>2030</v>
      </c>
      <c r="M115" s="61">
        <v>39.9</v>
      </c>
      <c r="N115" s="84" t="s">
        <v>546</v>
      </c>
      <c r="O115" s="61">
        <v>1815026.611</v>
      </c>
      <c r="P115" s="61">
        <v>1948233</v>
      </c>
      <c r="Q115" s="84" t="s">
        <v>546</v>
      </c>
      <c r="R115" s="83">
        <v>88.945384669211677</v>
      </c>
      <c r="S115" s="83" t="s">
        <v>654</v>
      </c>
      <c r="T115" s="83" t="s">
        <v>681</v>
      </c>
      <c r="U115" s="83" t="s">
        <v>800</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545</v>
      </c>
      <c r="C116" s="61" t="s">
        <v>547</v>
      </c>
      <c r="D116" s="61" t="s">
        <v>652</v>
      </c>
      <c r="E116" s="83" t="s">
        <v>546</v>
      </c>
      <c r="F116" s="61">
        <v>2018</v>
      </c>
      <c r="G116" s="83" t="s">
        <v>653</v>
      </c>
      <c r="H116" s="61">
        <v>2011</v>
      </c>
      <c r="I116" s="84" t="s">
        <v>546</v>
      </c>
      <c r="J116" s="61">
        <v>3020011</v>
      </c>
      <c r="K116" s="61">
        <v>100</v>
      </c>
      <c r="L116" s="61">
        <v>2035</v>
      </c>
      <c r="M116" s="61">
        <v>50.4</v>
      </c>
      <c r="N116" s="84" t="s">
        <v>546</v>
      </c>
      <c r="O116" s="61">
        <v>1497925.456</v>
      </c>
      <c r="P116" s="61">
        <v>1948233</v>
      </c>
      <c r="Q116" s="84" t="s">
        <v>546</v>
      </c>
      <c r="R116" s="83">
        <v>70.415096196459245</v>
      </c>
      <c r="S116" s="83" t="s">
        <v>654</v>
      </c>
      <c r="T116" s="83" t="s">
        <v>681</v>
      </c>
      <c r="U116" s="83" t="s">
        <v>801</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545</v>
      </c>
      <c r="C117" s="61" t="s">
        <v>552</v>
      </c>
      <c r="D117" s="61" t="s">
        <v>686</v>
      </c>
      <c r="E117" s="83" t="s">
        <v>546</v>
      </c>
      <c r="F117" s="61">
        <v>2018</v>
      </c>
      <c r="G117" s="83" t="s">
        <v>802</v>
      </c>
      <c r="H117" s="61">
        <v>2007</v>
      </c>
      <c r="I117" s="84" t="s">
        <v>546</v>
      </c>
      <c r="J117" s="61">
        <v>156650363</v>
      </c>
      <c r="K117" s="61">
        <v>100</v>
      </c>
      <c r="L117" s="61">
        <v>2050</v>
      </c>
      <c r="M117" s="61">
        <v>100</v>
      </c>
      <c r="N117" s="84" t="s">
        <v>546</v>
      </c>
      <c r="O117" s="61">
        <v>0</v>
      </c>
      <c r="P117" s="61">
        <v>88213565</v>
      </c>
      <c r="Q117" s="84" t="s">
        <v>546</v>
      </c>
      <c r="R117" s="83">
        <v>43.687608946045017</v>
      </c>
      <c r="S117" s="83" t="s">
        <v>654</v>
      </c>
      <c r="T117" s="83" t="s">
        <v>681</v>
      </c>
      <c r="U117" s="83" t="s">
        <v>803</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545</v>
      </c>
      <c r="C118" s="61" t="s">
        <v>552</v>
      </c>
      <c r="D118" s="61" t="s">
        <v>686</v>
      </c>
      <c r="E118" s="83" t="s">
        <v>546</v>
      </c>
      <c r="F118" s="61">
        <v>2018</v>
      </c>
      <c r="G118" s="83" t="s">
        <v>802</v>
      </c>
      <c r="H118" s="61">
        <v>2007</v>
      </c>
      <c r="I118" s="84" t="s">
        <v>546</v>
      </c>
      <c r="J118" s="61">
        <v>156650363</v>
      </c>
      <c r="K118" s="61">
        <v>100</v>
      </c>
      <c r="L118" s="61">
        <v>2030</v>
      </c>
      <c r="M118" s="61">
        <v>50</v>
      </c>
      <c r="N118" s="84" t="s">
        <v>546</v>
      </c>
      <c r="O118" s="61">
        <v>78325181.5</v>
      </c>
      <c r="P118" s="61">
        <v>88213565</v>
      </c>
      <c r="Q118" s="84" t="s">
        <v>546</v>
      </c>
      <c r="R118" s="83">
        <v>87.375217892090035</v>
      </c>
      <c r="S118" s="83" t="s">
        <v>654</v>
      </c>
      <c r="T118" s="83" t="s">
        <v>681</v>
      </c>
      <c r="U118" s="83" t="s">
        <v>803</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545</v>
      </c>
      <c r="C119" s="61" t="s">
        <v>547</v>
      </c>
      <c r="D119" s="61" t="s">
        <v>657</v>
      </c>
      <c r="E119" s="83" t="s">
        <v>546</v>
      </c>
      <c r="F119" s="61">
        <v>2016</v>
      </c>
      <c r="G119" s="83" t="s">
        <v>653</v>
      </c>
      <c r="H119" s="61">
        <v>2014</v>
      </c>
      <c r="I119" s="84" t="s">
        <v>546</v>
      </c>
      <c r="J119" s="61">
        <v>415211</v>
      </c>
      <c r="K119" s="61">
        <v>100</v>
      </c>
      <c r="L119" s="61">
        <v>2029</v>
      </c>
      <c r="M119" s="61">
        <v>40</v>
      </c>
      <c r="N119" s="84" t="s">
        <v>546</v>
      </c>
      <c r="O119" s="61">
        <v>249126.6</v>
      </c>
      <c r="P119" s="61">
        <v>232928</v>
      </c>
      <c r="Q119" s="84" t="s">
        <v>546</v>
      </c>
      <c r="R119" s="83">
        <v>109.75323389794586</v>
      </c>
      <c r="S119" s="83" t="s">
        <v>666</v>
      </c>
      <c r="T119" s="83" t="s">
        <v>681</v>
      </c>
      <c r="U119" s="83" t="s">
        <v>804</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545</v>
      </c>
      <c r="C120" s="61" t="s">
        <v>547</v>
      </c>
      <c r="D120" s="61" t="s">
        <v>657</v>
      </c>
      <c r="E120" s="83" t="s">
        <v>546</v>
      </c>
      <c r="F120" s="61">
        <v>2016</v>
      </c>
      <c r="G120" s="83" t="s">
        <v>653</v>
      </c>
      <c r="H120" s="61">
        <v>2014</v>
      </c>
      <c r="I120" s="84" t="s">
        <v>546</v>
      </c>
      <c r="J120" s="61">
        <v>415211</v>
      </c>
      <c r="K120" s="61">
        <v>100</v>
      </c>
      <c r="L120" s="61">
        <v>2044</v>
      </c>
      <c r="M120" s="61">
        <v>60</v>
      </c>
      <c r="N120" s="84" t="s">
        <v>546</v>
      </c>
      <c r="O120" s="61">
        <v>166084.4</v>
      </c>
      <c r="P120" s="61">
        <v>232928</v>
      </c>
      <c r="Q120" s="84" t="s">
        <v>546</v>
      </c>
      <c r="R120" s="83">
        <v>73.168822598630584</v>
      </c>
      <c r="S120" s="83" t="s">
        <v>654</v>
      </c>
      <c r="T120" s="83" t="s">
        <v>681</v>
      </c>
      <c r="U120" s="83" t="s">
        <v>804</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545</v>
      </c>
      <c r="C121" s="61" t="s">
        <v>547</v>
      </c>
      <c r="D121" s="61" t="s">
        <v>657</v>
      </c>
      <c r="E121" s="83" t="s">
        <v>546</v>
      </c>
      <c r="F121" s="61">
        <v>2019</v>
      </c>
      <c r="G121" s="83" t="s">
        <v>805</v>
      </c>
      <c r="H121" s="61">
        <v>2017</v>
      </c>
      <c r="I121" s="84" t="s">
        <v>546</v>
      </c>
      <c r="J121" s="61">
        <v>95079</v>
      </c>
      <c r="K121" s="61">
        <v>55</v>
      </c>
      <c r="L121" s="61">
        <v>2023</v>
      </c>
      <c r="M121" s="61">
        <v>3</v>
      </c>
      <c r="N121" s="84" t="s">
        <v>546</v>
      </c>
      <c r="O121" s="61">
        <v>92226.63</v>
      </c>
      <c r="P121" s="61">
        <v>82785</v>
      </c>
      <c r="Q121" s="84" t="s">
        <v>546</v>
      </c>
      <c r="R121" s="83">
        <v>431.01000220869031</v>
      </c>
      <c r="S121" s="83" t="s">
        <v>654</v>
      </c>
      <c r="T121" s="83" t="s">
        <v>669</v>
      </c>
      <c r="U121" s="83" t="s">
        <v>806</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545</v>
      </c>
      <c r="C122" s="61" t="s">
        <v>547</v>
      </c>
      <c r="D122" s="61" t="s">
        <v>657</v>
      </c>
      <c r="E122" s="83" t="s">
        <v>546</v>
      </c>
      <c r="F122" s="61">
        <v>2016</v>
      </c>
      <c r="G122" s="83" t="s">
        <v>802</v>
      </c>
      <c r="H122" s="61">
        <v>2015</v>
      </c>
      <c r="I122" s="84" t="s">
        <v>546</v>
      </c>
      <c r="J122" s="61">
        <v>5636000</v>
      </c>
      <c r="K122" s="61">
        <v>43</v>
      </c>
      <c r="L122" s="61">
        <v>2025</v>
      </c>
      <c r="M122" s="61">
        <v>12</v>
      </c>
      <c r="N122" s="84" t="s">
        <v>546</v>
      </c>
      <c r="O122" s="61">
        <v>4959680</v>
      </c>
      <c r="P122" s="61">
        <v>5938000</v>
      </c>
      <c r="Q122" s="84" t="s">
        <v>546</v>
      </c>
      <c r="R122" s="83">
        <v>-44.653418500118285</v>
      </c>
      <c r="S122" s="83" t="s">
        <v>654</v>
      </c>
      <c r="T122" s="83" t="s">
        <v>681</v>
      </c>
      <c r="U122" s="83" t="s">
        <v>807</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545</v>
      </c>
      <c r="C123" s="61" t="s">
        <v>547</v>
      </c>
      <c r="D123" s="61" t="s">
        <v>652</v>
      </c>
      <c r="E123" s="83" t="s">
        <v>546</v>
      </c>
      <c r="F123" s="61">
        <v>2018</v>
      </c>
      <c r="G123" s="83" t="s">
        <v>653</v>
      </c>
      <c r="H123" s="61">
        <v>2018</v>
      </c>
      <c r="I123" s="84" t="s">
        <v>546</v>
      </c>
      <c r="J123" s="61">
        <v>4418820</v>
      </c>
      <c r="K123" s="61">
        <v>100</v>
      </c>
      <c r="L123" s="61">
        <v>2035</v>
      </c>
      <c r="M123" s="61">
        <v>100</v>
      </c>
      <c r="N123" s="84" t="s">
        <v>546</v>
      </c>
      <c r="O123" s="61">
        <v>0</v>
      </c>
      <c r="P123" s="61">
        <v>4365627.32</v>
      </c>
      <c r="Q123" s="84" t="s">
        <v>546</v>
      </c>
      <c r="R123" s="83">
        <v>1.2037756686174068</v>
      </c>
      <c r="S123" s="83" t="s">
        <v>654</v>
      </c>
      <c r="T123" s="83" t="s">
        <v>681</v>
      </c>
      <c r="U123" s="83" t="s">
        <v>808</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545</v>
      </c>
      <c r="C124" s="61" t="s">
        <v>554</v>
      </c>
      <c r="D124" s="61" t="s">
        <v>809</v>
      </c>
      <c r="E124" s="83" t="s">
        <v>546</v>
      </c>
      <c r="F124" s="61">
        <v>2018</v>
      </c>
      <c r="G124" s="83" t="s">
        <v>653</v>
      </c>
      <c r="H124" s="61">
        <v>2018</v>
      </c>
      <c r="I124" s="84" t="s">
        <v>546</v>
      </c>
      <c r="J124" s="61">
        <v>4033579</v>
      </c>
      <c r="K124" s="61">
        <v>100</v>
      </c>
      <c r="L124" s="61">
        <v>2025</v>
      </c>
      <c r="M124" s="61">
        <v>50</v>
      </c>
      <c r="N124" s="84" t="s">
        <v>546</v>
      </c>
      <c r="O124" s="61">
        <v>2016789.5</v>
      </c>
      <c r="P124" s="61">
        <v>4006874.47</v>
      </c>
      <c r="Q124" s="84" t="s">
        <v>546</v>
      </c>
      <c r="R124" s="83">
        <v>1.3241109198555325</v>
      </c>
      <c r="S124" s="83" t="s">
        <v>654</v>
      </c>
      <c r="T124" s="83" t="s">
        <v>667</v>
      </c>
      <c r="U124" s="83" t="s">
        <v>810</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545</v>
      </c>
      <c r="C125" s="61" t="s">
        <v>547</v>
      </c>
      <c r="D125" s="61" t="s">
        <v>657</v>
      </c>
      <c r="E125" s="83" t="s">
        <v>546</v>
      </c>
      <c r="F125" s="61">
        <v>2016</v>
      </c>
      <c r="G125" s="83" t="s">
        <v>653</v>
      </c>
      <c r="H125" s="61">
        <v>2015</v>
      </c>
      <c r="I125" s="84" t="s">
        <v>546</v>
      </c>
      <c r="J125" s="61">
        <v>19547272</v>
      </c>
      <c r="K125" s="61">
        <v>100</v>
      </c>
      <c r="L125" s="61">
        <v>2025</v>
      </c>
      <c r="M125" s="61">
        <v>18</v>
      </c>
      <c r="N125" s="84" t="s">
        <v>546</v>
      </c>
      <c r="O125" s="61">
        <v>16028763.039999999</v>
      </c>
      <c r="P125" s="61">
        <v>17563596</v>
      </c>
      <c r="Q125" s="84" t="s">
        <v>546</v>
      </c>
      <c r="R125" s="83">
        <v>56.378313159105886</v>
      </c>
      <c r="S125" s="83" t="s">
        <v>654</v>
      </c>
      <c r="T125" s="83" t="s">
        <v>661</v>
      </c>
      <c r="U125" s="83" t="s">
        <v>811</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545</v>
      </c>
      <c r="C126" s="61" t="s">
        <v>550</v>
      </c>
      <c r="D126" s="61" t="s">
        <v>674</v>
      </c>
      <c r="E126" s="83" t="s">
        <v>546</v>
      </c>
      <c r="F126" s="61">
        <v>2016</v>
      </c>
      <c r="G126" s="83" t="s">
        <v>653</v>
      </c>
      <c r="H126" s="61">
        <v>2015</v>
      </c>
      <c r="I126" s="84" t="s">
        <v>546</v>
      </c>
      <c r="J126" s="61">
        <v>1000000000</v>
      </c>
      <c r="K126" s="61">
        <v>100</v>
      </c>
      <c r="L126" s="61">
        <v>2030</v>
      </c>
      <c r="M126" s="61">
        <v>100</v>
      </c>
      <c r="N126" s="84" t="s">
        <v>546</v>
      </c>
      <c r="O126" s="61">
        <v>0</v>
      </c>
      <c r="P126" s="61">
        <v>770000000</v>
      </c>
      <c r="Q126" s="84" t="s">
        <v>546</v>
      </c>
      <c r="R126" s="83">
        <v>23</v>
      </c>
      <c r="S126" s="83" t="s">
        <v>654</v>
      </c>
      <c r="T126" s="83" t="s">
        <v>661</v>
      </c>
      <c r="U126" s="83" t="s">
        <v>812</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545</v>
      </c>
      <c r="C127" s="61" t="s">
        <v>547</v>
      </c>
      <c r="D127" s="61" t="s">
        <v>657</v>
      </c>
      <c r="E127" s="83" t="s">
        <v>546</v>
      </c>
      <c r="F127" s="61">
        <v>2013</v>
      </c>
      <c r="G127" s="83" t="s">
        <v>653</v>
      </c>
      <c r="H127" s="61">
        <v>2012</v>
      </c>
      <c r="I127" s="84" t="s">
        <v>546</v>
      </c>
      <c r="J127" s="61">
        <v>1742927</v>
      </c>
      <c r="K127" s="61">
        <v>100</v>
      </c>
      <c r="L127" s="61">
        <v>2020</v>
      </c>
      <c r="M127" s="61">
        <v>50</v>
      </c>
      <c r="N127" s="84" t="s">
        <v>546</v>
      </c>
      <c r="O127" s="61">
        <v>871463.5</v>
      </c>
      <c r="P127" s="61">
        <v>925998</v>
      </c>
      <c r="Q127" s="84" t="s">
        <v>546</v>
      </c>
      <c r="R127" s="83">
        <v>93.742193448147859</v>
      </c>
      <c r="S127" s="83" t="s">
        <v>654</v>
      </c>
      <c r="T127" s="83" t="s">
        <v>681</v>
      </c>
      <c r="U127" s="83" t="s">
        <v>813</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545</v>
      </c>
      <c r="C128" s="61" t="s">
        <v>551</v>
      </c>
      <c r="D128" s="61" t="s">
        <v>729</v>
      </c>
      <c r="E128" s="83" t="s">
        <v>546</v>
      </c>
      <c r="F128" s="61">
        <v>2008</v>
      </c>
      <c r="G128" s="83"/>
      <c r="H128" s="61">
        <v>2008</v>
      </c>
      <c r="I128" s="84" t="s">
        <v>546</v>
      </c>
      <c r="J128" s="61">
        <v>1953466</v>
      </c>
      <c r="K128" s="61">
        <v>100</v>
      </c>
      <c r="L128" s="61">
        <v>2020</v>
      </c>
      <c r="M128" s="61">
        <v>45</v>
      </c>
      <c r="N128" s="84" t="s">
        <v>546</v>
      </c>
      <c r="O128" s="61">
        <v>1074406.3</v>
      </c>
      <c r="P128" s="61">
        <v>941597</v>
      </c>
      <c r="Q128" s="84" t="s">
        <v>546</v>
      </c>
      <c r="R128" s="83">
        <v>115.10810926720904</v>
      </c>
      <c r="S128" s="83" t="s">
        <v>666</v>
      </c>
      <c r="T128" s="83" t="s">
        <v>655</v>
      </c>
      <c r="U128" s="83" t="s">
        <v>814</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555</v>
      </c>
      <c r="C129" s="61" t="s">
        <v>547</v>
      </c>
      <c r="D129" s="61" t="s">
        <v>652</v>
      </c>
      <c r="E129" s="83" t="s">
        <v>556</v>
      </c>
      <c r="F129" s="61">
        <v>2015</v>
      </c>
      <c r="G129" s="83"/>
      <c r="H129" s="61">
        <v>2015</v>
      </c>
      <c r="I129" s="61">
        <v>937</v>
      </c>
      <c r="J129" s="84" t="s">
        <v>546</v>
      </c>
      <c r="K129" s="61">
        <v>50</v>
      </c>
      <c r="L129" s="61">
        <v>2025</v>
      </c>
      <c r="M129" s="61">
        <v>30</v>
      </c>
      <c r="N129" s="61">
        <v>655.9</v>
      </c>
      <c r="O129" s="84" t="s">
        <v>546</v>
      </c>
      <c r="P129" s="84" t="s">
        <v>546</v>
      </c>
      <c r="Q129" s="61">
        <v>907</v>
      </c>
      <c r="R129" s="83">
        <v>10.672358591248665</v>
      </c>
      <c r="S129" s="83" t="s">
        <v>654</v>
      </c>
      <c r="T129" s="83" t="s">
        <v>655</v>
      </c>
      <c r="U129" s="83" t="s">
        <v>815</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555</v>
      </c>
      <c r="C130" s="61" t="s">
        <v>547</v>
      </c>
      <c r="D130" s="61" t="s">
        <v>652</v>
      </c>
      <c r="E130" s="83" t="s">
        <v>564</v>
      </c>
      <c r="F130" s="61">
        <v>2012</v>
      </c>
      <c r="G130" s="83" t="s">
        <v>653</v>
      </c>
      <c r="H130" s="86">
        <v>2010</v>
      </c>
      <c r="I130" s="61">
        <v>5.3399999999999997E-5</v>
      </c>
      <c r="J130" s="84" t="s">
        <v>546</v>
      </c>
      <c r="K130" s="61">
        <v>100</v>
      </c>
      <c r="L130" s="61">
        <v>2020</v>
      </c>
      <c r="M130" s="61">
        <v>40</v>
      </c>
      <c r="N130" s="61">
        <v>3.2039999999999998E-5</v>
      </c>
      <c r="O130" s="84" t="s">
        <v>546</v>
      </c>
      <c r="P130" s="84" t="s">
        <v>546</v>
      </c>
      <c r="Q130" s="61">
        <v>3.04E-5</v>
      </c>
      <c r="R130" s="83">
        <v>107.67790262172284</v>
      </c>
      <c r="S130" s="83" t="s">
        <v>666</v>
      </c>
      <c r="T130" s="83" t="s">
        <v>655</v>
      </c>
      <c r="U130" s="83" t="s">
        <v>816</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555</v>
      </c>
      <c r="C131" s="61" t="s">
        <v>550</v>
      </c>
      <c r="D131" s="61" t="s">
        <v>709</v>
      </c>
      <c r="E131" s="83" t="s">
        <v>558</v>
      </c>
      <c r="F131" s="61">
        <v>2016</v>
      </c>
      <c r="G131" s="83" t="s">
        <v>653</v>
      </c>
      <c r="H131" s="61">
        <v>2015</v>
      </c>
      <c r="I131" s="61">
        <v>4</v>
      </c>
      <c r="J131" s="84" t="s">
        <v>546</v>
      </c>
      <c r="K131" s="61">
        <v>100</v>
      </c>
      <c r="L131" s="61">
        <v>2025</v>
      </c>
      <c r="M131" s="61">
        <v>5</v>
      </c>
      <c r="N131" s="61">
        <v>3.8</v>
      </c>
      <c r="O131" s="84" t="s">
        <v>546</v>
      </c>
      <c r="P131" s="84" t="s">
        <v>546</v>
      </c>
      <c r="Q131" s="61">
        <v>3.9</v>
      </c>
      <c r="R131" s="83">
        <v>50</v>
      </c>
      <c r="S131" s="83" t="s">
        <v>654</v>
      </c>
      <c r="T131" s="83" t="s">
        <v>817</v>
      </c>
      <c r="U131" s="83" t="s">
        <v>818</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555</v>
      </c>
      <c r="C132" s="61" t="s">
        <v>550</v>
      </c>
      <c r="D132" s="61" t="s">
        <v>788</v>
      </c>
      <c r="E132" s="83" t="s">
        <v>559</v>
      </c>
      <c r="F132" s="61">
        <v>2016</v>
      </c>
      <c r="G132" s="83" t="s">
        <v>653</v>
      </c>
      <c r="H132" s="61">
        <v>2015</v>
      </c>
      <c r="I132" s="61">
        <v>3.5739999999999999E-3</v>
      </c>
      <c r="J132" s="84" t="s">
        <v>546</v>
      </c>
      <c r="K132" s="61">
        <v>100</v>
      </c>
      <c r="L132" s="61">
        <v>2025</v>
      </c>
      <c r="M132" s="61">
        <v>15</v>
      </c>
      <c r="N132" s="61">
        <v>3.0379000000000001E-3</v>
      </c>
      <c r="O132" s="84" t="s">
        <v>546</v>
      </c>
      <c r="P132" s="84" t="s">
        <v>546</v>
      </c>
      <c r="Q132" s="61">
        <v>3.026E-3</v>
      </c>
      <c r="R132" s="83">
        <v>102.21973512404404</v>
      </c>
      <c r="S132" s="83" t="s">
        <v>654</v>
      </c>
      <c r="T132" s="83" t="s">
        <v>817</v>
      </c>
      <c r="U132" s="83" t="s">
        <v>819</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555</v>
      </c>
      <c r="C133" s="61" t="s">
        <v>554</v>
      </c>
      <c r="D133" s="61" t="s">
        <v>809</v>
      </c>
      <c r="E133" s="83" t="s">
        <v>559</v>
      </c>
      <c r="F133" s="61">
        <v>2012</v>
      </c>
      <c r="G133" s="83" t="s">
        <v>684</v>
      </c>
      <c r="H133" s="61">
        <v>2011</v>
      </c>
      <c r="I133" s="61">
        <v>14.16</v>
      </c>
      <c r="J133" s="84" t="s">
        <v>546</v>
      </c>
      <c r="K133" s="61">
        <v>83</v>
      </c>
      <c r="L133" s="61">
        <v>2023</v>
      </c>
      <c r="M133" s="61">
        <v>30</v>
      </c>
      <c r="N133" s="61">
        <v>9.911999999999999</v>
      </c>
      <c r="O133" s="84" t="s">
        <v>546</v>
      </c>
      <c r="P133" s="84" t="s">
        <v>546</v>
      </c>
      <c r="Q133" s="61">
        <v>8.48</v>
      </c>
      <c r="R133" s="83">
        <v>133.70998116760825</v>
      </c>
      <c r="S133" s="83" t="s">
        <v>666</v>
      </c>
      <c r="T133" s="83" t="s">
        <v>655</v>
      </c>
      <c r="U133" s="83" t="s">
        <v>820</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555</v>
      </c>
      <c r="C134" s="61" t="s">
        <v>561</v>
      </c>
      <c r="D134" s="61" t="s">
        <v>821</v>
      </c>
      <c r="E134" s="83" t="s">
        <v>560</v>
      </c>
      <c r="F134" s="61">
        <v>2015</v>
      </c>
      <c r="G134" s="83" t="s">
        <v>653</v>
      </c>
      <c r="H134" s="61"/>
      <c r="I134" s="61"/>
      <c r="J134" s="84" t="s">
        <v>546</v>
      </c>
      <c r="K134" s="61"/>
      <c r="L134" s="61">
        <v>2025</v>
      </c>
      <c r="M134" s="61"/>
      <c r="N134" s="61">
        <v>0</v>
      </c>
      <c r="O134" s="84" t="s">
        <v>546</v>
      </c>
      <c r="P134" s="84" t="s">
        <v>546</v>
      </c>
      <c r="Q134" s="61"/>
      <c r="R134" s="83"/>
      <c r="S134" s="83" t="s">
        <v>654</v>
      </c>
      <c r="T134" s="83" t="s">
        <v>667</v>
      </c>
      <c r="U134" s="83" t="s">
        <v>822</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555</v>
      </c>
      <c r="C135" s="61" t="s">
        <v>554</v>
      </c>
      <c r="D135" s="61" t="s">
        <v>809</v>
      </c>
      <c r="E135" s="83" t="s">
        <v>558</v>
      </c>
      <c r="F135" s="61">
        <v>2013</v>
      </c>
      <c r="G135" s="83" t="s">
        <v>823</v>
      </c>
      <c r="H135" s="61">
        <v>2011</v>
      </c>
      <c r="I135" s="61">
        <v>2.91</v>
      </c>
      <c r="J135" s="84" t="s">
        <v>546</v>
      </c>
      <c r="K135" s="61">
        <v>12</v>
      </c>
      <c r="L135" s="61">
        <v>2023</v>
      </c>
      <c r="M135" s="61">
        <v>30</v>
      </c>
      <c r="N135" s="61">
        <v>2.0369999999999999</v>
      </c>
      <c r="O135" s="84" t="s">
        <v>546</v>
      </c>
      <c r="P135" s="84" t="s">
        <v>546</v>
      </c>
      <c r="Q135" s="61">
        <v>0.79</v>
      </c>
      <c r="R135" s="83">
        <v>242.84077892325308</v>
      </c>
      <c r="S135" s="83" t="s">
        <v>666</v>
      </c>
      <c r="T135" s="83" t="s">
        <v>667</v>
      </c>
      <c r="U135" s="83" t="s">
        <v>824</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555</v>
      </c>
      <c r="C136" s="61" t="s">
        <v>547</v>
      </c>
      <c r="D136" s="61" t="s">
        <v>652</v>
      </c>
      <c r="E136" s="83" t="s">
        <v>558</v>
      </c>
      <c r="F136" s="61">
        <v>2016</v>
      </c>
      <c r="G136" s="83" t="s">
        <v>653</v>
      </c>
      <c r="H136" s="61">
        <v>2014</v>
      </c>
      <c r="I136" s="61">
        <v>2.59</v>
      </c>
      <c r="J136" s="84" t="s">
        <v>546</v>
      </c>
      <c r="K136" s="61">
        <v>100</v>
      </c>
      <c r="L136" s="61">
        <v>2020</v>
      </c>
      <c r="M136" s="61">
        <v>45</v>
      </c>
      <c r="N136" s="61">
        <v>1.4245000000000001</v>
      </c>
      <c r="O136" s="84" t="s">
        <v>546</v>
      </c>
      <c r="P136" s="84" t="s">
        <v>546</v>
      </c>
      <c r="Q136" s="61">
        <v>1.58</v>
      </c>
      <c r="R136" s="83">
        <v>86.65808665808666</v>
      </c>
      <c r="S136" s="83" t="s">
        <v>654</v>
      </c>
      <c r="T136" s="83" t="s">
        <v>667</v>
      </c>
      <c r="U136" s="83" t="s">
        <v>825</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555</v>
      </c>
      <c r="C137" s="61" t="s">
        <v>550</v>
      </c>
      <c r="D137" s="61" t="s">
        <v>709</v>
      </c>
      <c r="E137" s="83" t="s">
        <v>558</v>
      </c>
      <c r="F137" s="61">
        <v>2016</v>
      </c>
      <c r="G137" s="83" t="s">
        <v>653</v>
      </c>
      <c r="H137" s="61">
        <v>2014</v>
      </c>
      <c r="I137" s="61">
        <v>3.42</v>
      </c>
      <c r="J137" s="84" t="s">
        <v>546</v>
      </c>
      <c r="K137" s="61">
        <v>98</v>
      </c>
      <c r="L137" s="61">
        <v>2020</v>
      </c>
      <c r="M137" s="61">
        <v>20</v>
      </c>
      <c r="N137" s="61">
        <v>2.7360000000000002</v>
      </c>
      <c r="O137" s="84" t="s">
        <v>546</v>
      </c>
      <c r="P137" s="84" t="s">
        <v>546</v>
      </c>
      <c r="Q137" s="61">
        <v>2.34</v>
      </c>
      <c r="R137" s="83">
        <v>157.89473684210535</v>
      </c>
      <c r="S137" s="83" t="s">
        <v>654</v>
      </c>
      <c r="T137" s="83" t="s">
        <v>667</v>
      </c>
      <c r="U137" s="83" t="s">
        <v>826</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555</v>
      </c>
      <c r="C138" s="61" t="s">
        <v>547</v>
      </c>
      <c r="D138" s="61" t="s">
        <v>652</v>
      </c>
      <c r="E138" s="83" t="s">
        <v>562</v>
      </c>
      <c r="F138" s="61">
        <v>2017</v>
      </c>
      <c r="G138" s="83" t="s">
        <v>653</v>
      </c>
      <c r="H138" s="61">
        <v>2017</v>
      </c>
      <c r="I138" s="61">
        <v>39.1</v>
      </c>
      <c r="J138" s="84" t="s">
        <v>546</v>
      </c>
      <c r="K138" s="61">
        <v>99</v>
      </c>
      <c r="L138" s="61">
        <v>2030</v>
      </c>
      <c r="M138" s="61">
        <v>10</v>
      </c>
      <c r="N138" s="61">
        <v>35.190000000000005</v>
      </c>
      <c r="O138" s="84" t="s">
        <v>546</v>
      </c>
      <c r="P138" s="84" t="s">
        <v>546</v>
      </c>
      <c r="Q138" s="61">
        <v>35.9</v>
      </c>
      <c r="R138" s="83">
        <v>81.841432225064082</v>
      </c>
      <c r="S138" s="83" t="s">
        <v>654</v>
      </c>
      <c r="T138" s="83" t="s">
        <v>669</v>
      </c>
      <c r="U138" s="83" t="s">
        <v>827</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555</v>
      </c>
      <c r="C139" s="61" t="s">
        <v>547</v>
      </c>
      <c r="D139" s="61" t="s">
        <v>828</v>
      </c>
      <c r="E139" s="83" t="s">
        <v>559</v>
      </c>
      <c r="F139" s="61">
        <v>2013</v>
      </c>
      <c r="G139" s="83" t="s">
        <v>653</v>
      </c>
      <c r="H139" s="61">
        <v>2012</v>
      </c>
      <c r="I139" s="61">
        <v>4.1500000000000002E-2</v>
      </c>
      <c r="J139" s="84" t="s">
        <v>546</v>
      </c>
      <c r="K139" s="61">
        <v>100</v>
      </c>
      <c r="L139" s="61">
        <v>2020</v>
      </c>
      <c r="M139" s="61">
        <v>20</v>
      </c>
      <c r="N139" s="61">
        <v>3.32E-2</v>
      </c>
      <c r="O139" s="84" t="s">
        <v>546</v>
      </c>
      <c r="P139" s="84" t="s">
        <v>546</v>
      </c>
      <c r="Q139" s="61">
        <v>3.4799999999999998E-2</v>
      </c>
      <c r="R139" s="83">
        <v>80.722891566265105</v>
      </c>
      <c r="S139" s="83" t="s">
        <v>654</v>
      </c>
      <c r="T139" s="83" t="s">
        <v>669</v>
      </c>
      <c r="U139" s="83" t="s">
        <v>829</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555</v>
      </c>
      <c r="C140" s="61" t="s">
        <v>552</v>
      </c>
      <c r="D140" s="61" t="s">
        <v>686</v>
      </c>
      <c r="E140" s="83" t="s">
        <v>830</v>
      </c>
      <c r="F140" s="61">
        <v>2011</v>
      </c>
      <c r="G140" s="83" t="s">
        <v>721</v>
      </c>
      <c r="H140" s="61">
        <v>2005</v>
      </c>
      <c r="I140" s="61">
        <v>1.51</v>
      </c>
      <c r="J140" s="84" t="s">
        <v>546</v>
      </c>
      <c r="K140" s="61">
        <v>82</v>
      </c>
      <c r="L140" s="61">
        <v>2020</v>
      </c>
      <c r="M140" s="61">
        <v>30</v>
      </c>
      <c r="N140" s="61">
        <v>1.0569999999999999</v>
      </c>
      <c r="O140" s="84" t="s">
        <v>546</v>
      </c>
      <c r="P140" s="84" t="s">
        <v>546</v>
      </c>
      <c r="Q140" s="61">
        <v>1.1476</v>
      </c>
      <c r="R140" s="83">
        <v>80</v>
      </c>
      <c r="S140" s="83" t="s">
        <v>654</v>
      </c>
      <c r="T140" s="83" t="s">
        <v>655</v>
      </c>
      <c r="U140" s="83" t="s">
        <v>831</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555</v>
      </c>
      <c r="C141" s="61" t="s">
        <v>550</v>
      </c>
      <c r="D141" s="61" t="s">
        <v>712</v>
      </c>
      <c r="E141" s="83" t="s">
        <v>832</v>
      </c>
      <c r="F141" s="61">
        <v>2020</v>
      </c>
      <c r="G141" s="83" t="s">
        <v>684</v>
      </c>
      <c r="H141" s="61">
        <v>2019</v>
      </c>
      <c r="I141" s="61"/>
      <c r="J141" s="84" t="s">
        <v>546</v>
      </c>
      <c r="K141" s="61"/>
      <c r="L141" s="61"/>
      <c r="M141" s="61"/>
      <c r="N141" s="61">
        <v>0</v>
      </c>
      <c r="O141" s="84" t="s">
        <v>546</v>
      </c>
      <c r="P141" s="84" t="s">
        <v>546</v>
      </c>
      <c r="Q141" s="61"/>
      <c r="R141" s="83"/>
      <c r="S141" s="83" t="s">
        <v>677</v>
      </c>
      <c r="T141" s="83" t="s">
        <v>655</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555</v>
      </c>
      <c r="C142" s="61" t="s">
        <v>547</v>
      </c>
      <c r="D142" s="61" t="s">
        <v>652</v>
      </c>
      <c r="E142" s="83" t="s">
        <v>564</v>
      </c>
      <c r="F142" s="61">
        <v>2019</v>
      </c>
      <c r="G142" s="83" t="s">
        <v>653</v>
      </c>
      <c r="H142" s="61">
        <v>2018</v>
      </c>
      <c r="I142" s="61">
        <v>6.04754E-5</v>
      </c>
      <c r="J142" s="84" t="s">
        <v>546</v>
      </c>
      <c r="K142" s="61">
        <v>0</v>
      </c>
      <c r="L142" s="61">
        <v>2023</v>
      </c>
      <c r="M142" s="61">
        <v>10</v>
      </c>
      <c r="N142" s="61">
        <v>5.4427859999999998E-5</v>
      </c>
      <c r="O142" s="84" t="s">
        <v>546</v>
      </c>
      <c r="P142" s="84" t="s">
        <v>546</v>
      </c>
      <c r="Q142" s="61">
        <v>5.5643999999999998E-5</v>
      </c>
      <c r="R142" s="83">
        <v>79.890335574464999</v>
      </c>
      <c r="S142" s="83" t="s">
        <v>677</v>
      </c>
      <c r="T142" s="83" t="s">
        <v>669</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555</v>
      </c>
      <c r="C143" s="61" t="s">
        <v>552</v>
      </c>
      <c r="D143" s="61" t="s">
        <v>686</v>
      </c>
      <c r="E143" s="83" t="s">
        <v>835</v>
      </c>
      <c r="F143" s="61">
        <v>2010</v>
      </c>
      <c r="G143" s="83" t="s">
        <v>653</v>
      </c>
      <c r="H143" s="61">
        <v>2010</v>
      </c>
      <c r="I143" s="61">
        <v>100</v>
      </c>
      <c r="J143" s="84" t="s">
        <v>546</v>
      </c>
      <c r="K143" s="61">
        <v>75</v>
      </c>
      <c r="L143" s="61">
        <v>2020</v>
      </c>
      <c r="M143" s="61">
        <v>10</v>
      </c>
      <c r="N143" s="61">
        <v>90</v>
      </c>
      <c r="O143" s="84" t="s">
        <v>546</v>
      </c>
      <c r="P143" s="84" t="s">
        <v>546</v>
      </c>
      <c r="Q143" s="61">
        <v>61</v>
      </c>
      <c r="R143" s="83">
        <v>390</v>
      </c>
      <c r="S143" s="83" t="s">
        <v>666</v>
      </c>
      <c r="T143" s="83" t="s">
        <v>655</v>
      </c>
      <c r="U143" s="83" t="s">
        <v>836</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555</v>
      </c>
      <c r="C144" s="61" t="s">
        <v>550</v>
      </c>
      <c r="D144" s="61" t="s">
        <v>837</v>
      </c>
      <c r="E144" s="83" t="s">
        <v>566</v>
      </c>
      <c r="F144" s="61">
        <v>2018</v>
      </c>
      <c r="G144" s="83" t="s">
        <v>653</v>
      </c>
      <c r="H144" s="61">
        <v>2015</v>
      </c>
      <c r="I144" s="61">
        <v>8.14</v>
      </c>
      <c r="J144" s="84" t="s">
        <v>546</v>
      </c>
      <c r="K144" s="61">
        <v>80.44</v>
      </c>
      <c r="L144" s="61">
        <v>2030</v>
      </c>
      <c r="M144" s="61">
        <v>31</v>
      </c>
      <c r="N144" s="61">
        <v>5.6166</v>
      </c>
      <c r="O144" s="84" t="s">
        <v>546</v>
      </c>
      <c r="P144" s="84" t="s">
        <v>546</v>
      </c>
      <c r="Q144" s="61">
        <v>8.07</v>
      </c>
      <c r="R144" s="83">
        <v>2.774035032099559</v>
      </c>
      <c r="S144" s="83" t="s">
        <v>654</v>
      </c>
      <c r="T144" s="83" t="s">
        <v>817</v>
      </c>
      <c r="U144" s="83" t="s">
        <v>838</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555</v>
      </c>
      <c r="C145" s="61" t="s">
        <v>547</v>
      </c>
      <c r="D145" s="61" t="s">
        <v>657</v>
      </c>
      <c r="E145" s="83" t="s">
        <v>564</v>
      </c>
      <c r="F145" s="61">
        <v>2013</v>
      </c>
      <c r="G145" s="83" t="s">
        <v>653</v>
      </c>
      <c r="H145" s="61">
        <v>2013</v>
      </c>
      <c r="I145" s="61">
        <v>15.24</v>
      </c>
      <c r="J145" s="84" t="s">
        <v>546</v>
      </c>
      <c r="K145" s="61">
        <v>100</v>
      </c>
      <c r="L145" s="61">
        <v>2020</v>
      </c>
      <c r="M145" s="61">
        <v>15</v>
      </c>
      <c r="N145" s="61">
        <v>12.954000000000001</v>
      </c>
      <c r="O145" s="84" t="s">
        <v>546</v>
      </c>
      <c r="P145" s="84" t="s">
        <v>546</v>
      </c>
      <c r="Q145" s="61">
        <v>9.6999999999999993</v>
      </c>
      <c r="R145" s="83">
        <v>242.34470691163614</v>
      </c>
      <c r="S145" s="83" t="s">
        <v>666</v>
      </c>
      <c r="T145" s="83" t="s">
        <v>655</v>
      </c>
      <c r="U145" s="83" t="s">
        <v>839</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555</v>
      </c>
      <c r="C146" s="61" t="s">
        <v>551</v>
      </c>
      <c r="D146" s="61" t="s">
        <v>660</v>
      </c>
      <c r="E146" s="83" t="s">
        <v>835</v>
      </c>
      <c r="F146" s="61">
        <v>2015</v>
      </c>
      <c r="G146" s="83" t="s">
        <v>840</v>
      </c>
      <c r="H146" s="61">
        <v>2015</v>
      </c>
      <c r="I146" s="61">
        <v>1.89</v>
      </c>
      <c r="J146" s="84" t="s">
        <v>546</v>
      </c>
      <c r="K146" s="61">
        <v>95</v>
      </c>
      <c r="L146" s="61">
        <v>2020</v>
      </c>
      <c r="M146" s="61">
        <v>25</v>
      </c>
      <c r="N146" s="61">
        <v>1.4175</v>
      </c>
      <c r="O146" s="84" t="s">
        <v>546</v>
      </c>
      <c r="P146" s="84" t="s">
        <v>546</v>
      </c>
      <c r="Q146" s="61">
        <v>1.94</v>
      </c>
      <c r="R146" s="83">
        <v>-10.582010582010593</v>
      </c>
      <c r="S146" s="83" t="s">
        <v>654</v>
      </c>
      <c r="T146" s="83" t="s">
        <v>667</v>
      </c>
      <c r="U146" s="83" t="s">
        <v>841</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555</v>
      </c>
      <c r="C147" s="61" t="s">
        <v>550</v>
      </c>
      <c r="D147" s="61" t="s">
        <v>842</v>
      </c>
      <c r="E147" s="83" t="s">
        <v>843</v>
      </c>
      <c r="F147" s="61">
        <v>2015</v>
      </c>
      <c r="G147" s="83" t="s">
        <v>844</v>
      </c>
      <c r="H147" s="61">
        <v>2015</v>
      </c>
      <c r="I147" s="61">
        <v>4.78</v>
      </c>
      <c r="J147" s="84" t="s">
        <v>546</v>
      </c>
      <c r="K147" s="61">
        <v>80</v>
      </c>
      <c r="L147" s="61">
        <v>2020</v>
      </c>
      <c r="M147" s="61">
        <v>35</v>
      </c>
      <c r="N147" s="61">
        <v>3.1070000000000002</v>
      </c>
      <c r="O147" s="84" t="s">
        <v>546</v>
      </c>
      <c r="P147" s="84" t="s">
        <v>546</v>
      </c>
      <c r="Q147" s="61">
        <v>4.0599999999999996</v>
      </c>
      <c r="R147" s="83">
        <v>43.036461446503324</v>
      </c>
      <c r="S147" s="83" t="s">
        <v>654</v>
      </c>
      <c r="T147" s="83" t="s">
        <v>667</v>
      </c>
      <c r="U147" s="83" t="s">
        <v>845</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555</v>
      </c>
      <c r="C148" s="61" t="s">
        <v>547</v>
      </c>
      <c r="D148" s="61" t="s">
        <v>657</v>
      </c>
      <c r="E148" s="83" t="s">
        <v>846</v>
      </c>
      <c r="F148" s="61">
        <v>2015</v>
      </c>
      <c r="G148" s="83" t="s">
        <v>653</v>
      </c>
      <c r="H148" s="61">
        <v>2014</v>
      </c>
      <c r="I148" s="61">
        <v>4.5250000000000004</v>
      </c>
      <c r="J148" s="84" t="s">
        <v>546</v>
      </c>
      <c r="K148" s="61">
        <v>100</v>
      </c>
      <c r="L148" s="61">
        <v>2020</v>
      </c>
      <c r="M148" s="61">
        <v>15</v>
      </c>
      <c r="N148" s="61">
        <v>3.8462500000000004</v>
      </c>
      <c r="O148" s="84" t="s">
        <v>546</v>
      </c>
      <c r="P148" s="84" t="s">
        <v>546</v>
      </c>
      <c r="Q148" s="61">
        <v>3.8410000000000002</v>
      </c>
      <c r="R148" s="83">
        <v>100.77348066298346</v>
      </c>
      <c r="S148" s="83" t="s">
        <v>666</v>
      </c>
      <c r="T148" s="83" t="s">
        <v>655</v>
      </c>
      <c r="U148" s="83" t="s">
        <v>847</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555</v>
      </c>
      <c r="C149" s="61" t="s">
        <v>552</v>
      </c>
      <c r="D149" s="61" t="s">
        <v>686</v>
      </c>
      <c r="E149" s="83" t="s">
        <v>567</v>
      </c>
      <c r="F149" s="61">
        <v>2018</v>
      </c>
      <c r="G149" s="83" t="s">
        <v>802</v>
      </c>
      <c r="H149" s="61">
        <v>2017</v>
      </c>
      <c r="I149" s="61">
        <v>0.06</v>
      </c>
      <c r="J149" s="84" t="s">
        <v>546</v>
      </c>
      <c r="K149" s="61">
        <v>100</v>
      </c>
      <c r="L149" s="61">
        <v>2025</v>
      </c>
      <c r="M149" s="61">
        <v>13</v>
      </c>
      <c r="N149" s="61">
        <v>5.2199999999999996E-2</v>
      </c>
      <c r="O149" s="84" t="s">
        <v>546</v>
      </c>
      <c r="P149" s="84" t="s">
        <v>546</v>
      </c>
      <c r="Q149" s="61"/>
      <c r="R149" s="83">
        <v>769.23076923076906</v>
      </c>
      <c r="S149" s="83" t="s">
        <v>677</v>
      </c>
      <c r="T149" s="83" t="s">
        <v>669</v>
      </c>
      <c r="U149" s="83" t="s">
        <v>848</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555</v>
      </c>
      <c r="C150" s="61" t="s">
        <v>552</v>
      </c>
      <c r="D150" s="61" t="s">
        <v>686</v>
      </c>
      <c r="E150" s="83" t="s">
        <v>568</v>
      </c>
      <c r="F150" s="61">
        <v>2017</v>
      </c>
      <c r="G150" s="83" t="s">
        <v>802</v>
      </c>
      <c r="H150" s="61">
        <v>2018</v>
      </c>
      <c r="I150" s="61">
        <v>0.113</v>
      </c>
      <c r="J150" s="84" t="s">
        <v>546</v>
      </c>
      <c r="K150" s="61"/>
      <c r="L150" s="61">
        <v>2025</v>
      </c>
      <c r="M150" s="61">
        <v>21</v>
      </c>
      <c r="N150" s="61">
        <v>8.9270000000000002E-2</v>
      </c>
      <c r="O150" s="84" t="s">
        <v>546</v>
      </c>
      <c r="P150" s="84" t="s">
        <v>546</v>
      </c>
      <c r="Q150" s="61"/>
      <c r="R150" s="83">
        <v>476.1904761904762</v>
      </c>
      <c r="S150" s="83" t="s">
        <v>654</v>
      </c>
      <c r="T150" s="83" t="s">
        <v>669</v>
      </c>
      <c r="U150" s="83" t="s">
        <v>849</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555</v>
      </c>
      <c r="C151" s="61" t="s">
        <v>547</v>
      </c>
      <c r="D151" s="61" t="s">
        <v>652</v>
      </c>
      <c r="E151" s="83" t="s">
        <v>566</v>
      </c>
      <c r="F151" s="61">
        <v>2020</v>
      </c>
      <c r="G151" s="83" t="s">
        <v>721</v>
      </c>
      <c r="H151" s="61">
        <v>2013</v>
      </c>
      <c r="I151" s="61">
        <v>0.66500000000000004</v>
      </c>
      <c r="J151" s="84" t="s">
        <v>546</v>
      </c>
      <c r="K151" s="61">
        <v>77</v>
      </c>
      <c r="L151" s="61">
        <v>2025</v>
      </c>
      <c r="M151" s="61">
        <v>4.6500000000000004</v>
      </c>
      <c r="N151" s="61">
        <v>0.63407750000000007</v>
      </c>
      <c r="O151" s="84" t="s">
        <v>546</v>
      </c>
      <c r="P151" s="84" t="s">
        <v>546</v>
      </c>
      <c r="Q151" s="61"/>
      <c r="R151" s="83">
        <v>2150.5376344086048</v>
      </c>
      <c r="S151" s="83" t="s">
        <v>677</v>
      </c>
      <c r="T151" s="83" t="s">
        <v>669</v>
      </c>
      <c r="U151" s="83" t="s">
        <v>850</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555</v>
      </c>
      <c r="C152" s="61" t="s">
        <v>547</v>
      </c>
      <c r="D152" s="61" t="s">
        <v>657</v>
      </c>
      <c r="E152" s="83" t="s">
        <v>569</v>
      </c>
      <c r="F152" s="61">
        <v>2018</v>
      </c>
      <c r="G152" s="83" t="s">
        <v>653</v>
      </c>
      <c r="H152" s="61">
        <v>2015</v>
      </c>
      <c r="I152" s="61">
        <v>0.43099999999999999</v>
      </c>
      <c r="J152" s="84" t="s">
        <v>546</v>
      </c>
      <c r="K152" s="61">
        <v>100</v>
      </c>
      <c r="L152" s="61">
        <v>2025</v>
      </c>
      <c r="M152" s="61">
        <v>55</v>
      </c>
      <c r="N152" s="61">
        <v>0.19394999999999998</v>
      </c>
      <c r="O152" s="84" t="s">
        <v>546</v>
      </c>
      <c r="P152" s="84" t="s">
        <v>546</v>
      </c>
      <c r="Q152" s="61">
        <v>0.25</v>
      </c>
      <c r="R152" s="83">
        <v>76.355199325036907</v>
      </c>
      <c r="S152" s="83" t="s">
        <v>654</v>
      </c>
      <c r="T152" s="83" t="s">
        <v>667</v>
      </c>
      <c r="U152" s="83" t="s">
        <v>851</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555</v>
      </c>
      <c r="C153" s="61" t="s">
        <v>551</v>
      </c>
      <c r="D153" s="61" t="s">
        <v>852</v>
      </c>
      <c r="E153" s="83" t="s">
        <v>853</v>
      </c>
      <c r="F153" s="61">
        <v>2012</v>
      </c>
      <c r="G153" s="83" t="s">
        <v>653</v>
      </c>
      <c r="H153" s="61">
        <v>2010</v>
      </c>
      <c r="I153" s="61">
        <v>8706</v>
      </c>
      <c r="J153" s="84" t="s">
        <v>546</v>
      </c>
      <c r="K153" s="61">
        <v>100</v>
      </c>
      <c r="L153" s="61">
        <v>2020</v>
      </c>
      <c r="M153" s="61">
        <v>30</v>
      </c>
      <c r="N153" s="61">
        <v>6094.2</v>
      </c>
      <c r="O153" s="84" t="s">
        <v>546</v>
      </c>
      <c r="P153" s="84" t="s">
        <v>546</v>
      </c>
      <c r="Q153" s="61">
        <v>5917</v>
      </c>
      <c r="R153" s="83">
        <v>106.78459300099547</v>
      </c>
      <c r="S153" s="83" t="s">
        <v>666</v>
      </c>
      <c r="T153" s="83" t="s">
        <v>667</v>
      </c>
      <c r="U153" s="83" t="s">
        <v>854</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555</v>
      </c>
      <c r="C154" s="61" t="s">
        <v>551</v>
      </c>
      <c r="D154" s="61" t="s">
        <v>852</v>
      </c>
      <c r="E154" s="83" t="s">
        <v>855</v>
      </c>
      <c r="F154" s="61">
        <v>2013</v>
      </c>
      <c r="G154" s="83" t="s">
        <v>653</v>
      </c>
      <c r="H154" s="61">
        <v>2010</v>
      </c>
      <c r="I154" s="61">
        <v>452</v>
      </c>
      <c r="J154" s="84" t="s">
        <v>546</v>
      </c>
      <c r="K154" s="61">
        <v>100</v>
      </c>
      <c r="L154" s="61">
        <v>2020</v>
      </c>
      <c r="M154" s="61">
        <v>25</v>
      </c>
      <c r="N154" s="61">
        <v>339</v>
      </c>
      <c r="O154" s="84" t="s">
        <v>546</v>
      </c>
      <c r="P154" s="84" t="s">
        <v>546</v>
      </c>
      <c r="Q154" s="61">
        <v>345</v>
      </c>
      <c r="R154" s="83">
        <v>94.690265486725664</v>
      </c>
      <c r="S154" s="83" t="s">
        <v>654</v>
      </c>
      <c r="T154" s="83" t="s">
        <v>667</v>
      </c>
      <c r="U154" s="83" t="s">
        <v>856</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555</v>
      </c>
      <c r="C155" s="61" t="s">
        <v>547</v>
      </c>
      <c r="D155" s="61" t="s">
        <v>652</v>
      </c>
      <c r="E155" s="83" t="s">
        <v>566</v>
      </c>
      <c r="F155" s="61">
        <v>2016</v>
      </c>
      <c r="G155" s="83" t="s">
        <v>653</v>
      </c>
      <c r="H155" s="61">
        <v>2015</v>
      </c>
      <c r="I155" s="61">
        <v>0.17</v>
      </c>
      <c r="J155" s="84" t="s">
        <v>546</v>
      </c>
      <c r="K155" s="61">
        <v>100</v>
      </c>
      <c r="L155" s="61">
        <v>2020</v>
      </c>
      <c r="M155" s="61">
        <v>15</v>
      </c>
      <c r="N155" s="61">
        <v>0.14450000000000002</v>
      </c>
      <c r="O155" s="84" t="s">
        <v>546</v>
      </c>
      <c r="P155" s="84" t="s">
        <v>546</v>
      </c>
      <c r="Q155" s="61">
        <v>0.185</v>
      </c>
      <c r="R155" s="83">
        <v>-58.82352941176466</v>
      </c>
      <c r="S155" s="83" t="s">
        <v>654</v>
      </c>
      <c r="T155" s="83" t="s">
        <v>655</v>
      </c>
      <c r="U155" s="83" t="s">
        <v>857</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555</v>
      </c>
      <c r="C156" s="61" t="s">
        <v>552</v>
      </c>
      <c r="D156" s="61" t="s">
        <v>686</v>
      </c>
      <c r="E156" s="83" t="s">
        <v>858</v>
      </c>
      <c r="F156" s="61">
        <v>2018</v>
      </c>
      <c r="G156" s="83" t="s">
        <v>653</v>
      </c>
      <c r="H156" s="61">
        <v>2017</v>
      </c>
      <c r="I156" s="61">
        <v>1.237E-3</v>
      </c>
      <c r="J156" s="84" t="s">
        <v>546</v>
      </c>
      <c r="K156" s="61">
        <v>93</v>
      </c>
      <c r="L156" s="61">
        <v>2020</v>
      </c>
      <c r="M156" s="61">
        <v>1.5</v>
      </c>
      <c r="N156" s="61">
        <v>1.2184450000000001E-3</v>
      </c>
      <c r="O156" s="84" t="s">
        <v>546</v>
      </c>
      <c r="P156" s="84" t="s">
        <v>546</v>
      </c>
      <c r="Q156" s="61">
        <v>1.2449999999999999E-2</v>
      </c>
      <c r="R156" s="83">
        <v>-60431.150633252619</v>
      </c>
      <c r="S156" s="83" t="s">
        <v>654</v>
      </c>
      <c r="T156" s="83" t="s">
        <v>655</v>
      </c>
      <c r="U156" s="83" t="s">
        <v>859</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555</v>
      </c>
      <c r="C157" s="61" t="s">
        <v>547</v>
      </c>
      <c r="D157" s="61" t="s">
        <v>657</v>
      </c>
      <c r="E157" s="83" t="s">
        <v>860</v>
      </c>
      <c r="F157" s="61">
        <v>2010</v>
      </c>
      <c r="G157" s="83" t="s">
        <v>721</v>
      </c>
      <c r="H157" s="61">
        <v>2007</v>
      </c>
      <c r="I157" s="61">
        <v>1.94</v>
      </c>
      <c r="J157" s="84" t="s">
        <v>546</v>
      </c>
      <c r="K157" s="61">
        <v>95</v>
      </c>
      <c r="L157" s="61">
        <v>2020</v>
      </c>
      <c r="M157" s="61">
        <v>20</v>
      </c>
      <c r="N157" s="61">
        <v>1.552</v>
      </c>
      <c r="O157" s="84" t="s">
        <v>546</v>
      </c>
      <c r="P157" s="84" t="s">
        <v>546</v>
      </c>
      <c r="Q157" s="61">
        <v>1.6</v>
      </c>
      <c r="R157" s="83">
        <v>87.62886597938143</v>
      </c>
      <c r="S157" s="83" t="s">
        <v>654</v>
      </c>
      <c r="T157" s="83" t="s">
        <v>667</v>
      </c>
      <c r="U157" s="83" t="s">
        <v>861</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555</v>
      </c>
      <c r="C158" s="61" t="s">
        <v>552</v>
      </c>
      <c r="D158" s="61" t="s">
        <v>686</v>
      </c>
      <c r="E158" s="83" t="s">
        <v>862</v>
      </c>
      <c r="F158" s="61">
        <v>2008</v>
      </c>
      <c r="G158" s="83" t="s">
        <v>721</v>
      </c>
      <c r="H158" s="61">
        <v>2005</v>
      </c>
      <c r="I158" s="61">
        <v>1.54</v>
      </c>
      <c r="J158" s="84" t="s">
        <v>546</v>
      </c>
      <c r="K158" s="61">
        <v>59</v>
      </c>
      <c r="L158" s="61">
        <v>2020</v>
      </c>
      <c r="M158" s="61">
        <v>20</v>
      </c>
      <c r="N158" s="61">
        <v>1.2320000000000002</v>
      </c>
      <c r="O158" s="84" t="s">
        <v>546</v>
      </c>
      <c r="P158" s="84" t="s">
        <v>546</v>
      </c>
      <c r="Q158" s="61">
        <v>1.34</v>
      </c>
      <c r="R158" s="83">
        <v>64.935064935064958</v>
      </c>
      <c r="S158" s="83" t="s">
        <v>654</v>
      </c>
      <c r="T158" s="83" t="s">
        <v>667</v>
      </c>
      <c r="U158" s="83" t="s">
        <v>863</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555</v>
      </c>
      <c r="C159" s="61" t="s">
        <v>547</v>
      </c>
      <c r="D159" s="61" t="s">
        <v>652</v>
      </c>
      <c r="E159" s="83" t="s">
        <v>864</v>
      </c>
      <c r="F159" s="61">
        <v>2010</v>
      </c>
      <c r="G159" s="83" t="s">
        <v>653</v>
      </c>
      <c r="H159" s="61">
        <v>2009</v>
      </c>
      <c r="I159" s="61">
        <v>0.118996</v>
      </c>
      <c r="J159" s="84" t="s">
        <v>546</v>
      </c>
      <c r="K159" s="61">
        <v>100</v>
      </c>
      <c r="L159" s="61">
        <v>2020</v>
      </c>
      <c r="M159" s="61">
        <v>50</v>
      </c>
      <c r="N159" s="61">
        <v>5.9498000000000002E-2</v>
      </c>
      <c r="O159" s="84" t="s">
        <v>546</v>
      </c>
      <c r="P159" s="84" t="s">
        <v>546</v>
      </c>
      <c r="Q159" s="61">
        <v>5.5084143600000003E-2</v>
      </c>
      <c r="R159" s="83">
        <v>107.41849541161046</v>
      </c>
      <c r="S159" s="83" t="s">
        <v>784</v>
      </c>
      <c r="T159" s="83" t="s">
        <v>667</v>
      </c>
      <c r="U159" s="83" t="s">
        <v>865</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555</v>
      </c>
      <c r="C160" s="61" t="s">
        <v>547</v>
      </c>
      <c r="D160" s="61" t="s">
        <v>652</v>
      </c>
      <c r="E160" s="83" t="s">
        <v>570</v>
      </c>
      <c r="F160" s="61">
        <v>2016</v>
      </c>
      <c r="G160" s="83" t="s">
        <v>653</v>
      </c>
      <c r="H160" s="61">
        <v>2016</v>
      </c>
      <c r="I160" s="61">
        <v>5.1919E-2</v>
      </c>
      <c r="J160" s="84" t="s">
        <v>546</v>
      </c>
      <c r="K160" s="61">
        <v>100</v>
      </c>
      <c r="L160" s="61">
        <v>2025</v>
      </c>
      <c r="M160" s="61">
        <v>50</v>
      </c>
      <c r="N160" s="61">
        <v>2.59595E-2</v>
      </c>
      <c r="O160" s="84" t="s">
        <v>546</v>
      </c>
      <c r="P160" s="84" t="s">
        <v>546</v>
      </c>
      <c r="Q160" s="61">
        <v>2.4570000000000002E-2</v>
      </c>
      <c r="R160" s="83">
        <v>105.35256842389104</v>
      </c>
      <c r="S160" s="83" t="s">
        <v>666</v>
      </c>
      <c r="T160" s="83" t="s">
        <v>667</v>
      </c>
      <c r="U160" s="83" t="s">
        <v>866</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555</v>
      </c>
      <c r="C161" s="61" t="s">
        <v>547</v>
      </c>
      <c r="D161" s="61" t="s">
        <v>652</v>
      </c>
      <c r="E161" s="83" t="s">
        <v>559</v>
      </c>
      <c r="F161" s="61">
        <v>2012</v>
      </c>
      <c r="G161" s="83" t="s">
        <v>721</v>
      </c>
      <c r="H161" s="61">
        <v>2011</v>
      </c>
      <c r="I161" s="61">
        <v>3.9601999999999998E-2</v>
      </c>
      <c r="J161" s="84" t="s">
        <v>546</v>
      </c>
      <c r="K161" s="61">
        <v>50</v>
      </c>
      <c r="L161" s="61">
        <v>2020</v>
      </c>
      <c r="M161" s="61">
        <v>20</v>
      </c>
      <c r="N161" s="61">
        <v>3.1681599999999997E-2</v>
      </c>
      <c r="O161" s="84" t="s">
        <v>546</v>
      </c>
      <c r="P161" s="84" t="s">
        <v>546</v>
      </c>
      <c r="Q161" s="61">
        <v>3.3162999999999998E-2</v>
      </c>
      <c r="R161" s="83">
        <v>81.296399171758992</v>
      </c>
      <c r="S161" s="83" t="s">
        <v>654</v>
      </c>
      <c r="T161" s="83" t="s">
        <v>655</v>
      </c>
      <c r="U161" s="83" t="s">
        <v>867</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3" t="s">
        <v>868</v>
      </c>
      <c r="B1" s="103" t="s">
        <v>869</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870</v>
      </c>
      <c r="C1" s="60" t="s">
        <v>565</v>
      </c>
      <c r="D1" s="60" t="s">
        <v>871</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opLeftCell="E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3960000</v>
      </c>
      <c r="D2" s="104">
        <v>1650000</v>
      </c>
      <c r="E2" s="104">
        <v>1650000</v>
      </c>
      <c r="F2" s="104"/>
      <c r="G2" s="104"/>
      <c r="H2" s="104"/>
      <c r="I2" s="104"/>
      <c r="J2" s="104"/>
      <c r="K2" s="104"/>
      <c r="L2" s="104"/>
      <c r="M2" s="105"/>
      <c r="N2" s="105"/>
      <c r="O2" s="105"/>
      <c r="P2" s="105"/>
      <c r="Q2" s="105"/>
      <c r="R2" s="104"/>
      <c r="S2" s="105"/>
      <c r="T2" s="105"/>
      <c r="U2" s="105"/>
      <c r="V2" s="105"/>
      <c r="W2" s="104">
        <v>9280000</v>
      </c>
      <c r="X2" s="73">
        <v>1650000</v>
      </c>
      <c r="Y2" s="73">
        <v>14890000</v>
      </c>
      <c r="Z2" s="73"/>
      <c r="AA2" s="73"/>
      <c r="AB2" s="73"/>
      <c r="AC2" s="73"/>
      <c r="AD2" s="62" t="s">
        <v>546</v>
      </c>
      <c r="AE2" s="62" t="s">
        <v>546</v>
      </c>
      <c r="AF2" s="66">
        <f>Table1[[#This Row],[2019 Scope 1 (MeT Co2)]]</f>
        <v>4050000</v>
      </c>
      <c r="AG2" s="67">
        <f t="shared" ref="AG2:AG65" si="0">C2-AF2</f>
        <v>-90000</v>
      </c>
      <c r="AH2" s="68">
        <f t="shared" ref="AH2:AH65" si="1">AG2/C2</f>
        <v>-2.2727272727272728E-2</v>
      </c>
      <c r="AK2" s="62" t="s">
        <v>546</v>
      </c>
      <c r="AL2" s="62" t="s">
        <v>546</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907</v>
      </c>
      <c r="C3" s="104">
        <v>526000</v>
      </c>
      <c r="D3" s="104">
        <v>506000</v>
      </c>
      <c r="E3" s="104">
        <v>506000</v>
      </c>
      <c r="F3" s="104"/>
      <c r="G3" s="104"/>
      <c r="H3" s="104"/>
      <c r="I3" s="104"/>
      <c r="J3" s="104"/>
      <c r="K3" s="104"/>
      <c r="L3" s="104"/>
      <c r="M3" s="105"/>
      <c r="N3" s="105"/>
      <c r="O3" s="105"/>
      <c r="P3" s="105"/>
      <c r="Q3" s="105"/>
      <c r="R3" s="104"/>
      <c r="S3" s="105"/>
      <c r="T3" s="105"/>
      <c r="U3" s="105"/>
      <c r="V3" s="105"/>
      <c r="W3" s="104">
        <v>13710000</v>
      </c>
      <c r="X3" s="73">
        <v>506000</v>
      </c>
      <c r="Y3" s="73">
        <v>14742000</v>
      </c>
      <c r="Z3" s="73"/>
      <c r="AA3" s="73"/>
      <c r="AB3" s="73"/>
      <c r="AC3" s="73"/>
      <c r="AD3" s="62" t="s">
        <v>908</v>
      </c>
      <c r="AE3" s="62" t="s">
        <v>909</v>
      </c>
      <c r="AF3" s="66">
        <f>Table1[[#This Row],[2019 Scope 1 (MeT Co2)]]</f>
        <v>533000</v>
      </c>
      <c r="AG3" s="67">
        <f t="shared" si="0"/>
        <v>-7000</v>
      </c>
      <c r="AH3" s="68">
        <f t="shared" si="1"/>
        <v>-1.3307984790874524E-2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907</v>
      </c>
      <c r="C4" s="104">
        <v>299000</v>
      </c>
      <c r="D4" s="104">
        <v>284000</v>
      </c>
      <c r="E4" s="104">
        <v>284000</v>
      </c>
      <c r="F4" s="104"/>
      <c r="G4" s="104"/>
      <c r="H4" s="104"/>
      <c r="I4" s="104"/>
      <c r="J4" s="104"/>
      <c r="K4" s="104"/>
      <c r="L4" s="104"/>
      <c r="M4" s="105"/>
      <c r="N4" s="105"/>
      <c r="O4" s="105"/>
      <c r="P4" s="105"/>
      <c r="Q4" s="105"/>
      <c r="R4" s="104"/>
      <c r="S4" s="105"/>
      <c r="T4" s="105"/>
      <c r="U4" s="105"/>
      <c r="V4" s="105"/>
      <c r="W4" s="104">
        <v>1012988</v>
      </c>
      <c r="X4" s="73">
        <v>284000</v>
      </c>
      <c r="Y4" s="73">
        <v>1595988</v>
      </c>
      <c r="Z4" s="73"/>
      <c r="AA4" s="73"/>
      <c r="AB4" s="73"/>
      <c r="AC4" s="73"/>
      <c r="AD4" s="62" t="s">
        <v>546</v>
      </c>
      <c r="AE4" s="62" t="s">
        <v>546</v>
      </c>
      <c r="AF4" s="66">
        <f>Table1[[#This Row],[2019 Scope 1 (MeT Co2)]]</f>
        <v>314421</v>
      </c>
      <c r="AG4" s="67">
        <f t="shared" si="0"/>
        <v>-15421</v>
      </c>
      <c r="AH4" s="68">
        <f t="shared" si="1"/>
        <v>-5.1575250836120398E-2</v>
      </c>
      <c r="AK4" s="62" t="s">
        <v>546</v>
      </c>
      <c r="AL4" s="62" t="s">
        <v>546</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907</v>
      </c>
      <c r="C5" s="104">
        <v>24095</v>
      </c>
      <c r="D5" s="104">
        <v>243773</v>
      </c>
      <c r="E5" s="104">
        <v>243773</v>
      </c>
      <c r="F5" s="104"/>
      <c r="G5" s="104"/>
      <c r="H5" s="104"/>
      <c r="I5" s="104"/>
      <c r="J5" s="104"/>
      <c r="K5" s="104"/>
      <c r="L5" s="104"/>
      <c r="M5" s="105"/>
      <c r="N5" s="105"/>
      <c r="O5" s="105"/>
      <c r="P5" s="105"/>
      <c r="Q5" s="105"/>
      <c r="R5" s="104"/>
      <c r="S5" s="105"/>
      <c r="T5" s="105"/>
      <c r="U5" s="105"/>
      <c r="V5" s="105"/>
      <c r="W5" s="104">
        <v>974176</v>
      </c>
      <c r="X5" s="73">
        <v>243773</v>
      </c>
      <c r="Y5" s="73">
        <v>1242044</v>
      </c>
      <c r="Z5" s="73"/>
      <c r="AA5" s="73"/>
      <c r="AB5" s="73"/>
      <c r="AC5" s="73"/>
      <c r="AD5" s="62" t="s">
        <v>546</v>
      </c>
      <c r="AE5" s="62" t="s">
        <v>546</v>
      </c>
      <c r="AF5" s="66">
        <f>Table1[[#This Row],[2019 Scope 1 (MeT Co2)]]</f>
        <v>18923</v>
      </c>
      <c r="AG5" s="67">
        <f t="shared" si="0"/>
        <v>5172</v>
      </c>
      <c r="AH5" s="68">
        <f t="shared" si="1"/>
        <v>0.21465034239468769</v>
      </c>
      <c r="AK5" s="62" t="s">
        <v>546</v>
      </c>
      <c r="AL5" s="62" t="s">
        <v>546</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907</v>
      </c>
      <c r="C6" s="104">
        <v>12119</v>
      </c>
      <c r="D6" s="104">
        <v>58874</v>
      </c>
      <c r="E6" s="104">
        <v>58874</v>
      </c>
      <c r="F6" s="104"/>
      <c r="G6" s="104"/>
      <c r="H6" s="104"/>
      <c r="I6" s="104"/>
      <c r="J6" s="104"/>
      <c r="K6" s="104"/>
      <c r="L6" s="104"/>
      <c r="M6" s="105"/>
      <c r="N6" s="105"/>
      <c r="O6" s="105"/>
      <c r="P6" s="105"/>
      <c r="Q6" s="105"/>
      <c r="R6" s="104"/>
      <c r="S6" s="105"/>
      <c r="T6" s="105"/>
      <c r="U6" s="105"/>
      <c r="V6" s="105"/>
      <c r="W6" s="104">
        <v>96052.51999999999</v>
      </c>
      <c r="X6" s="73">
        <v>58874</v>
      </c>
      <c r="Y6" s="73">
        <v>167045.51999999999</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907</v>
      </c>
      <c r="C7" s="104">
        <v>53818</v>
      </c>
      <c r="D7" s="104">
        <v>91209</v>
      </c>
      <c r="E7" s="104">
        <v>91209</v>
      </c>
      <c r="F7" s="104"/>
      <c r="G7" s="104"/>
      <c r="H7" s="104"/>
      <c r="I7" s="104"/>
      <c r="J7" s="104"/>
      <c r="K7" s="104"/>
      <c r="L7" s="104"/>
      <c r="M7" s="105"/>
      <c r="N7" s="105"/>
      <c r="O7" s="105"/>
      <c r="P7" s="105"/>
      <c r="Q7" s="105"/>
      <c r="R7" s="104"/>
      <c r="S7" s="105"/>
      <c r="T7" s="105"/>
      <c r="U7" s="105"/>
      <c r="V7" s="105"/>
      <c r="W7" s="104">
        <v>20119</v>
      </c>
      <c r="X7" s="73">
        <v>91209</v>
      </c>
      <c r="Y7" s="73">
        <v>165146</v>
      </c>
      <c r="Z7" s="73"/>
      <c r="AA7" s="73"/>
      <c r="AB7" s="73"/>
      <c r="AC7" s="73"/>
      <c r="AD7" s="62" t="s">
        <v>546</v>
      </c>
      <c r="AE7" s="62" t="s">
        <v>546</v>
      </c>
      <c r="AF7" s="66">
        <f>Table1[[#This Row],[2019 Scope 1 (MeT Co2)]]</f>
        <v>39230</v>
      </c>
      <c r="AG7" s="67">
        <f t="shared" si="0"/>
        <v>14588</v>
      </c>
      <c r="AH7" s="68">
        <f t="shared" si="1"/>
        <v>0.27106172655988703</v>
      </c>
      <c r="AK7" s="62" t="s">
        <v>546</v>
      </c>
      <c r="AL7" s="62" t="s">
        <v>546</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907</v>
      </c>
      <c r="C8" s="104">
        <v>66546</v>
      </c>
      <c r="D8" s="104">
        <v>509334</v>
      </c>
      <c r="E8" s="104">
        <v>509334</v>
      </c>
      <c r="F8" s="104"/>
      <c r="G8" s="104"/>
      <c r="H8" s="104"/>
      <c r="I8" s="104"/>
      <c r="J8" s="104"/>
      <c r="K8" s="104"/>
      <c r="L8" s="104"/>
      <c r="M8" s="105"/>
      <c r="N8" s="105"/>
      <c r="O8" s="105"/>
      <c r="P8" s="105"/>
      <c r="Q8" s="105"/>
      <c r="R8" s="104"/>
      <c r="S8" s="105"/>
      <c r="T8" s="105"/>
      <c r="U8" s="105"/>
      <c r="V8" s="105"/>
      <c r="W8" s="104">
        <v>2719024</v>
      </c>
      <c r="X8" s="73">
        <v>509334</v>
      </c>
      <c r="Y8" s="73">
        <v>3294904</v>
      </c>
      <c r="Z8" s="73"/>
      <c r="AA8" s="73"/>
      <c r="AB8" s="73"/>
      <c r="AC8" s="73"/>
      <c r="AD8" s="62" t="s">
        <v>546</v>
      </c>
      <c r="AE8" s="62" t="s">
        <v>546</v>
      </c>
      <c r="AF8" s="66">
        <f>Table1[[#This Row],[2019 Scope 1 (MeT Co2)]]</f>
        <v>66686</v>
      </c>
      <c r="AG8" s="67">
        <f t="shared" si="0"/>
        <v>-140</v>
      </c>
      <c r="AH8" s="68">
        <f t="shared" si="1"/>
        <v>-2.1038078922850359E-3</v>
      </c>
      <c r="AK8" s="62" t="s">
        <v>546</v>
      </c>
      <c r="AL8" s="62" t="s">
        <v>546</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907</v>
      </c>
      <c r="C9" s="104">
        <v>167695</v>
      </c>
      <c r="D9" s="104">
        <v>168889</v>
      </c>
      <c r="E9" s="104">
        <v>168889</v>
      </c>
      <c r="F9" s="104"/>
      <c r="G9" s="104"/>
      <c r="H9" s="104"/>
      <c r="I9" s="104"/>
      <c r="J9" s="104"/>
      <c r="K9" s="104"/>
      <c r="L9" s="104"/>
      <c r="M9" s="105"/>
      <c r="N9" s="105"/>
      <c r="O9" s="105"/>
      <c r="P9" s="105"/>
      <c r="Q9" s="105"/>
      <c r="R9" s="104"/>
      <c r="S9" s="105"/>
      <c r="T9" s="105"/>
      <c r="U9" s="105"/>
      <c r="V9" s="105"/>
      <c r="W9" s="104">
        <v>5264365</v>
      </c>
      <c r="X9" s="73">
        <v>168889</v>
      </c>
      <c r="Y9" s="73">
        <v>5600949</v>
      </c>
      <c r="Z9" s="73"/>
      <c r="AA9" s="73"/>
      <c r="AB9" s="73"/>
      <c r="AC9" s="73"/>
      <c r="AD9" s="62" t="s">
        <v>546</v>
      </c>
      <c r="AE9" s="62" t="s">
        <v>546</v>
      </c>
      <c r="AF9" s="66">
        <f>Table1[[#This Row],[2019 Scope 1 (MeT Co2)]]</f>
        <v>154507</v>
      </c>
      <c r="AG9" s="67">
        <f t="shared" si="0"/>
        <v>13188</v>
      </c>
      <c r="AH9" s="68">
        <f t="shared" si="1"/>
        <v>7.8642774083902328E-2</v>
      </c>
      <c r="AK9" s="62" t="s">
        <v>546</v>
      </c>
      <c r="AL9" s="62" t="s">
        <v>546</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907</v>
      </c>
      <c r="C10" s="104" t="s">
        <v>912</v>
      </c>
      <c r="D10" s="104" t="s">
        <v>912</v>
      </c>
      <c r="E10" s="104" t="s">
        <v>912</v>
      </c>
      <c r="F10" s="104"/>
      <c r="G10" s="104"/>
      <c r="H10" s="104"/>
      <c r="I10" s="104"/>
      <c r="J10" s="104"/>
      <c r="K10" s="104"/>
      <c r="L10" s="104"/>
      <c r="M10" s="105"/>
      <c r="N10" s="105"/>
      <c r="O10" s="105"/>
      <c r="P10" s="105"/>
      <c r="Q10" s="105"/>
      <c r="R10" s="104"/>
      <c r="S10" s="105"/>
      <c r="T10" s="105"/>
      <c r="U10" s="105"/>
      <c r="V10" s="105"/>
      <c r="W10" s="104" t="s">
        <v>912</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907</v>
      </c>
      <c r="C11" s="104">
        <v>24162</v>
      </c>
      <c r="D11" s="104">
        <v>55273</v>
      </c>
      <c r="E11" s="104">
        <v>55273</v>
      </c>
      <c r="F11" s="104"/>
      <c r="G11" s="104"/>
      <c r="H11" s="104"/>
      <c r="I11" s="104"/>
      <c r="J11" s="104"/>
      <c r="K11" s="104"/>
      <c r="L11" s="104"/>
      <c r="M11" s="105"/>
      <c r="N11" s="105"/>
      <c r="O11" s="105"/>
      <c r="P11" s="105"/>
      <c r="Q11" s="105"/>
      <c r="R11" s="104"/>
      <c r="S11" s="105"/>
      <c r="T11" s="105"/>
      <c r="U11" s="105"/>
      <c r="V11" s="105"/>
      <c r="W11" s="104">
        <v>2254145</v>
      </c>
      <c r="X11" s="73">
        <v>55273</v>
      </c>
      <c r="Y11" s="73">
        <v>2333580</v>
      </c>
      <c r="Z11" s="73"/>
      <c r="AA11" s="73"/>
      <c r="AB11" s="73"/>
      <c r="AC11" s="73"/>
      <c r="AD11" s="62" t="s">
        <v>546</v>
      </c>
      <c r="AE11" s="62" t="s">
        <v>546</v>
      </c>
      <c r="AF11" s="66">
        <f>Table1[[#This Row],[2019 Scope 1 (MeT Co2)]]</f>
        <v>24363</v>
      </c>
      <c r="AG11" s="67">
        <f t="shared" si="0"/>
        <v>-201</v>
      </c>
      <c r="AH11" s="68">
        <f t="shared" si="1"/>
        <v>-8.3188477775018622E-3</v>
      </c>
      <c r="AK11" s="62" t="s">
        <v>546</v>
      </c>
      <c r="AL11" s="62" t="s">
        <v>546</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907</v>
      </c>
      <c r="C12" s="104" t="s">
        <v>912</v>
      </c>
      <c r="D12" s="104">
        <v>9781</v>
      </c>
      <c r="E12" s="104">
        <v>9781</v>
      </c>
      <c r="F12" s="104"/>
      <c r="G12" s="104"/>
      <c r="H12" s="104"/>
      <c r="I12" s="104"/>
      <c r="J12" s="104"/>
      <c r="K12" s="104"/>
      <c r="L12" s="104"/>
      <c r="M12" s="105"/>
      <c r="N12" s="105"/>
      <c r="O12" s="105"/>
      <c r="P12" s="105"/>
      <c r="Q12" s="105"/>
      <c r="R12" s="104"/>
      <c r="S12" s="105"/>
      <c r="T12" s="105"/>
      <c r="U12" s="105"/>
      <c r="V12" s="105"/>
      <c r="W12" s="104" t="s">
        <v>912</v>
      </c>
      <c r="X12" s="73">
        <v>9781</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907</v>
      </c>
      <c r="C13" s="104">
        <v>650755</v>
      </c>
      <c r="D13" s="104">
        <v>1617395</v>
      </c>
      <c r="E13" s="104">
        <v>1617395</v>
      </c>
      <c r="F13" s="104"/>
      <c r="G13" s="104"/>
      <c r="H13" s="104"/>
      <c r="I13" s="104"/>
      <c r="J13" s="104"/>
      <c r="K13" s="104"/>
      <c r="L13" s="104"/>
      <c r="M13" s="105"/>
      <c r="N13" s="105"/>
      <c r="O13" s="105"/>
      <c r="P13" s="105"/>
      <c r="Q13" s="105"/>
      <c r="R13" s="104"/>
      <c r="S13" s="105"/>
      <c r="T13" s="105"/>
      <c r="U13" s="105"/>
      <c r="V13" s="105"/>
      <c r="W13" s="104" t="s">
        <v>912</v>
      </c>
      <c r="X13" s="73">
        <v>1617395</v>
      </c>
      <c r="Y13" s="73"/>
      <c r="Z13" s="62"/>
      <c r="AA13" s="62"/>
      <c r="AB13" s="62"/>
      <c r="AC13" s="62"/>
      <c r="AD13" s="62" t="s">
        <v>908</v>
      </c>
      <c r="AE13" s="62" t="s">
        <v>909</v>
      </c>
      <c r="AF13" s="66">
        <f>Table1[[#This Row],[2019 Scope 1 (MeT Co2)]]</f>
        <v>556281</v>
      </c>
      <c r="AG13" s="67">
        <f t="shared" si="0"/>
        <v>94474</v>
      </c>
      <c r="AH13" s="68">
        <f t="shared" si="1"/>
        <v>0.14517598789098815</v>
      </c>
      <c r="AK13" s="62" t="s">
        <v>908</v>
      </c>
      <c r="AL13" s="62" t="s">
        <v>909</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907</v>
      </c>
      <c r="C14" s="104">
        <v>163362</v>
      </c>
      <c r="D14" s="104">
        <v>139035</v>
      </c>
      <c r="E14" s="104">
        <v>139035</v>
      </c>
      <c r="F14" s="104"/>
      <c r="G14" s="104"/>
      <c r="H14" s="104"/>
      <c r="I14" s="104"/>
      <c r="J14" s="104"/>
      <c r="K14" s="104"/>
      <c r="L14" s="104"/>
      <c r="M14" s="105"/>
      <c r="N14" s="105"/>
      <c r="O14" s="105"/>
      <c r="P14" s="105"/>
      <c r="Q14" s="105"/>
      <c r="R14" s="104"/>
      <c r="S14" s="105"/>
      <c r="T14" s="105"/>
      <c r="U14" s="105"/>
      <c r="V14" s="105"/>
      <c r="W14" s="104" t="s">
        <v>912</v>
      </c>
      <c r="X14" s="73">
        <v>139035</v>
      </c>
      <c r="Y14" s="73"/>
      <c r="Z14" s="73"/>
      <c r="AA14" s="73"/>
      <c r="AB14" s="73"/>
      <c r="AC14" s="73"/>
      <c r="AD14" s="62" t="s">
        <v>546</v>
      </c>
      <c r="AE14" s="62" t="s">
        <v>546</v>
      </c>
      <c r="AF14" s="66">
        <f>Table1[[#This Row],[2019 Scope 1 (MeT Co2)]]</f>
        <v>135954</v>
      </c>
      <c r="AG14" s="67">
        <f t="shared" si="0"/>
        <v>27408</v>
      </c>
      <c r="AH14" s="68">
        <f t="shared" si="1"/>
        <v>0.16777463547214164</v>
      </c>
      <c r="AK14" s="62" t="s">
        <v>546</v>
      </c>
      <c r="AL14" s="62" t="s">
        <v>546</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907</v>
      </c>
      <c r="C15" s="104">
        <v>45400</v>
      </c>
      <c r="D15" s="104">
        <v>36250</v>
      </c>
      <c r="E15" s="104">
        <v>36250</v>
      </c>
      <c r="F15" s="104"/>
      <c r="G15" s="104"/>
      <c r="H15" s="104"/>
      <c r="I15" s="104"/>
      <c r="J15" s="104"/>
      <c r="K15" s="104"/>
      <c r="L15" s="104"/>
      <c r="M15" s="105"/>
      <c r="N15" s="105"/>
      <c r="O15" s="105"/>
      <c r="P15" s="105"/>
      <c r="Q15" s="105"/>
      <c r="R15" s="104"/>
      <c r="S15" s="105"/>
      <c r="T15" s="105"/>
      <c r="U15" s="105"/>
      <c r="V15" s="105"/>
      <c r="W15" s="104">
        <v>293440</v>
      </c>
      <c r="X15" s="73">
        <v>36250</v>
      </c>
      <c r="Y15" s="73">
        <v>375090</v>
      </c>
      <c r="Z15" s="73"/>
      <c r="AA15" s="73"/>
      <c r="AB15" s="73"/>
      <c r="AC15" s="73"/>
      <c r="AD15" s="62" t="s">
        <v>546</v>
      </c>
      <c r="AE15" s="62" t="s">
        <v>546</v>
      </c>
      <c r="AF15" s="66">
        <f>Table1[[#This Row],[2019 Scope 1 (MeT Co2)]]</f>
        <v>50549</v>
      </c>
      <c r="AG15" s="67">
        <f t="shared" si="0"/>
        <v>-5149</v>
      </c>
      <c r="AH15" s="68">
        <f t="shared" si="1"/>
        <v>-0.11341409691629956</v>
      </c>
      <c r="AK15" s="62" t="s">
        <v>546</v>
      </c>
      <c r="AL15" s="62" t="s">
        <v>546</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907</v>
      </c>
      <c r="C16" s="104">
        <v>1070000</v>
      </c>
      <c r="D16" s="104">
        <v>6950000</v>
      </c>
      <c r="E16" s="104">
        <v>6950000</v>
      </c>
      <c r="F16" s="104"/>
      <c r="G16" s="104"/>
      <c r="H16" s="104"/>
      <c r="I16" s="104"/>
      <c r="J16" s="104"/>
      <c r="K16" s="104"/>
      <c r="L16" s="104"/>
      <c r="M16" s="105"/>
      <c r="N16" s="105"/>
      <c r="O16" s="105"/>
      <c r="P16" s="105"/>
      <c r="Q16" s="105"/>
      <c r="R16" s="104"/>
      <c r="S16" s="105"/>
      <c r="T16" s="105"/>
      <c r="U16" s="105"/>
      <c r="V16" s="105"/>
      <c r="W16" s="104">
        <v>3620000</v>
      </c>
      <c r="X16" s="73">
        <v>6950000</v>
      </c>
      <c r="Y16" s="73">
        <v>11640000</v>
      </c>
      <c r="Z16" s="73"/>
      <c r="AA16" s="73"/>
      <c r="AB16" s="73"/>
      <c r="AC16" s="73"/>
      <c r="AD16" s="62" t="s">
        <v>546</v>
      </c>
      <c r="AE16" s="62" t="s">
        <v>546</v>
      </c>
      <c r="AF16" s="66">
        <f>Table1[[#This Row],[2019 Scope 1 (MeT Co2)]]</f>
        <v>990000</v>
      </c>
      <c r="AG16" s="67">
        <f t="shared" si="0"/>
        <v>80000</v>
      </c>
      <c r="AH16" s="68">
        <f t="shared" si="1"/>
        <v>7.476635514018691E-2</v>
      </c>
      <c r="AK16" s="62" t="s">
        <v>546</v>
      </c>
      <c r="AL16" s="62" t="s">
        <v>546</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907</v>
      </c>
      <c r="C17" s="104">
        <v>82298</v>
      </c>
      <c r="D17" s="104">
        <v>173512</v>
      </c>
      <c r="E17" s="104">
        <v>173512</v>
      </c>
      <c r="F17" s="104"/>
      <c r="G17" s="104"/>
      <c r="H17" s="104"/>
      <c r="I17" s="104"/>
      <c r="J17" s="104"/>
      <c r="K17" s="104"/>
      <c r="L17" s="104"/>
      <c r="M17" s="105"/>
      <c r="N17" s="105"/>
      <c r="O17" s="105"/>
      <c r="P17" s="105"/>
      <c r="Q17" s="105"/>
      <c r="R17" s="104"/>
      <c r="S17" s="105"/>
      <c r="T17" s="105"/>
      <c r="U17" s="105"/>
      <c r="V17" s="105"/>
      <c r="W17" s="104">
        <v>0</v>
      </c>
      <c r="X17" s="73">
        <v>173512</v>
      </c>
      <c r="Y17" s="73">
        <v>255810</v>
      </c>
      <c r="Z17" s="73"/>
      <c r="AA17" s="73"/>
      <c r="AB17" s="73"/>
      <c r="AC17" s="73"/>
      <c r="AD17" s="62" t="s">
        <v>546</v>
      </c>
      <c r="AE17" s="62" t="s">
        <v>546</v>
      </c>
      <c r="AF17" s="66">
        <f>Table1[[#This Row],[2019 Scope 1 (MeT Co2)]]</f>
        <v>62639</v>
      </c>
      <c r="AG17" s="67">
        <f t="shared" si="0"/>
        <v>19659</v>
      </c>
      <c r="AH17" s="68">
        <f t="shared" si="1"/>
        <v>0.23887579285037303</v>
      </c>
      <c r="AK17" s="62" t="s">
        <v>546</v>
      </c>
      <c r="AL17" s="62" t="s">
        <v>546</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61616</v>
      </c>
      <c r="D19" s="104">
        <v>42408</v>
      </c>
      <c r="E19" s="104">
        <v>42408</v>
      </c>
      <c r="F19" s="104"/>
      <c r="G19" s="104"/>
      <c r="H19" s="104"/>
      <c r="I19" s="104"/>
      <c r="J19" s="104"/>
      <c r="K19" s="104"/>
      <c r="L19" s="104"/>
      <c r="M19" s="105"/>
      <c r="N19" s="105"/>
      <c r="O19" s="105"/>
      <c r="P19" s="105"/>
      <c r="Q19" s="105"/>
      <c r="R19" s="104"/>
      <c r="S19" s="105"/>
      <c r="T19" s="105"/>
      <c r="U19" s="105"/>
      <c r="V19" s="105"/>
      <c r="W19" s="104">
        <v>436265</v>
      </c>
      <c r="X19" s="73">
        <v>42408</v>
      </c>
      <c r="Y19" s="73">
        <v>540289</v>
      </c>
      <c r="Z19" s="73"/>
      <c r="AA19" s="73"/>
      <c r="AB19" s="73"/>
      <c r="AC19" s="73"/>
      <c r="AD19" s="62" t="s">
        <v>546</v>
      </c>
      <c r="AE19" s="62" t="s">
        <v>546</v>
      </c>
      <c r="AF19" s="66">
        <f>Table1[[#This Row],[2019 Scope 1 (MeT Co2)]]</f>
        <v>67031</v>
      </c>
      <c r="AG19" s="67">
        <f t="shared" si="0"/>
        <v>-5415</v>
      </c>
      <c r="AH19" s="68">
        <f t="shared" si="1"/>
        <v>-8.7883017398078425E-2</v>
      </c>
      <c r="AK19" s="62" t="s">
        <v>546</v>
      </c>
      <c r="AL19" s="62" t="s">
        <v>546</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907</v>
      </c>
      <c r="C20" s="104">
        <v>5016</v>
      </c>
      <c r="D20" s="104">
        <v>22135</v>
      </c>
      <c r="E20" s="104">
        <v>22135</v>
      </c>
      <c r="F20" s="104"/>
      <c r="G20" s="104"/>
      <c r="H20" s="104"/>
      <c r="I20" s="104"/>
      <c r="J20" s="104"/>
      <c r="K20" s="104"/>
      <c r="L20" s="104"/>
      <c r="M20" s="105"/>
      <c r="N20" s="105"/>
      <c r="O20" s="105"/>
      <c r="P20" s="105"/>
      <c r="Q20" s="105"/>
      <c r="R20" s="104"/>
      <c r="S20" s="105"/>
      <c r="T20" s="105"/>
      <c r="U20" s="105"/>
      <c r="V20" s="105"/>
      <c r="W20" s="104">
        <v>38684.799999999996</v>
      </c>
      <c r="X20" s="73">
        <v>22135</v>
      </c>
      <c r="Y20" s="73">
        <v>65835.799999999988</v>
      </c>
      <c r="Z20" s="73"/>
      <c r="AA20" s="73"/>
      <c r="AB20" s="73"/>
      <c r="AC20" s="73"/>
      <c r="AD20" s="62" t="s">
        <v>546</v>
      </c>
      <c r="AE20" s="62" t="s">
        <v>546</v>
      </c>
      <c r="AF20" s="66">
        <f>Table1[[#This Row],[2019 Scope 1 (MeT Co2)]]</f>
        <v>5589</v>
      </c>
      <c r="AG20" s="67">
        <f t="shared" si="0"/>
        <v>-573</v>
      </c>
      <c r="AH20" s="68">
        <f t="shared" si="1"/>
        <v>-0.11423444976076555</v>
      </c>
      <c r="AK20" s="62" t="s">
        <v>546</v>
      </c>
      <c r="AL20" s="62" t="s">
        <v>546</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907</v>
      </c>
      <c r="C21" s="104">
        <v>626000</v>
      </c>
      <c r="D21" s="104">
        <v>896000</v>
      </c>
      <c r="E21" s="104">
        <v>896000</v>
      </c>
      <c r="F21" s="104"/>
      <c r="G21" s="104"/>
      <c r="H21" s="104"/>
      <c r="I21" s="104"/>
      <c r="J21" s="104"/>
      <c r="K21" s="104"/>
      <c r="L21" s="104"/>
      <c r="M21" s="105"/>
      <c r="N21" s="105"/>
      <c r="O21" s="105"/>
      <c r="P21" s="105"/>
      <c r="Q21" s="105"/>
      <c r="R21" s="104"/>
      <c r="S21" s="105"/>
      <c r="T21" s="105"/>
      <c r="U21" s="105"/>
      <c r="V21" s="105"/>
      <c r="W21" s="104">
        <v>285000</v>
      </c>
      <c r="X21" s="73">
        <v>896000</v>
      </c>
      <c r="Y21" s="73">
        <v>1807000</v>
      </c>
      <c r="Z21" s="73"/>
      <c r="AA21" s="73"/>
      <c r="AB21" s="73"/>
      <c r="AC21" s="73"/>
      <c r="AD21" s="62" t="s">
        <v>546</v>
      </c>
      <c r="AE21" s="62" t="s">
        <v>546</v>
      </c>
      <c r="AF21" s="66">
        <f>Table1[[#This Row],[2019 Scope 1 (MeT Co2)]]</f>
        <v>613000</v>
      </c>
      <c r="AG21" s="67">
        <f t="shared" si="0"/>
        <v>13000</v>
      </c>
      <c r="AH21" s="68">
        <f t="shared" si="1"/>
        <v>2.0766773162939296E-2</v>
      </c>
      <c r="AK21" s="62" t="s">
        <v>546</v>
      </c>
      <c r="AL21" s="62" t="s">
        <v>546</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907</v>
      </c>
      <c r="C22" s="104">
        <v>3372</v>
      </c>
      <c r="D22" s="104">
        <v>47963</v>
      </c>
      <c r="E22" s="104">
        <v>47963</v>
      </c>
      <c r="F22" s="104"/>
      <c r="G22" s="104"/>
      <c r="H22" s="104"/>
      <c r="I22" s="104"/>
      <c r="J22" s="104"/>
      <c r="K22" s="104"/>
      <c r="L22" s="104"/>
      <c r="M22" s="105"/>
      <c r="N22" s="105"/>
      <c r="O22" s="105"/>
      <c r="P22" s="105"/>
      <c r="Q22" s="105"/>
      <c r="R22" s="104"/>
      <c r="S22" s="105"/>
      <c r="T22" s="105"/>
      <c r="U22" s="105"/>
      <c r="V22" s="105"/>
      <c r="W22" s="104" t="s">
        <v>912</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125000</v>
      </c>
      <c r="D23" s="104">
        <v>250000</v>
      </c>
      <c r="E23" s="104">
        <v>250000</v>
      </c>
      <c r="F23" s="104"/>
      <c r="G23" s="104"/>
      <c r="H23" s="104"/>
      <c r="I23" s="104"/>
      <c r="J23" s="104"/>
      <c r="K23" s="104"/>
      <c r="L23" s="104"/>
      <c r="M23" s="105"/>
      <c r="N23" s="105"/>
      <c r="O23" s="105"/>
      <c r="P23" s="105"/>
      <c r="Q23" s="105"/>
      <c r="R23" s="104"/>
      <c r="S23" s="105"/>
      <c r="T23" s="105"/>
      <c r="U23" s="105"/>
      <c r="V23" s="105"/>
      <c r="W23" s="104">
        <v>0</v>
      </c>
      <c r="X23" s="73">
        <v>250000</v>
      </c>
      <c r="Y23" s="73">
        <v>375000</v>
      </c>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11624</v>
      </c>
      <c r="D24" s="104">
        <v>150</v>
      </c>
      <c r="E24" s="104">
        <v>150</v>
      </c>
      <c r="F24" s="104"/>
      <c r="G24" s="104"/>
      <c r="H24" s="104"/>
      <c r="I24" s="104"/>
      <c r="J24" s="104"/>
      <c r="K24" s="104"/>
      <c r="L24" s="104"/>
      <c r="M24" s="105"/>
      <c r="N24" s="105"/>
      <c r="O24" s="105"/>
      <c r="P24" s="105"/>
      <c r="Q24" s="105"/>
      <c r="R24" s="104"/>
      <c r="S24" s="105"/>
      <c r="T24" s="105"/>
      <c r="U24" s="105"/>
      <c r="V24" s="105"/>
      <c r="W24" s="104">
        <v>215767.75</v>
      </c>
      <c r="X24" s="73">
        <v>150</v>
      </c>
      <c r="Y24" s="73">
        <v>227541.75</v>
      </c>
      <c r="Z24" s="73"/>
      <c r="AA24" s="73"/>
      <c r="AB24" s="73"/>
      <c r="AC24" s="73"/>
      <c r="AD24" s="62" t="s">
        <v>546</v>
      </c>
      <c r="AE24" s="62" t="s">
        <v>546</v>
      </c>
      <c r="AF24" s="66">
        <f>Table1[[#This Row],[2019 Scope 1 (MeT Co2)]]</f>
        <v>9495</v>
      </c>
      <c r="AG24" s="67">
        <f t="shared" si="0"/>
        <v>2129</v>
      </c>
      <c r="AH24" s="68">
        <f t="shared" si="1"/>
        <v>0.18315554026152786</v>
      </c>
      <c r="AK24" s="62" t="s">
        <v>546</v>
      </c>
      <c r="AL24" s="62" t="s">
        <v>546</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907</v>
      </c>
      <c r="C25" s="104">
        <v>863000</v>
      </c>
      <c r="D25" s="104">
        <v>1256000</v>
      </c>
      <c r="E25" s="104">
        <v>1256000</v>
      </c>
      <c r="F25" s="104"/>
      <c r="G25" s="104"/>
      <c r="H25" s="104"/>
      <c r="I25" s="104"/>
      <c r="J25" s="104"/>
      <c r="K25" s="104"/>
      <c r="L25" s="104"/>
      <c r="M25" s="105"/>
      <c r="N25" s="105"/>
      <c r="O25" s="105"/>
      <c r="P25" s="105"/>
      <c r="Q25" s="105"/>
      <c r="R25" s="104"/>
      <c r="S25" s="105"/>
      <c r="T25" s="105"/>
      <c r="U25" s="105"/>
      <c r="V25" s="105"/>
      <c r="W25" s="104" t="s">
        <v>912</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56000000</v>
      </c>
      <c r="D27" s="104">
        <v>3000000</v>
      </c>
      <c r="E27" s="104">
        <v>3000000</v>
      </c>
      <c r="F27" s="104"/>
      <c r="G27" s="104"/>
      <c r="H27" s="104"/>
      <c r="I27" s="104"/>
      <c r="J27" s="104"/>
      <c r="K27" s="104"/>
      <c r="L27" s="104"/>
      <c r="M27" s="105"/>
      <c r="N27" s="105"/>
      <c r="O27" s="105"/>
      <c r="P27" s="105"/>
      <c r="Q27" s="105"/>
      <c r="R27" s="104"/>
      <c r="S27" s="105"/>
      <c r="T27" s="105"/>
      <c r="U27" s="105"/>
      <c r="V27" s="105"/>
      <c r="W27" s="104">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907</v>
      </c>
      <c r="C28" s="104">
        <v>41926</v>
      </c>
      <c r="D28" s="104">
        <v>223558</v>
      </c>
      <c r="E28" s="104">
        <v>223558</v>
      </c>
      <c r="F28" s="104"/>
      <c r="G28" s="104"/>
      <c r="H28" s="104"/>
      <c r="I28" s="104"/>
      <c r="J28" s="104"/>
      <c r="K28" s="104"/>
      <c r="L28" s="104"/>
      <c r="M28" s="105"/>
      <c r="N28" s="105"/>
      <c r="O28" s="105"/>
      <c r="P28" s="105"/>
      <c r="Q28" s="105"/>
      <c r="R28" s="104"/>
      <c r="S28" s="105"/>
      <c r="T28" s="105"/>
      <c r="U28" s="105"/>
      <c r="V28" s="105"/>
      <c r="W28" s="104">
        <v>34545815</v>
      </c>
      <c r="X28" s="73">
        <v>223558</v>
      </c>
      <c r="Y28" s="73">
        <v>34811299</v>
      </c>
      <c r="Z28" s="73"/>
      <c r="AA28" s="73"/>
      <c r="AB28" s="73"/>
      <c r="AC28" s="73"/>
      <c r="AD28" s="62" t="s">
        <v>546</v>
      </c>
      <c r="AE28" s="62" t="s">
        <v>546</v>
      </c>
      <c r="AF28" s="66">
        <f>Table1[[#This Row],[2019 Scope 1 (MeT Co2)]]</f>
        <v>41181</v>
      </c>
      <c r="AG28" s="67">
        <f t="shared" si="0"/>
        <v>745</v>
      </c>
      <c r="AH28" s="68">
        <f t="shared" si="1"/>
        <v>1.7769403234269905E-2</v>
      </c>
      <c r="AK28" s="62" t="s">
        <v>546</v>
      </c>
      <c r="AL28" s="62" t="s">
        <v>546</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907</v>
      </c>
      <c r="C29" s="104">
        <v>20951</v>
      </c>
      <c r="D29" s="104">
        <v>677636</v>
      </c>
      <c r="E29" s="104">
        <v>677636</v>
      </c>
      <c r="F29" s="104"/>
      <c r="G29" s="104"/>
      <c r="H29" s="104"/>
      <c r="I29" s="104"/>
      <c r="J29" s="104"/>
      <c r="K29" s="104"/>
      <c r="L29" s="104"/>
      <c r="M29" s="105"/>
      <c r="N29" s="105"/>
      <c r="O29" s="105"/>
      <c r="P29" s="105"/>
      <c r="Q29" s="105"/>
      <c r="R29" s="104"/>
      <c r="S29" s="105"/>
      <c r="T29" s="105"/>
      <c r="U29" s="105"/>
      <c r="V29" s="105"/>
      <c r="W29" s="104">
        <v>18770616.969999999</v>
      </c>
      <c r="X29" s="73">
        <v>677636</v>
      </c>
      <c r="Y29" s="73">
        <v>19469203.969999999</v>
      </c>
      <c r="Z29" s="73"/>
      <c r="AA29" s="73"/>
      <c r="AB29" s="73"/>
      <c r="AC29" s="73"/>
      <c r="AD29" s="62" t="s">
        <v>546</v>
      </c>
      <c r="AE29" s="62" t="s">
        <v>546</v>
      </c>
      <c r="AF29" s="66">
        <f>Table1[[#This Row],[2019 Scope 1 (MeT Co2)]]</f>
        <v>23289</v>
      </c>
      <c r="AG29" s="67">
        <f t="shared" si="0"/>
        <v>-2338</v>
      </c>
      <c r="AH29" s="68">
        <f t="shared" si="1"/>
        <v>-0.1115937186769128</v>
      </c>
      <c r="AK29" s="62" t="s">
        <v>546</v>
      </c>
      <c r="AL29" s="62" t="s">
        <v>546</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907</v>
      </c>
      <c r="C30" s="104">
        <v>1780000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-50000</v>
      </c>
      <c r="AH30" s="69">
        <f t="shared" si="1"/>
        <v>-2.8089887640449437E-2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195000</v>
      </c>
      <c r="D31" s="104">
        <v>316000</v>
      </c>
      <c r="E31" s="104">
        <v>316000</v>
      </c>
      <c r="F31" s="104"/>
      <c r="G31" s="104"/>
      <c r="H31" s="104"/>
      <c r="I31" s="104"/>
      <c r="J31" s="104"/>
      <c r="K31" s="104"/>
      <c r="L31" s="104"/>
      <c r="M31" s="105"/>
      <c r="N31" s="105"/>
      <c r="O31" s="105"/>
      <c r="P31" s="105"/>
      <c r="Q31" s="105"/>
      <c r="R31" s="104"/>
      <c r="S31" s="105"/>
      <c r="T31" s="105"/>
      <c r="U31" s="105"/>
      <c r="V31" s="105"/>
      <c r="W31" s="104">
        <v>51570000</v>
      </c>
      <c r="X31" s="73">
        <v>316000</v>
      </c>
      <c r="Y31" s="73">
        <v>52081000</v>
      </c>
      <c r="Z31" s="73"/>
      <c r="AA31" s="73"/>
      <c r="AB31" s="73"/>
      <c r="AC31" s="73"/>
      <c r="AD31" s="62" t="s">
        <v>546</v>
      </c>
      <c r="AE31" s="62" t="s">
        <v>546</v>
      </c>
      <c r="AF31" s="66">
        <f>Table1[[#This Row],[2019 Scope 1 (MeT Co2)]]</f>
        <v>191000</v>
      </c>
      <c r="AG31" s="67">
        <f t="shared" si="0"/>
        <v>4000</v>
      </c>
      <c r="AH31" s="68">
        <f t="shared" si="1"/>
        <v>2.0512820512820513E-2</v>
      </c>
      <c r="AK31" s="62" t="s">
        <v>546</v>
      </c>
      <c r="AL31" s="62" t="s">
        <v>546</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907</v>
      </c>
      <c r="C32" s="104">
        <v>513316</v>
      </c>
      <c r="D32" s="104">
        <v>1491298</v>
      </c>
      <c r="E32" s="104">
        <v>1491298</v>
      </c>
      <c r="F32" s="104"/>
      <c r="G32" s="104"/>
      <c r="H32" s="104"/>
      <c r="I32" s="104"/>
      <c r="J32" s="104"/>
      <c r="K32" s="104"/>
      <c r="L32" s="104"/>
      <c r="M32" s="105"/>
      <c r="N32" s="105"/>
      <c r="O32" s="105"/>
      <c r="P32" s="105"/>
      <c r="Q32" s="105"/>
      <c r="R32" s="104"/>
      <c r="S32" s="105"/>
      <c r="T32" s="105"/>
      <c r="U32" s="105"/>
      <c r="V32" s="105"/>
      <c r="W32" s="104" t="s">
        <v>912</v>
      </c>
      <c r="X32" s="73">
        <v>1491298</v>
      </c>
      <c r="Y32" s="73"/>
      <c r="Z32" s="73"/>
      <c r="AA32" s="73"/>
      <c r="AB32" s="73"/>
      <c r="AC32" s="73"/>
      <c r="AD32" s="62" t="s">
        <v>546</v>
      </c>
      <c r="AE32" s="62" t="s">
        <v>546</v>
      </c>
      <c r="AF32" s="66">
        <f>Table1[[#This Row],[2019 Scope 1 (MeT Co2)]]</f>
        <v>498455</v>
      </c>
      <c r="AG32" s="67">
        <f t="shared" si="0"/>
        <v>14861</v>
      </c>
      <c r="AH32" s="68">
        <f t="shared" si="1"/>
        <v>2.8950977565476238E-2</v>
      </c>
      <c r="AK32" s="62" t="s">
        <v>546</v>
      </c>
      <c r="AL32" s="62" t="s">
        <v>546</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907</v>
      </c>
      <c r="C33" s="104">
        <v>19700000</v>
      </c>
      <c r="D33" s="104">
        <v>1200000</v>
      </c>
      <c r="E33" s="104">
        <v>1200000</v>
      </c>
      <c r="F33" s="104"/>
      <c r="G33" s="104"/>
      <c r="H33" s="104"/>
      <c r="I33" s="104"/>
      <c r="J33" s="104"/>
      <c r="K33" s="104"/>
      <c r="L33" s="104"/>
      <c r="M33" s="105"/>
      <c r="N33" s="105"/>
      <c r="O33" s="105"/>
      <c r="P33" s="105"/>
      <c r="Q33" s="105"/>
      <c r="R33" s="104"/>
      <c r="S33" s="105"/>
      <c r="T33" s="105"/>
      <c r="U33" s="105"/>
      <c r="V33" s="105"/>
      <c r="W33" s="104" t="s">
        <v>912</v>
      </c>
      <c r="X33" s="73">
        <v>1200000</v>
      </c>
      <c r="Y33" s="73"/>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907</v>
      </c>
      <c r="C34" s="104">
        <v>970138</v>
      </c>
      <c r="D34" s="104">
        <v>1388491</v>
      </c>
      <c r="E34" s="104">
        <v>1388491</v>
      </c>
      <c r="F34" s="104"/>
      <c r="G34" s="104"/>
      <c r="H34" s="104"/>
      <c r="I34" s="104"/>
      <c r="J34" s="104"/>
      <c r="K34" s="104"/>
      <c r="L34" s="104"/>
      <c r="M34" s="105"/>
      <c r="N34" s="105"/>
      <c r="O34" s="105"/>
      <c r="P34" s="105"/>
      <c r="Q34" s="105"/>
      <c r="R34" s="104"/>
      <c r="S34" s="105"/>
      <c r="T34" s="105"/>
      <c r="U34" s="105"/>
      <c r="V34" s="105"/>
      <c r="W34" s="104" t="s">
        <v>912</v>
      </c>
      <c r="X34" s="73">
        <v>1388491</v>
      </c>
      <c r="Y34" s="73"/>
      <c r="Z34" s="62"/>
      <c r="AA34" s="62"/>
      <c r="AB34" s="62"/>
      <c r="AC34" s="62"/>
      <c r="AD34" s="62" t="s">
        <v>908</v>
      </c>
      <c r="AE34" s="62" t="s">
        <v>909</v>
      </c>
      <c r="AF34" s="66">
        <f>Table1[[#This Row],[2019 Scope 1 (MeT Co2)]]</f>
        <v>1108562.25</v>
      </c>
      <c r="AG34" s="67">
        <f t="shared" si="0"/>
        <v>-138424.25</v>
      </c>
      <c r="AH34" s="68">
        <f t="shared" si="1"/>
        <v>-0.14268511283961663</v>
      </c>
      <c r="AK34" s="62" t="s">
        <v>908</v>
      </c>
      <c r="AL34" s="62" t="s">
        <v>909</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907</v>
      </c>
      <c r="C35" s="104">
        <v>206086</v>
      </c>
      <c r="D35" s="104">
        <v>1131013</v>
      </c>
      <c r="E35" s="104">
        <v>1131013</v>
      </c>
      <c r="F35" s="104"/>
      <c r="G35" s="104"/>
      <c r="H35" s="104"/>
      <c r="I35" s="104"/>
      <c r="J35" s="104"/>
      <c r="K35" s="104"/>
      <c r="L35" s="104"/>
      <c r="M35" s="105"/>
      <c r="N35" s="105"/>
      <c r="O35" s="105"/>
      <c r="P35" s="105"/>
      <c r="Q35" s="105"/>
      <c r="R35" s="104"/>
      <c r="S35" s="105"/>
      <c r="T35" s="105"/>
      <c r="U35" s="105"/>
      <c r="V35" s="105"/>
      <c r="W35" s="104">
        <v>2618841</v>
      </c>
      <c r="X35" s="73">
        <v>1131013</v>
      </c>
      <c r="Y35" s="73">
        <v>3955940</v>
      </c>
      <c r="Z35" s="62"/>
      <c r="AA35" s="62"/>
      <c r="AB35" s="62"/>
      <c r="AC35" s="62"/>
      <c r="AD35" s="62" t="s">
        <v>546</v>
      </c>
      <c r="AE35" s="62" t="s">
        <v>546</v>
      </c>
      <c r="AF35" s="66">
        <f>Table1[[#This Row],[2019 Scope 1 (MeT Co2)]]</f>
        <v>157114</v>
      </c>
      <c r="AG35" s="67">
        <f t="shared" si="0"/>
        <v>48972</v>
      </c>
      <c r="AH35" s="68">
        <f t="shared" si="1"/>
        <v>0.23762895102044779</v>
      </c>
      <c r="AK35" s="62" t="s">
        <v>546</v>
      </c>
      <c r="AL35" s="62" t="s">
        <v>546</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907</v>
      </c>
      <c r="C36" s="104" t="s">
        <v>912</v>
      </c>
      <c r="D36" s="104" t="s">
        <v>912</v>
      </c>
      <c r="E36" s="104" t="s">
        <v>912</v>
      </c>
      <c r="F36" s="104"/>
      <c r="G36" s="104"/>
      <c r="H36" s="104"/>
      <c r="I36" s="104"/>
      <c r="J36" s="104"/>
      <c r="K36" s="104"/>
      <c r="L36" s="104"/>
      <c r="M36" s="105"/>
      <c r="N36" s="105"/>
      <c r="O36" s="105"/>
      <c r="P36" s="105"/>
      <c r="Q36" s="105"/>
      <c r="R36" s="104"/>
      <c r="S36" s="105"/>
      <c r="T36" s="105"/>
      <c r="U36" s="105"/>
      <c r="V36" s="105"/>
      <c r="W36" s="104" t="s">
        <v>912</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25760540</v>
      </c>
      <c r="D37" s="104">
        <v>8814966</v>
      </c>
      <c r="E37" s="104">
        <v>8814966</v>
      </c>
      <c r="F37" s="104"/>
      <c r="G37" s="104"/>
      <c r="H37" s="104"/>
      <c r="I37" s="104"/>
      <c r="J37" s="104"/>
      <c r="K37" s="104"/>
      <c r="L37" s="104"/>
      <c r="M37" s="105"/>
      <c r="N37" s="105"/>
      <c r="O37" s="105"/>
      <c r="P37" s="105"/>
      <c r="Q37" s="105"/>
      <c r="R37" s="104"/>
      <c r="S37" s="105"/>
      <c r="T37" s="105"/>
      <c r="U37" s="105"/>
      <c r="V37" s="105"/>
      <c r="W37" s="104">
        <v>78894000</v>
      </c>
      <c r="X37" s="73">
        <v>8814966</v>
      </c>
      <c r="Y37" s="73">
        <v>113469506</v>
      </c>
      <c r="Z37" s="73"/>
      <c r="AA37" s="73"/>
      <c r="AB37" s="73"/>
      <c r="AC37" s="73"/>
      <c r="AD37" s="62" t="s">
        <v>908</v>
      </c>
      <c r="AE37" s="62" t="s">
        <v>909</v>
      </c>
      <c r="AF37" s="66">
        <f>Table1[[#This Row],[2019 Scope 1 (MeT Co2)]]</f>
        <v>27600000</v>
      </c>
      <c r="AG37" s="67">
        <f t="shared" si="0"/>
        <v>-1839460</v>
      </c>
      <c r="AH37" s="68">
        <f t="shared" si="1"/>
        <v>-7.1406111828401106E-2</v>
      </c>
      <c r="AK37" s="62" t="s">
        <v>908</v>
      </c>
      <c r="AL37" s="62" t="s">
        <v>909</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907</v>
      </c>
      <c r="C38" s="104">
        <v>95213400</v>
      </c>
      <c r="D38" s="104">
        <v>0</v>
      </c>
      <c r="E38" s="104">
        <v>0</v>
      </c>
      <c r="F38" s="104"/>
      <c r="G38" s="104"/>
      <c r="H38" s="104"/>
      <c r="I38" s="104"/>
      <c r="J38" s="104"/>
      <c r="K38" s="104"/>
      <c r="L38" s="104"/>
      <c r="M38" s="105"/>
      <c r="N38" s="105"/>
      <c r="O38" s="105"/>
      <c r="P38" s="105"/>
      <c r="Q38" s="105"/>
      <c r="R38" s="104"/>
      <c r="S38" s="105"/>
      <c r="T38" s="105"/>
      <c r="U38" s="105"/>
      <c r="V38" s="105"/>
      <c r="W38" s="104">
        <v>15948080</v>
      </c>
      <c r="X38" s="73" t="b">
        <v>0</v>
      </c>
      <c r="Y38" s="73">
        <v>111161480</v>
      </c>
      <c r="Z38" s="62"/>
      <c r="AA38" s="62"/>
      <c r="AB38" s="62"/>
      <c r="AC38" s="62"/>
      <c r="AD38" s="62" t="s">
        <v>546</v>
      </c>
      <c r="AE38" s="62" t="s">
        <v>546</v>
      </c>
      <c r="AF38" s="66">
        <f>Table1[[#This Row],[2019 Scope 1 (MeT Co2)]]</f>
        <v>93000000</v>
      </c>
      <c r="AG38" s="67">
        <f t="shared" si="0"/>
        <v>2213400</v>
      </c>
      <c r="AH38" s="69">
        <f t="shared" si="1"/>
        <v>2.3246727876538385E-2</v>
      </c>
      <c r="AK38" s="62" t="s">
        <v>546</v>
      </c>
      <c r="AL38" s="62" t="s">
        <v>546</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228000</v>
      </c>
      <c r="D40" s="104">
        <v>636000</v>
      </c>
      <c r="E40" s="104">
        <v>636000</v>
      </c>
      <c r="F40" s="104"/>
      <c r="G40" s="104"/>
      <c r="H40" s="104"/>
      <c r="I40" s="104"/>
      <c r="J40" s="104"/>
      <c r="K40" s="104"/>
      <c r="L40" s="104"/>
      <c r="M40" s="105"/>
      <c r="N40" s="105"/>
      <c r="O40" s="105"/>
      <c r="P40" s="105"/>
      <c r="Q40" s="105"/>
      <c r="R40" s="104"/>
      <c r="S40" s="105"/>
      <c r="T40" s="105"/>
      <c r="U40" s="105"/>
      <c r="V40" s="105"/>
      <c r="W40" s="104">
        <v>232000</v>
      </c>
      <c r="X40" s="73">
        <v>636000</v>
      </c>
      <c r="Y40" s="73">
        <v>1096000</v>
      </c>
      <c r="Z40" s="73"/>
      <c r="AA40" s="73"/>
      <c r="AB40" s="73"/>
      <c r="AC40" s="73"/>
      <c r="AD40" s="62" t="s">
        <v>546</v>
      </c>
      <c r="AE40" s="62" t="s">
        <v>546</v>
      </c>
      <c r="AF40" s="66">
        <f>Table1[[#This Row],[2019 Scope 1 (MeT Co2)]]</f>
        <v>193000</v>
      </c>
      <c r="AG40" s="67">
        <f t="shared" si="0"/>
        <v>35000</v>
      </c>
      <c r="AH40" s="68">
        <f t="shared" si="1"/>
        <v>0.15350877192982457</v>
      </c>
      <c r="AK40" s="62" t="s">
        <v>546</v>
      </c>
      <c r="AL40" s="62" t="s">
        <v>546</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907</v>
      </c>
      <c r="C41" s="104" t="s">
        <v>912</v>
      </c>
      <c r="D41" s="104" t="s">
        <v>912</v>
      </c>
      <c r="E41" s="104" t="s">
        <v>912</v>
      </c>
      <c r="F41" s="104"/>
      <c r="G41" s="104"/>
      <c r="H41" s="104"/>
      <c r="I41" s="104"/>
      <c r="J41" s="104"/>
      <c r="K41" s="104"/>
      <c r="L41" s="104"/>
      <c r="M41" s="105"/>
      <c r="N41" s="105"/>
      <c r="O41" s="105"/>
      <c r="P41" s="105"/>
      <c r="Q41" s="105"/>
      <c r="R41" s="104"/>
      <c r="S41" s="105"/>
      <c r="T41" s="105"/>
      <c r="U41" s="105"/>
      <c r="V41" s="105"/>
      <c r="W41" s="104" t="s">
        <v>912</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907</v>
      </c>
      <c r="C42" s="104">
        <v>10200000</v>
      </c>
      <c r="D42" s="104">
        <v>6521000</v>
      </c>
      <c r="E42" s="104">
        <v>6521000</v>
      </c>
      <c r="F42" s="104"/>
      <c r="G42" s="104"/>
      <c r="H42" s="104"/>
      <c r="I42" s="104"/>
      <c r="J42" s="104"/>
      <c r="K42" s="104"/>
      <c r="L42" s="104"/>
      <c r="M42" s="105"/>
      <c r="N42" s="105"/>
      <c r="O42" s="105"/>
      <c r="P42" s="105"/>
      <c r="Q42" s="105"/>
      <c r="R42" s="104"/>
      <c r="S42" s="105"/>
      <c r="T42" s="105"/>
      <c r="U42" s="105"/>
      <c r="V42" s="105"/>
      <c r="W42" s="104">
        <v>195220000</v>
      </c>
      <c r="X42" s="73">
        <v>6521000</v>
      </c>
      <c r="Y42" s="73">
        <v>211941000</v>
      </c>
      <c r="Z42" s="73"/>
      <c r="AA42" s="73"/>
      <c r="AB42" s="73"/>
      <c r="AC42" s="73"/>
      <c r="AD42" s="62" t="s">
        <v>546</v>
      </c>
      <c r="AE42" s="62" t="s">
        <v>546</v>
      </c>
      <c r="AF42" s="66">
        <f>Table1[[#This Row],[2019 Scope 1 (MeT Co2)]]</f>
        <v>9395000</v>
      </c>
      <c r="AG42" s="67">
        <f t="shared" si="0"/>
        <v>805000</v>
      </c>
      <c r="AH42" s="68">
        <f t="shared" si="1"/>
        <v>7.8921568627450978E-2</v>
      </c>
      <c r="AK42" s="62" t="s">
        <v>546</v>
      </c>
      <c r="AL42" s="62" t="s">
        <v>546</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907</v>
      </c>
      <c r="C43" s="104">
        <v>115000000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568000</v>
      </c>
      <c r="D44" s="104">
        <v>48800</v>
      </c>
      <c r="E44" s="104">
        <v>48800</v>
      </c>
      <c r="F44" s="104"/>
      <c r="G44" s="104"/>
      <c r="H44" s="104"/>
      <c r="I44" s="104"/>
      <c r="J44" s="104"/>
      <c r="K44" s="104"/>
      <c r="L44" s="104"/>
      <c r="M44" s="105"/>
      <c r="N44" s="105"/>
      <c r="O44" s="105"/>
      <c r="P44" s="105"/>
      <c r="Q44" s="105"/>
      <c r="R44" s="104"/>
      <c r="S44" s="105"/>
      <c r="T44" s="105"/>
      <c r="U44" s="105"/>
      <c r="V44" s="105"/>
      <c r="W44" s="104" t="s">
        <v>912</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907</v>
      </c>
      <c r="C45" s="104">
        <v>14053599</v>
      </c>
      <c r="D45" s="104">
        <v>1094109</v>
      </c>
      <c r="E45" s="104">
        <v>1094109</v>
      </c>
      <c r="F45" s="104"/>
      <c r="G45" s="104"/>
      <c r="H45" s="104"/>
      <c r="I45" s="104"/>
      <c r="J45" s="104"/>
      <c r="K45" s="104"/>
      <c r="L45" s="104"/>
      <c r="M45" s="105"/>
      <c r="N45" s="105"/>
      <c r="O45" s="105"/>
      <c r="P45" s="105"/>
      <c r="Q45" s="105"/>
      <c r="R45" s="104"/>
      <c r="S45" s="105"/>
      <c r="T45" s="105"/>
      <c r="U45" s="105"/>
      <c r="V45" s="105"/>
      <c r="W45" s="104">
        <v>2642415</v>
      </c>
      <c r="X45" s="73">
        <v>1094109</v>
      </c>
      <c r="Y45" s="73">
        <v>17790123</v>
      </c>
      <c r="Z45" s="73"/>
      <c r="AA45" s="73"/>
      <c r="AB45" s="73"/>
      <c r="AC45" s="73"/>
      <c r="AD45" s="62" t="s">
        <v>546</v>
      </c>
      <c r="AE45" s="62" t="s">
        <v>546</v>
      </c>
      <c r="AF45" s="66">
        <f>Table1[[#This Row],[2019 Scope 1 (MeT Co2)]]</f>
        <v>15406173</v>
      </c>
      <c r="AG45" s="67">
        <f t="shared" si="0"/>
        <v>-1352574</v>
      </c>
      <c r="AH45" s="68">
        <f t="shared" si="1"/>
        <v>-9.6243958576020278E-2</v>
      </c>
      <c r="AK45" s="62" t="s">
        <v>546</v>
      </c>
      <c r="AL45" s="62" t="s">
        <v>546</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907</v>
      </c>
      <c r="C46" s="104">
        <v>1389740</v>
      </c>
      <c r="D46" s="104">
        <v>3482444</v>
      </c>
      <c r="E46" s="104">
        <v>3482444</v>
      </c>
      <c r="F46" s="104"/>
      <c r="G46" s="104"/>
      <c r="H46" s="104"/>
      <c r="I46" s="104"/>
      <c r="J46" s="104"/>
      <c r="K46" s="104"/>
      <c r="L46" s="104"/>
      <c r="M46" s="105"/>
      <c r="N46" s="105"/>
      <c r="O46" s="105"/>
      <c r="P46" s="105"/>
      <c r="Q46" s="105"/>
      <c r="R46" s="104"/>
      <c r="S46" s="105"/>
      <c r="T46" s="105"/>
      <c r="U46" s="105"/>
      <c r="V46" s="105"/>
      <c r="W46" s="104" t="s">
        <v>912</v>
      </c>
      <c r="X46" s="73">
        <v>3482444</v>
      </c>
      <c r="Y46" s="73"/>
      <c r="Z46" s="73"/>
      <c r="AA46" s="73"/>
      <c r="AB46" s="73"/>
      <c r="AC46" s="73"/>
      <c r="AD46" s="62" t="s">
        <v>546</v>
      </c>
      <c r="AE46" s="62" t="s">
        <v>546</v>
      </c>
      <c r="AF46" s="66">
        <f>Table1[[#This Row],[2019 Scope 1 (MeT Co2)]]</f>
        <v>1451947</v>
      </c>
      <c r="AG46" s="67">
        <f t="shared" si="0"/>
        <v>-62207</v>
      </c>
      <c r="AH46" s="68">
        <f t="shared" si="1"/>
        <v>-4.4761610085339701E-2</v>
      </c>
      <c r="AK46" s="62" t="s">
        <v>546</v>
      </c>
      <c r="AL46" s="62" t="s">
        <v>546</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907</v>
      </c>
      <c r="C47" s="104">
        <v>305836</v>
      </c>
      <c r="D47" s="104">
        <v>478428</v>
      </c>
      <c r="E47" s="104">
        <v>478428</v>
      </c>
      <c r="F47" s="104"/>
      <c r="G47" s="104"/>
      <c r="H47" s="104"/>
      <c r="I47" s="104"/>
      <c r="J47" s="104"/>
      <c r="K47" s="104"/>
      <c r="L47" s="104"/>
      <c r="M47" s="105"/>
      <c r="N47" s="105"/>
      <c r="O47" s="105"/>
      <c r="P47" s="105"/>
      <c r="Q47" s="105"/>
      <c r="R47" s="104"/>
      <c r="S47" s="105"/>
      <c r="T47" s="105"/>
      <c r="U47" s="105"/>
      <c r="V47" s="105"/>
      <c r="W47" s="104" t="s">
        <v>912</v>
      </c>
      <c r="X47" s="73">
        <v>478428</v>
      </c>
      <c r="Y47" s="73"/>
      <c r="Z47" s="73"/>
      <c r="AA47" s="73"/>
      <c r="AB47" s="73"/>
      <c r="AC47" s="73"/>
      <c r="AD47" s="62" t="s">
        <v>908</v>
      </c>
      <c r="AE47" s="62" t="s">
        <v>909</v>
      </c>
      <c r="AF47" s="66">
        <f>Table1[[#This Row],[2019 Scope 1 (MeT Co2)]]</f>
        <v>317081</v>
      </c>
      <c r="AG47" s="67">
        <f t="shared" si="0"/>
        <v>-11245</v>
      </c>
      <c r="AH47" s="68">
        <f t="shared" si="1"/>
        <v>-3.6768071777030828E-2</v>
      </c>
      <c r="AK47" s="62" t="s">
        <v>908</v>
      </c>
      <c r="AL47" s="62" t="s">
        <v>909</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907</v>
      </c>
      <c r="C48" s="104">
        <v>1670000</v>
      </c>
      <c r="D48" s="104">
        <v>2110000</v>
      </c>
      <c r="E48" s="104">
        <v>2110000</v>
      </c>
      <c r="F48" s="104"/>
      <c r="G48" s="104"/>
      <c r="H48" s="104"/>
      <c r="I48" s="104"/>
      <c r="J48" s="104"/>
      <c r="K48" s="104"/>
      <c r="L48" s="104"/>
      <c r="M48" s="105"/>
      <c r="N48" s="105"/>
      <c r="O48" s="105"/>
      <c r="P48" s="105"/>
      <c r="Q48" s="105"/>
      <c r="R48" s="104"/>
      <c r="S48" s="105"/>
      <c r="T48" s="105"/>
      <c r="U48" s="105"/>
      <c r="V48" s="105"/>
      <c r="W48" s="104">
        <v>2790000</v>
      </c>
      <c r="X48" s="73">
        <v>2110000</v>
      </c>
      <c r="Y48" s="73">
        <v>6570000</v>
      </c>
      <c r="Z48" s="62"/>
      <c r="AA48" s="62"/>
      <c r="AB48" s="62"/>
      <c r="AC48" s="62"/>
      <c r="AD48" s="62" t="s">
        <v>546</v>
      </c>
      <c r="AE48" s="62" t="s">
        <v>546</v>
      </c>
      <c r="AF48" s="66">
        <f>Table1[[#This Row],[2019 Scope 1 (MeT Co2)]]</f>
        <v>1000000</v>
      </c>
      <c r="AG48" s="67">
        <f t="shared" si="0"/>
        <v>670000</v>
      </c>
      <c r="AH48" s="68">
        <f t="shared" si="1"/>
        <v>0.40119760479041916</v>
      </c>
      <c r="AK48" s="62" t="s">
        <v>546</v>
      </c>
      <c r="AL48" s="62" t="s">
        <v>546</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907</v>
      </c>
      <c r="C49" s="104">
        <v>1848804</v>
      </c>
      <c r="D49" s="104">
        <v>4302887</v>
      </c>
      <c r="E49" s="104">
        <v>4302887</v>
      </c>
      <c r="F49" s="104"/>
      <c r="G49" s="104"/>
      <c r="H49" s="104"/>
      <c r="I49" s="104"/>
      <c r="J49" s="104"/>
      <c r="K49" s="104"/>
      <c r="L49" s="104"/>
      <c r="M49" s="105"/>
      <c r="N49" s="105"/>
      <c r="O49" s="105"/>
      <c r="P49" s="105"/>
      <c r="Q49" s="105"/>
      <c r="R49" s="104"/>
      <c r="S49" s="105"/>
      <c r="T49" s="105"/>
      <c r="U49" s="105"/>
      <c r="V49" s="105"/>
      <c r="W49" s="104">
        <v>286310319</v>
      </c>
      <c r="X49" s="73">
        <v>4302887</v>
      </c>
      <c r="Y49" s="73">
        <v>292462010</v>
      </c>
      <c r="Z49" s="73"/>
      <c r="AA49" s="73"/>
      <c r="AB49" s="73"/>
      <c r="AC49" s="73"/>
      <c r="AD49" s="62" t="s">
        <v>546</v>
      </c>
      <c r="AE49" s="62" t="s">
        <v>546</v>
      </c>
      <c r="AF49" s="66">
        <f>Table1[[#This Row],[2019 Scope 1 (MeT Co2)]]</f>
        <v>1589700</v>
      </c>
      <c r="AG49" s="67">
        <f t="shared" si="0"/>
        <v>259104</v>
      </c>
      <c r="AH49" s="68">
        <f t="shared" si="1"/>
        <v>0.14014681924097958</v>
      </c>
      <c r="AK49" s="62" t="s">
        <v>546</v>
      </c>
      <c r="AL49" s="62" t="s">
        <v>546</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907</v>
      </c>
      <c r="C50" s="104">
        <v>46330</v>
      </c>
      <c r="D50" s="104">
        <v>46217</v>
      </c>
      <c r="E50" s="104">
        <v>46217</v>
      </c>
      <c r="F50" s="104"/>
      <c r="G50" s="104"/>
      <c r="H50" s="104"/>
      <c r="I50" s="104"/>
      <c r="J50" s="104"/>
      <c r="K50" s="104"/>
      <c r="L50" s="104"/>
      <c r="M50" s="105"/>
      <c r="N50" s="105"/>
      <c r="O50" s="105"/>
      <c r="P50" s="105"/>
      <c r="Q50" s="105"/>
      <c r="R50" s="104"/>
      <c r="S50" s="105"/>
      <c r="T50" s="105"/>
      <c r="U50" s="105"/>
      <c r="V50" s="105"/>
      <c r="W50" s="104">
        <v>33056</v>
      </c>
      <c r="X50" s="73">
        <v>46217</v>
      </c>
      <c r="Y50" s="73">
        <v>125603</v>
      </c>
      <c r="Z50" s="73"/>
      <c r="AA50" s="73"/>
      <c r="AB50" s="73"/>
      <c r="AC50" s="73"/>
      <c r="AD50" s="62" t="s">
        <v>546</v>
      </c>
      <c r="AE50" s="62" t="s">
        <v>546</v>
      </c>
      <c r="AF50" s="66">
        <f>Table1[[#This Row],[2019 Scope 1 (MeT Co2)]]</f>
        <v>52019</v>
      </c>
      <c r="AG50" s="67">
        <f t="shared" si="0"/>
        <v>-5689</v>
      </c>
      <c r="AH50" s="68">
        <f t="shared" si="1"/>
        <v>-0.12279300669112886</v>
      </c>
      <c r="AK50" s="62" t="s">
        <v>546</v>
      </c>
      <c r="AL50" s="62" t="s">
        <v>546</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907</v>
      </c>
      <c r="C51" s="104">
        <v>11231</v>
      </c>
      <c r="D51" s="104">
        <v>18410</v>
      </c>
      <c r="E51" s="104">
        <v>18410</v>
      </c>
      <c r="F51" s="104"/>
      <c r="G51" s="104"/>
      <c r="H51" s="104"/>
      <c r="I51" s="104"/>
      <c r="J51" s="104"/>
      <c r="K51" s="104"/>
      <c r="L51" s="104"/>
      <c r="M51" s="105"/>
      <c r="N51" s="105"/>
      <c r="O51" s="105"/>
      <c r="P51" s="105"/>
      <c r="Q51" s="105"/>
      <c r="R51" s="104"/>
      <c r="S51" s="105"/>
      <c r="T51" s="105"/>
      <c r="U51" s="105"/>
      <c r="V51" s="105"/>
      <c r="W51" s="104">
        <v>120001</v>
      </c>
      <c r="X51" s="73">
        <v>18410</v>
      </c>
      <c r="Y51" s="73">
        <v>149642</v>
      </c>
      <c r="Z51" s="73"/>
      <c r="AA51" s="73"/>
      <c r="AB51" s="73"/>
      <c r="AC51" s="73"/>
      <c r="AD51" s="62" t="s">
        <v>546</v>
      </c>
      <c r="AE51" s="62" t="s">
        <v>546</v>
      </c>
      <c r="AF51" s="66">
        <f>Table1[[#This Row],[2019 Scope 1 (MeT Co2)]]</f>
        <v>12673</v>
      </c>
      <c r="AG51" s="67">
        <f t="shared" si="0"/>
        <v>-1442</v>
      </c>
      <c r="AH51" s="68">
        <f t="shared" si="1"/>
        <v>-0.12839462202831448</v>
      </c>
      <c r="AK51" s="62" t="s">
        <v>546</v>
      </c>
      <c r="AL51" s="62" t="s">
        <v>546</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907</v>
      </c>
      <c r="C52" s="104">
        <v>433633</v>
      </c>
      <c r="D52" s="104">
        <v>1681640</v>
      </c>
      <c r="E52" s="104">
        <v>1681640</v>
      </c>
      <c r="F52" s="104"/>
      <c r="G52" s="104"/>
      <c r="H52" s="104"/>
      <c r="I52" s="104"/>
      <c r="J52" s="104"/>
      <c r="K52" s="104"/>
      <c r="L52" s="104"/>
      <c r="M52" s="105"/>
      <c r="N52" s="105"/>
      <c r="O52" s="105"/>
      <c r="P52" s="105"/>
      <c r="Q52" s="105"/>
      <c r="R52" s="104"/>
      <c r="S52" s="105"/>
      <c r="T52" s="105"/>
      <c r="U52" s="105"/>
      <c r="V52" s="105"/>
      <c r="W52" s="104">
        <v>3791806</v>
      </c>
      <c r="X52" s="73">
        <v>1681640</v>
      </c>
      <c r="Y52" s="73">
        <v>5907079</v>
      </c>
      <c r="Z52" s="73"/>
      <c r="AA52" s="73"/>
      <c r="AB52" s="73"/>
      <c r="AC52" s="73"/>
      <c r="AD52" s="62" t="s">
        <v>546</v>
      </c>
      <c r="AE52" s="62" t="s">
        <v>546</v>
      </c>
      <c r="AF52" s="66">
        <f>Table1[[#This Row],[2019 Scope 1 (MeT Co2)]]</f>
        <v>554317</v>
      </c>
      <c r="AG52" s="67">
        <f t="shared" si="0"/>
        <v>-120684</v>
      </c>
      <c r="AH52" s="68">
        <f t="shared" si="1"/>
        <v>-0.27830907703057656</v>
      </c>
      <c r="AK52" s="62" t="s">
        <v>546</v>
      </c>
      <c r="AL52" s="62" t="s">
        <v>546</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907</v>
      </c>
      <c r="C53" s="104">
        <v>1355420</v>
      </c>
      <c r="D53" s="104">
        <v>1228457</v>
      </c>
      <c r="E53" s="104">
        <v>1228457</v>
      </c>
      <c r="F53" s="104"/>
      <c r="G53" s="104"/>
      <c r="H53" s="104"/>
      <c r="I53" s="104"/>
      <c r="J53" s="104"/>
      <c r="K53" s="104"/>
      <c r="L53" s="104"/>
      <c r="M53" s="105"/>
      <c r="N53" s="105"/>
      <c r="O53" s="105"/>
      <c r="P53" s="105"/>
      <c r="Q53" s="105"/>
      <c r="R53" s="104"/>
      <c r="S53" s="105"/>
      <c r="T53" s="105"/>
      <c r="U53" s="105"/>
      <c r="V53" s="105"/>
      <c r="W53" s="104" t="s">
        <v>912</v>
      </c>
      <c r="X53" s="73">
        <v>1228457</v>
      </c>
      <c r="Y53" s="73"/>
      <c r="Z53" s="73"/>
      <c r="AA53" s="73"/>
      <c r="AB53" s="73"/>
      <c r="AC53" s="73"/>
      <c r="AD53" s="62" t="s">
        <v>546</v>
      </c>
      <c r="AE53" s="62" t="s">
        <v>546</v>
      </c>
      <c r="AF53" s="66">
        <f>Table1[[#This Row],[2019 Scope 1 (MeT Co2)]]</f>
        <v>1090649</v>
      </c>
      <c r="AG53" s="67">
        <f t="shared" si="0"/>
        <v>264771</v>
      </c>
      <c r="AH53" s="68">
        <f t="shared" si="1"/>
        <v>0.19534240309276829</v>
      </c>
      <c r="AK53" s="62" t="s">
        <v>546</v>
      </c>
      <c r="AL53" s="62" t="s">
        <v>546</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907</v>
      </c>
      <c r="C54" s="104">
        <v>124700</v>
      </c>
      <c r="D54" s="104">
        <v>1077000</v>
      </c>
      <c r="E54" s="104">
        <v>1077000</v>
      </c>
      <c r="F54" s="104"/>
      <c r="G54" s="104"/>
      <c r="H54" s="104"/>
      <c r="I54" s="104"/>
      <c r="J54" s="104"/>
      <c r="K54" s="104"/>
      <c r="L54" s="104"/>
      <c r="M54" s="105"/>
      <c r="N54" s="105"/>
      <c r="O54" s="105"/>
      <c r="P54" s="105"/>
      <c r="Q54" s="105"/>
      <c r="R54" s="104"/>
      <c r="S54" s="105"/>
      <c r="T54" s="105"/>
      <c r="U54" s="105"/>
      <c r="V54" s="105"/>
      <c r="W54" s="104" t="s">
        <v>912</v>
      </c>
      <c r="X54" s="73">
        <v>1077000</v>
      </c>
      <c r="Y54" s="73"/>
      <c r="Z54" s="73"/>
      <c r="AA54" s="73"/>
      <c r="AB54" s="73"/>
      <c r="AC54" s="73"/>
      <c r="AD54" s="62" t="s">
        <v>546</v>
      </c>
      <c r="AE54" s="62" t="s">
        <v>546</v>
      </c>
      <c r="AF54" s="66">
        <f>Table1[[#This Row],[2019 Scope 1 (MeT Co2)]]</f>
        <v>114640</v>
      </c>
      <c r="AG54" s="67">
        <f t="shared" si="0"/>
        <v>10060</v>
      </c>
      <c r="AH54" s="68">
        <f t="shared" si="1"/>
        <v>8.0673616680032076E-2</v>
      </c>
      <c r="AK54" s="62" t="s">
        <v>546</v>
      </c>
      <c r="AL54" s="62" t="s">
        <v>546</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907</v>
      </c>
      <c r="C55" s="104">
        <v>1490000</v>
      </c>
      <c r="D55" s="104">
        <v>971000</v>
      </c>
      <c r="E55" s="104">
        <v>971000</v>
      </c>
      <c r="F55" s="104"/>
      <c r="G55" s="104"/>
      <c r="H55" s="104"/>
      <c r="I55" s="104"/>
      <c r="J55" s="104"/>
      <c r="K55" s="104"/>
      <c r="L55" s="104"/>
      <c r="M55" s="105"/>
      <c r="N55" s="105"/>
      <c r="O55" s="105"/>
      <c r="P55" s="105"/>
      <c r="Q55" s="105"/>
      <c r="R55" s="104"/>
      <c r="S55" s="105"/>
      <c r="T55" s="105"/>
      <c r="U55" s="105"/>
      <c r="V55" s="105"/>
      <c r="W55" s="104">
        <v>12320000</v>
      </c>
      <c r="X55" s="73">
        <v>971000</v>
      </c>
      <c r="Y55" s="73">
        <v>14781000</v>
      </c>
      <c r="Z55" s="73"/>
      <c r="AA55" s="73"/>
      <c r="AB55" s="73"/>
      <c r="AC55" s="73"/>
      <c r="AD55" s="62" t="s">
        <v>546</v>
      </c>
      <c r="AE55" s="62" t="s">
        <v>546</v>
      </c>
      <c r="AF55" s="66">
        <f>Table1[[#This Row],[2019 Scope 1 (MeT Co2)]]</f>
        <v>1489000</v>
      </c>
      <c r="AG55" s="67">
        <f t="shared" si="0"/>
        <v>1000</v>
      </c>
      <c r="AH55" s="68">
        <f t="shared" si="1"/>
        <v>6.711409395973154E-4</v>
      </c>
      <c r="AK55" s="62" t="s">
        <v>546</v>
      </c>
      <c r="AL55" s="62" t="s">
        <v>546</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907</v>
      </c>
      <c r="C56" s="104">
        <v>474497</v>
      </c>
      <c r="D56" s="104">
        <v>639323</v>
      </c>
      <c r="E56" s="104">
        <v>639323</v>
      </c>
      <c r="F56" s="104"/>
      <c r="G56" s="104"/>
      <c r="H56" s="104"/>
      <c r="I56" s="104"/>
      <c r="J56" s="104"/>
      <c r="K56" s="104"/>
      <c r="L56" s="104"/>
      <c r="M56" s="105"/>
      <c r="N56" s="105"/>
      <c r="O56" s="105"/>
      <c r="P56" s="105"/>
      <c r="Q56" s="105"/>
      <c r="R56" s="104"/>
      <c r="S56" s="105"/>
      <c r="T56" s="105"/>
      <c r="U56" s="105"/>
      <c r="V56" s="105"/>
      <c r="W56" s="104">
        <v>17988490</v>
      </c>
      <c r="X56" s="73">
        <v>639323</v>
      </c>
      <c r="Y56" s="73">
        <v>19102310</v>
      </c>
      <c r="Z56" s="73"/>
      <c r="AA56" s="73"/>
      <c r="AB56" s="73"/>
      <c r="AC56" s="73"/>
      <c r="AD56" s="62" t="s">
        <v>546</v>
      </c>
      <c r="AE56" s="62" t="s">
        <v>546</v>
      </c>
      <c r="AF56" s="66">
        <f>Table1[[#This Row],[2019 Scope 1 (MeT Co2)]]</f>
        <v>415094</v>
      </c>
      <c r="AG56" s="67">
        <f t="shared" si="0"/>
        <v>59403</v>
      </c>
      <c r="AH56" s="68">
        <f t="shared" si="1"/>
        <v>0.12519151859758859</v>
      </c>
      <c r="AK56" s="62" t="s">
        <v>546</v>
      </c>
      <c r="AL56" s="62" t="s">
        <v>546</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907</v>
      </c>
      <c r="C57" s="104">
        <v>78229</v>
      </c>
      <c r="D57" s="104">
        <v>596843</v>
      </c>
      <c r="E57" s="104">
        <v>596843</v>
      </c>
      <c r="F57" s="104"/>
      <c r="G57" s="104"/>
      <c r="H57" s="104"/>
      <c r="I57" s="104"/>
      <c r="J57" s="104"/>
      <c r="K57" s="104"/>
      <c r="L57" s="104"/>
      <c r="M57" s="105"/>
      <c r="N57" s="105"/>
      <c r="O57" s="105"/>
      <c r="P57" s="105"/>
      <c r="Q57" s="105"/>
      <c r="R57" s="104"/>
      <c r="S57" s="105"/>
      <c r="T57" s="105"/>
      <c r="U57" s="105"/>
      <c r="V57" s="105"/>
      <c r="W57" s="104">
        <v>187020</v>
      </c>
      <c r="X57" s="73">
        <v>596843</v>
      </c>
      <c r="Y57" s="73">
        <v>862092</v>
      </c>
      <c r="Z57" s="73"/>
      <c r="AA57" s="73"/>
      <c r="AB57" s="73"/>
      <c r="AC57" s="73"/>
      <c r="AD57" s="62" t="s">
        <v>546</v>
      </c>
      <c r="AE57" s="62" t="s">
        <v>546</v>
      </c>
      <c r="AF57" s="66">
        <f>Table1[[#This Row],[2019 Scope 1 (MeT Co2)]]</f>
        <v>81655</v>
      </c>
      <c r="AG57" s="67">
        <f t="shared" si="0"/>
        <v>-3426</v>
      </c>
      <c r="AH57" s="68">
        <f t="shared" si="1"/>
        <v>-4.3794500760587503E-2</v>
      </c>
      <c r="AK57" s="62" t="s">
        <v>546</v>
      </c>
      <c r="AL57" s="62" t="s">
        <v>546</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709692</v>
      </c>
      <c r="D59" s="104">
        <v>765557</v>
      </c>
      <c r="E59" s="104">
        <v>765557</v>
      </c>
      <c r="F59" s="104"/>
      <c r="G59" s="104"/>
      <c r="H59" s="104"/>
      <c r="I59" s="104"/>
      <c r="J59" s="104"/>
      <c r="K59" s="104"/>
      <c r="L59" s="104"/>
      <c r="M59" s="105"/>
      <c r="N59" s="105"/>
      <c r="O59" s="105"/>
      <c r="P59" s="105"/>
      <c r="Q59" s="105"/>
      <c r="R59" s="104"/>
      <c r="S59" s="105"/>
      <c r="T59" s="105"/>
      <c r="U59" s="105"/>
      <c r="V59" s="105"/>
      <c r="W59" s="104">
        <v>21519075.350000001</v>
      </c>
      <c r="X59" s="73">
        <v>765557</v>
      </c>
      <c r="Y59" s="73">
        <v>22994324.350000001</v>
      </c>
      <c r="Z59" s="62"/>
      <c r="AA59" s="62"/>
      <c r="AB59" s="62"/>
      <c r="AC59" s="62"/>
      <c r="AD59" s="62" t="s">
        <v>546</v>
      </c>
      <c r="AE59" s="62" t="s">
        <v>546</v>
      </c>
      <c r="AF59" s="66">
        <f>Table1[[#This Row],[2019 Scope 1 (MeT Co2)]]</f>
        <v>649256</v>
      </c>
      <c r="AG59" s="67">
        <f t="shared" si="0"/>
        <v>60436</v>
      </c>
      <c r="AH59" s="68">
        <f t="shared" si="1"/>
        <v>8.5158068570591189E-2</v>
      </c>
      <c r="AK59" s="62" t="s">
        <v>546</v>
      </c>
      <c r="AL59" s="62" t="s">
        <v>546</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907</v>
      </c>
      <c r="C60" s="104">
        <v>291523</v>
      </c>
      <c r="D60" s="104">
        <v>552851</v>
      </c>
      <c r="E60" s="104">
        <v>552851</v>
      </c>
      <c r="F60" s="104"/>
      <c r="G60" s="104"/>
      <c r="H60" s="104"/>
      <c r="I60" s="104"/>
      <c r="J60" s="104"/>
      <c r="K60" s="104"/>
      <c r="L60" s="104"/>
      <c r="M60" s="105"/>
      <c r="N60" s="105"/>
      <c r="O60" s="105"/>
      <c r="P60" s="105"/>
      <c r="Q60" s="105"/>
      <c r="R60" s="104"/>
      <c r="S60" s="105"/>
      <c r="T60" s="105"/>
      <c r="U60" s="105"/>
      <c r="V60" s="105"/>
      <c r="W60" s="104">
        <v>30605000</v>
      </c>
      <c r="X60" s="73">
        <v>552851</v>
      </c>
      <c r="Y60" s="73">
        <v>31449374</v>
      </c>
      <c r="Z60" s="73"/>
      <c r="AA60" s="73"/>
      <c r="AB60" s="73"/>
      <c r="AC60" s="73"/>
      <c r="AD60" s="62" t="s">
        <v>546</v>
      </c>
      <c r="AE60" s="62" t="s">
        <v>546</v>
      </c>
      <c r="AF60" s="66">
        <f>Table1[[#This Row],[2019 Scope 1 (MeT Co2)]]</f>
        <v>305362</v>
      </c>
      <c r="AG60" s="67">
        <f t="shared" si="0"/>
        <v>-13839</v>
      </c>
      <c r="AH60" s="68">
        <f t="shared" si="1"/>
        <v>-4.7471383046963703E-2</v>
      </c>
      <c r="AK60" s="62" t="s">
        <v>546</v>
      </c>
      <c r="AL60" s="62" t="s">
        <v>546</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913</v>
      </c>
    </row>
    <row r="61" spans="1:61">
      <c r="A61" s="59">
        <f>companies!A61</f>
        <v>60</v>
      </c>
      <c r="B61" s="61" t="s">
        <v>907</v>
      </c>
      <c r="C61" s="104">
        <v>400000</v>
      </c>
      <c r="D61" s="104">
        <v>2022000</v>
      </c>
      <c r="E61" s="104">
        <v>2022000</v>
      </c>
      <c r="F61" s="104"/>
      <c r="G61" s="104"/>
      <c r="H61" s="104"/>
      <c r="I61" s="104"/>
      <c r="J61" s="104"/>
      <c r="K61" s="104"/>
      <c r="L61" s="104"/>
      <c r="M61" s="105"/>
      <c r="N61" s="105"/>
      <c r="O61" s="105"/>
      <c r="P61" s="105"/>
      <c r="Q61" s="105"/>
      <c r="R61" s="104"/>
      <c r="S61" s="105"/>
      <c r="T61" s="105"/>
      <c r="U61" s="105"/>
      <c r="V61" s="105"/>
      <c r="W61" s="104" t="s">
        <v>912</v>
      </c>
      <c r="X61" s="73">
        <v>2022000</v>
      </c>
      <c r="Y61" s="73"/>
      <c r="Z61" s="62"/>
      <c r="AA61" s="62"/>
      <c r="AB61" s="62"/>
      <c r="AC61" s="62"/>
      <c r="AD61" s="62" t="s">
        <v>546</v>
      </c>
      <c r="AE61" s="62" t="s">
        <v>546</v>
      </c>
      <c r="AF61" s="66">
        <f>Table1[[#This Row],[2019 Scope 1 (MeT Co2)]]</f>
        <v>484737</v>
      </c>
      <c r="AG61" s="67">
        <f t="shared" si="0"/>
        <v>-84737</v>
      </c>
      <c r="AH61" s="68">
        <f t="shared" si="1"/>
        <v>-0.21184249999999999</v>
      </c>
      <c r="AK61" s="62" t="s">
        <v>546</v>
      </c>
      <c r="AL61" s="62" t="s">
        <v>546</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907</v>
      </c>
      <c r="C62" s="104">
        <v>6587</v>
      </c>
      <c r="D62" s="104">
        <v>64917</v>
      </c>
      <c r="E62" s="104">
        <v>64917</v>
      </c>
      <c r="F62" s="104"/>
      <c r="G62" s="104"/>
      <c r="H62" s="104"/>
      <c r="I62" s="104"/>
      <c r="J62" s="104"/>
      <c r="K62" s="104"/>
      <c r="L62" s="104"/>
      <c r="M62" s="105"/>
      <c r="N62" s="105"/>
      <c r="O62" s="105"/>
      <c r="P62" s="105"/>
      <c r="Q62" s="105"/>
      <c r="R62" s="104"/>
      <c r="S62" s="105"/>
      <c r="T62" s="105"/>
      <c r="U62" s="105"/>
      <c r="V62" s="105"/>
      <c r="W62" s="104">
        <v>471614</v>
      </c>
      <c r="X62" s="73">
        <v>64917</v>
      </c>
      <c r="Y62" s="73">
        <v>543118</v>
      </c>
      <c r="Z62" s="73"/>
      <c r="AA62" s="73"/>
      <c r="AB62" s="73"/>
      <c r="AC62" s="73"/>
      <c r="AD62" s="62" t="s">
        <v>546</v>
      </c>
      <c r="AE62" s="62" t="s">
        <v>546</v>
      </c>
      <c r="AF62" s="66">
        <f>Table1[[#This Row],[2019 Scope 1 (MeT Co2)]]</f>
        <v>4758.3999999999996</v>
      </c>
      <c r="AG62" s="67">
        <f t="shared" si="0"/>
        <v>1828.6000000000004</v>
      </c>
      <c r="AH62" s="68">
        <f t="shared" si="1"/>
        <v>0.27760740853195692</v>
      </c>
      <c r="AK62" s="62" t="s">
        <v>546</v>
      </c>
      <c r="AL62" s="62" t="s">
        <v>546</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907</v>
      </c>
      <c r="C63" s="104">
        <v>151000</v>
      </c>
      <c r="D63" s="104">
        <v>764000</v>
      </c>
      <c r="E63" s="104">
        <v>764000</v>
      </c>
      <c r="F63" s="104"/>
      <c r="G63" s="104"/>
      <c r="H63" s="104"/>
      <c r="I63" s="104"/>
      <c r="J63" s="104"/>
      <c r="K63" s="104"/>
      <c r="L63" s="104"/>
      <c r="M63" s="105"/>
      <c r="N63" s="105"/>
      <c r="O63" s="105"/>
      <c r="P63" s="105"/>
      <c r="Q63" s="105"/>
      <c r="R63" s="104"/>
      <c r="S63" s="105"/>
      <c r="T63" s="105"/>
      <c r="U63" s="105"/>
      <c r="V63" s="105"/>
      <c r="W63" s="104">
        <v>0</v>
      </c>
      <c r="X63" s="73">
        <v>764000</v>
      </c>
      <c r="Y63" s="73">
        <v>915000</v>
      </c>
      <c r="Z63" s="62"/>
      <c r="AA63" s="62"/>
      <c r="AB63" s="62"/>
      <c r="AC63" s="62"/>
      <c r="AD63" s="62" t="s">
        <v>908</v>
      </c>
      <c r="AE63" s="62" t="s">
        <v>909</v>
      </c>
      <c r="AF63" s="66">
        <f>Table1[[#This Row],[2019 Scope 1 (MeT Co2)]]</f>
        <v>107034.65</v>
      </c>
      <c r="AG63" s="67">
        <f t="shared" si="0"/>
        <v>43965.350000000006</v>
      </c>
      <c r="AH63" s="68">
        <f t="shared" si="1"/>
        <v>0.29116125827814571</v>
      </c>
      <c r="AK63" s="62" t="s">
        <v>908</v>
      </c>
      <c r="AL63" s="62" t="s">
        <v>909</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907</v>
      </c>
      <c r="C64" s="104">
        <v>74992</v>
      </c>
      <c r="D64" s="104">
        <v>269008</v>
      </c>
      <c r="E64" s="104">
        <v>269008</v>
      </c>
      <c r="F64" s="104"/>
      <c r="G64" s="104"/>
      <c r="H64" s="104"/>
      <c r="I64" s="104"/>
      <c r="J64" s="104"/>
      <c r="K64" s="104"/>
      <c r="L64" s="104"/>
      <c r="M64" s="105"/>
      <c r="N64" s="105"/>
      <c r="O64" s="105"/>
      <c r="P64" s="105"/>
      <c r="Q64" s="105"/>
      <c r="R64" s="104"/>
      <c r="S64" s="105"/>
      <c r="T64" s="105"/>
      <c r="U64" s="105"/>
      <c r="V64" s="105"/>
      <c r="W64" s="104">
        <v>0</v>
      </c>
      <c r="X64" s="73">
        <v>269008</v>
      </c>
      <c r="Y64" s="73">
        <v>344000</v>
      </c>
      <c r="Z64" s="73"/>
      <c r="AA64" s="73"/>
      <c r="AB64" s="73"/>
      <c r="AC64" s="73"/>
      <c r="AD64" s="62" t="s">
        <v>546</v>
      </c>
      <c r="AE64" s="62" t="s">
        <v>546</v>
      </c>
      <c r="AF64" s="66">
        <f>Table1[[#This Row],[2019 Scope 1 (MeT Co2)]]</f>
        <v>62931</v>
      </c>
      <c r="AG64" s="67">
        <f t="shared" si="0"/>
        <v>12061</v>
      </c>
      <c r="AH64" s="68">
        <f t="shared" si="1"/>
        <v>0.16083048858544913</v>
      </c>
      <c r="AK64" s="62" t="s">
        <v>546</v>
      </c>
      <c r="AL64" s="62" t="s">
        <v>546</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907</v>
      </c>
      <c r="C65" s="104">
        <v>801600</v>
      </c>
      <c r="D65" s="104">
        <v>462500</v>
      </c>
      <c r="E65" s="104">
        <v>462500</v>
      </c>
      <c r="F65" s="104"/>
      <c r="G65" s="104"/>
      <c r="H65" s="104"/>
      <c r="I65" s="104"/>
      <c r="J65" s="104"/>
      <c r="K65" s="104"/>
      <c r="L65" s="104"/>
      <c r="M65" s="105"/>
      <c r="N65" s="105"/>
      <c r="O65" s="105"/>
      <c r="P65" s="105"/>
      <c r="Q65" s="105"/>
      <c r="R65" s="104"/>
      <c r="S65" s="105"/>
      <c r="T65" s="105"/>
      <c r="U65" s="105"/>
      <c r="V65" s="105"/>
      <c r="W65" s="104">
        <v>6586000</v>
      </c>
      <c r="X65" s="73">
        <v>462500</v>
      </c>
      <c r="Y65" s="73">
        <v>7850100</v>
      </c>
      <c r="Z65" s="73"/>
      <c r="AA65" s="73"/>
      <c r="AB65" s="73"/>
      <c r="AC65" s="73"/>
      <c r="AD65" s="62" t="s">
        <v>546</v>
      </c>
      <c r="AE65" s="62" t="s">
        <v>546</v>
      </c>
      <c r="AF65" s="66">
        <f>Table1[[#This Row],[2019 Scope 1 (MeT Co2)]]</f>
        <v>755340</v>
      </c>
      <c r="AG65" s="67">
        <f t="shared" si="0"/>
        <v>46260</v>
      </c>
      <c r="AH65" s="68">
        <f t="shared" si="1"/>
        <v>5.7709580838323352E-2</v>
      </c>
      <c r="AK65" s="62" t="s">
        <v>546</v>
      </c>
      <c r="AL65" s="62" t="s">
        <v>546</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907</v>
      </c>
      <c r="C66" s="104">
        <v>15722</v>
      </c>
      <c r="D66" s="104">
        <v>0</v>
      </c>
      <c r="E66" s="104">
        <v>0</v>
      </c>
      <c r="F66" s="104"/>
      <c r="G66" s="104"/>
      <c r="H66" s="104"/>
      <c r="I66" s="104"/>
      <c r="J66" s="104"/>
      <c r="K66" s="104"/>
      <c r="L66" s="104"/>
      <c r="M66" s="105"/>
      <c r="N66" s="105"/>
      <c r="O66" s="105"/>
      <c r="P66" s="105"/>
      <c r="Q66" s="105"/>
      <c r="R66" s="104"/>
      <c r="S66" s="105"/>
      <c r="T66" s="105"/>
      <c r="U66" s="105"/>
      <c r="V66" s="105"/>
      <c r="W66" s="104">
        <v>34019</v>
      </c>
      <c r="X66" s="73" t="b">
        <v>0</v>
      </c>
      <c r="Y66" s="73">
        <v>49741</v>
      </c>
      <c r="Z66" s="73"/>
      <c r="AA66" s="73"/>
      <c r="AB66" s="73"/>
      <c r="AC66" s="73"/>
      <c r="AD66" s="62" t="s">
        <v>546</v>
      </c>
      <c r="AE66" s="62" t="s">
        <v>546</v>
      </c>
      <c r="AF66" s="66">
        <f>Table1[[#This Row],[2019 Scope 1 (MeT Co2)]]</f>
        <v>13613</v>
      </c>
      <c r="AG66" s="67">
        <f t="shared" ref="AG66:AG101" si="8">C66-AF66</f>
        <v>2109</v>
      </c>
      <c r="AH66" s="68">
        <f t="shared" ref="AH66:AH101" si="9">AG66/C66</f>
        <v>0.13414323877369291</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907</v>
      </c>
      <c r="C67" s="104">
        <v>97639</v>
      </c>
      <c r="D67" s="104">
        <v>139110</v>
      </c>
      <c r="E67" s="104">
        <v>139110</v>
      </c>
      <c r="F67" s="104"/>
      <c r="G67" s="104"/>
      <c r="H67" s="104"/>
      <c r="I67" s="104"/>
      <c r="J67" s="104"/>
      <c r="K67" s="104"/>
      <c r="L67" s="104"/>
      <c r="M67" s="105"/>
      <c r="N67" s="105"/>
      <c r="O67" s="105"/>
      <c r="P67" s="105"/>
      <c r="Q67" s="105"/>
      <c r="R67" s="104"/>
      <c r="S67" s="105"/>
      <c r="T67" s="105"/>
      <c r="U67" s="105"/>
      <c r="V67" s="105"/>
      <c r="W67" s="104">
        <v>10963251</v>
      </c>
      <c r="X67" s="73">
        <v>139110</v>
      </c>
      <c r="Y67" s="73">
        <v>11200000</v>
      </c>
      <c r="Z67" s="73"/>
      <c r="AA67" s="73"/>
      <c r="AB67" s="73"/>
      <c r="AC67" s="73"/>
      <c r="AD67" s="62" t="s">
        <v>546</v>
      </c>
      <c r="AE67" s="62" t="s">
        <v>546</v>
      </c>
      <c r="AF67" s="66">
        <f>Table1[[#This Row],[2019 Scope 1 (MeT Co2)]]</f>
        <v>113412</v>
      </c>
      <c r="AG67" s="67">
        <f t="shared" si="8"/>
        <v>-15773</v>
      </c>
      <c r="AH67" s="68">
        <f t="shared" si="9"/>
        <v>-0.16154405514190026</v>
      </c>
      <c r="AK67" s="62" t="s">
        <v>546</v>
      </c>
      <c r="AL67" s="62" t="s">
        <v>546</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907</v>
      </c>
      <c r="C68" s="104">
        <v>778304</v>
      </c>
      <c r="D68" s="104">
        <v>907536</v>
      </c>
      <c r="E68" s="104">
        <v>907536</v>
      </c>
      <c r="F68" s="104"/>
      <c r="G68" s="104"/>
      <c r="H68" s="104"/>
      <c r="I68" s="104"/>
      <c r="J68" s="104"/>
      <c r="K68" s="104"/>
      <c r="L68" s="104"/>
      <c r="M68" s="105"/>
      <c r="N68" s="105"/>
      <c r="O68" s="105"/>
      <c r="P68" s="105"/>
      <c r="Q68" s="105"/>
      <c r="R68" s="104"/>
      <c r="S68" s="105"/>
      <c r="T68" s="105"/>
      <c r="U68" s="105"/>
      <c r="V68" s="105"/>
      <c r="W68" s="104">
        <v>12217015</v>
      </c>
      <c r="X68" s="73">
        <v>907536</v>
      </c>
      <c r="Y68" s="73">
        <v>13902855</v>
      </c>
      <c r="Z68" s="73"/>
      <c r="AA68" s="73"/>
      <c r="AB68" s="73"/>
      <c r="AC68" s="73"/>
      <c r="AD68" s="62" t="s">
        <v>546</v>
      </c>
      <c r="AE68" s="62" t="s">
        <v>546</v>
      </c>
      <c r="AF68" s="66">
        <f>Table1[[#This Row],[2019 Scope 1 (MeT Co2)]]</f>
        <v>856590</v>
      </c>
      <c r="AG68" s="67">
        <f t="shared" si="8"/>
        <v>-78286</v>
      </c>
      <c r="AH68" s="68">
        <f t="shared" si="9"/>
        <v>-0.10058537538031412</v>
      </c>
      <c r="AK68" s="62" t="s">
        <v>546</v>
      </c>
      <c r="AL68" s="62" t="s">
        <v>546</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907</v>
      </c>
      <c r="C69" s="104">
        <v>29450</v>
      </c>
      <c r="D69" s="104">
        <v>178350</v>
      </c>
      <c r="E69" s="104">
        <v>178350</v>
      </c>
      <c r="F69" s="104"/>
      <c r="G69" s="104"/>
      <c r="H69" s="104"/>
      <c r="I69" s="104"/>
      <c r="J69" s="104"/>
      <c r="K69" s="104"/>
      <c r="L69" s="104"/>
      <c r="M69" s="105"/>
      <c r="N69" s="105"/>
      <c r="O69" s="105"/>
      <c r="P69" s="105"/>
      <c r="Q69" s="105"/>
      <c r="R69" s="104"/>
      <c r="S69" s="105"/>
      <c r="T69" s="105"/>
      <c r="U69" s="105"/>
      <c r="V69" s="105"/>
      <c r="W69" s="104">
        <v>1357000</v>
      </c>
      <c r="X69" s="73">
        <v>178350</v>
      </c>
      <c r="Y69" s="73">
        <v>1564800</v>
      </c>
      <c r="Z69" s="73"/>
      <c r="AA69" s="73"/>
      <c r="AB69" s="73"/>
      <c r="AC69" s="73"/>
      <c r="AD69" s="62" t="s">
        <v>546</v>
      </c>
      <c r="AE69" s="62" t="s">
        <v>546</v>
      </c>
      <c r="AF69" s="66">
        <f>Table1[[#This Row],[2019 Scope 1 (MeT Co2)]]</f>
        <v>28300</v>
      </c>
      <c r="AG69" s="67">
        <f t="shared" si="8"/>
        <v>1150</v>
      </c>
      <c r="AH69" s="68">
        <f t="shared" si="9"/>
        <v>3.9049235993208829E-2</v>
      </c>
      <c r="AK69" s="62" t="s">
        <v>546</v>
      </c>
      <c r="AL69" s="62" t="s">
        <v>546</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40139</v>
      </c>
      <c r="D72" s="104">
        <v>224489</v>
      </c>
      <c r="E72" s="104">
        <v>224489</v>
      </c>
      <c r="F72" s="104"/>
      <c r="G72" s="104"/>
      <c r="H72" s="104"/>
      <c r="I72" s="104"/>
      <c r="J72" s="104"/>
      <c r="K72" s="104"/>
      <c r="L72" s="104"/>
      <c r="M72" s="105"/>
      <c r="N72" s="105"/>
      <c r="O72" s="105"/>
      <c r="P72" s="105"/>
      <c r="Q72" s="105"/>
      <c r="R72" s="104"/>
      <c r="S72" s="105"/>
      <c r="T72" s="105"/>
      <c r="U72" s="105"/>
      <c r="V72" s="105"/>
      <c r="W72" s="104">
        <v>2751744</v>
      </c>
      <c r="X72" s="73">
        <v>224489</v>
      </c>
      <c r="Y72" s="73">
        <v>3016372</v>
      </c>
      <c r="Z72" s="73"/>
      <c r="AA72" s="73"/>
      <c r="AB72" s="73"/>
      <c r="AC72" s="73"/>
      <c r="AD72" s="62" t="s">
        <v>914</v>
      </c>
      <c r="AE72" s="62" t="s">
        <v>915</v>
      </c>
      <c r="AF72" s="66">
        <f>Table1[[#This Row],[2019 Scope 1 (MeT Co2)]]</f>
        <v>46714</v>
      </c>
      <c r="AG72" s="67">
        <f t="shared" si="8"/>
        <v>-6575</v>
      </c>
      <c r="AH72" s="68">
        <f t="shared" si="9"/>
        <v>-0.1638057749321109</v>
      </c>
      <c r="AK72" s="62" t="s">
        <v>914</v>
      </c>
      <c r="AL72" s="62" t="s">
        <v>915</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907</v>
      </c>
      <c r="C73" s="104">
        <v>2571</v>
      </c>
      <c r="D73" s="104">
        <v>47142</v>
      </c>
      <c r="E73" s="104">
        <v>47142</v>
      </c>
      <c r="F73" s="104"/>
      <c r="G73" s="104"/>
      <c r="H73" s="104"/>
      <c r="I73" s="104"/>
      <c r="J73" s="104"/>
      <c r="K73" s="104"/>
      <c r="L73" s="104"/>
      <c r="M73" s="105"/>
      <c r="N73" s="105"/>
      <c r="O73" s="105"/>
      <c r="P73" s="105"/>
      <c r="Q73" s="105"/>
      <c r="R73" s="104"/>
      <c r="S73" s="105"/>
      <c r="T73" s="105"/>
      <c r="U73" s="105"/>
      <c r="V73" s="105"/>
      <c r="W73" s="104">
        <v>277014</v>
      </c>
      <c r="X73" s="73">
        <v>47142</v>
      </c>
      <c r="Y73" s="73">
        <v>326727</v>
      </c>
      <c r="Z73" s="73"/>
      <c r="AA73" s="73"/>
      <c r="AB73" s="73"/>
      <c r="AC73" s="73"/>
      <c r="AD73" s="62" t="s">
        <v>546</v>
      </c>
      <c r="AE73" s="62" t="s">
        <v>546</v>
      </c>
      <c r="AF73" s="66">
        <f>Table1[[#This Row],[2019 Scope 1 (MeT Co2)]]</f>
        <v>2695</v>
      </c>
      <c r="AG73" s="67">
        <f t="shared" si="8"/>
        <v>-124</v>
      </c>
      <c r="AH73" s="68">
        <f t="shared" si="9"/>
        <v>-4.8230260598988724E-2</v>
      </c>
      <c r="AK73" s="62" t="s">
        <v>546</v>
      </c>
      <c r="AL73" s="62" t="s">
        <v>546</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907</v>
      </c>
      <c r="C74" s="104">
        <v>11300000</v>
      </c>
      <c r="D74" s="104">
        <v>4200000</v>
      </c>
      <c r="E74" s="104">
        <v>4200000</v>
      </c>
      <c r="F74" s="104"/>
      <c r="G74" s="104"/>
      <c r="H74" s="104"/>
      <c r="I74" s="104"/>
      <c r="J74" s="104"/>
      <c r="K74" s="104"/>
      <c r="L74" s="104"/>
      <c r="M74" s="105"/>
      <c r="N74" s="105"/>
      <c r="O74" s="105"/>
      <c r="P74" s="105"/>
      <c r="Q74" s="105"/>
      <c r="R74" s="104"/>
      <c r="S74" s="105"/>
      <c r="T74" s="105"/>
      <c r="U74" s="105"/>
      <c r="V74" s="105"/>
      <c r="W74" s="104">
        <v>63000000</v>
      </c>
      <c r="X74" s="73">
        <v>4200000</v>
      </c>
      <c r="Y74" s="73">
        <v>78500000</v>
      </c>
      <c r="Z74" s="62"/>
      <c r="AA74" s="62"/>
      <c r="AB74" s="62"/>
      <c r="AC74" s="62"/>
      <c r="AD74" s="62" t="s">
        <v>546</v>
      </c>
      <c r="AE74" s="62" t="s">
        <v>546</v>
      </c>
      <c r="AF74" s="66">
        <f>Table1[[#This Row],[2019 Scope 1 (MeT Co2)]]</f>
        <v>22430197</v>
      </c>
      <c r="AG74" s="67">
        <f t="shared" si="8"/>
        <v>-11130197</v>
      </c>
      <c r="AH74" s="68">
        <f t="shared" si="9"/>
        <v>-0.98497318584070792</v>
      </c>
      <c r="AK74" s="62" t="s">
        <v>546</v>
      </c>
      <c r="AL74" s="62" t="s">
        <v>546</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907</v>
      </c>
      <c r="C75" s="104">
        <v>14763</v>
      </c>
      <c r="D75" s="104">
        <v>403160</v>
      </c>
      <c r="E75" s="104">
        <v>403160</v>
      </c>
      <c r="F75" s="104"/>
      <c r="G75" s="104"/>
      <c r="H75" s="104"/>
      <c r="I75" s="104"/>
      <c r="J75" s="104"/>
      <c r="K75" s="104"/>
      <c r="L75" s="104"/>
      <c r="M75" s="105"/>
      <c r="N75" s="105"/>
      <c r="O75" s="105"/>
      <c r="P75" s="105"/>
      <c r="Q75" s="105"/>
      <c r="R75" s="104"/>
      <c r="S75" s="105"/>
      <c r="T75" s="105"/>
      <c r="U75" s="105"/>
      <c r="V75" s="105"/>
      <c r="W75" s="104">
        <v>991706.12</v>
      </c>
      <c r="X75" s="73">
        <v>403160</v>
      </c>
      <c r="Y75" s="73">
        <v>1409629.12</v>
      </c>
      <c r="Z75" s="73"/>
      <c r="AA75" s="73"/>
      <c r="AB75" s="73"/>
      <c r="AC75" s="73"/>
      <c r="AD75" s="62" t="s">
        <v>546</v>
      </c>
      <c r="AE75" s="62" t="s">
        <v>546</v>
      </c>
      <c r="AF75" s="66">
        <f>Table1[[#This Row],[2019 Scope 1 (MeT Co2)]]</f>
        <v>16520</v>
      </c>
      <c r="AG75" s="67">
        <f t="shared" si="8"/>
        <v>-1757</v>
      </c>
      <c r="AH75" s="68">
        <f t="shared" si="9"/>
        <v>-0.11901375059269796</v>
      </c>
      <c r="AK75" s="62" t="s">
        <v>546</v>
      </c>
      <c r="AL75" s="62" t="s">
        <v>546</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907</v>
      </c>
      <c r="C76" s="104">
        <v>9600</v>
      </c>
      <c r="D76" s="104">
        <v>57800</v>
      </c>
      <c r="E76" s="104">
        <v>57800</v>
      </c>
      <c r="F76" s="104"/>
      <c r="G76" s="104"/>
      <c r="H76" s="104"/>
      <c r="I76" s="104"/>
      <c r="J76" s="104"/>
      <c r="K76" s="104"/>
      <c r="L76" s="104"/>
      <c r="M76" s="105"/>
      <c r="N76" s="105"/>
      <c r="O76" s="105"/>
      <c r="P76" s="105"/>
      <c r="Q76" s="105"/>
      <c r="R76" s="104"/>
      <c r="S76" s="105"/>
      <c r="T76" s="105"/>
      <c r="U76" s="105"/>
      <c r="V76" s="105"/>
      <c r="W76" s="104">
        <v>24500</v>
      </c>
      <c r="X76" s="73">
        <v>57800</v>
      </c>
      <c r="Y76" s="73">
        <v>91900</v>
      </c>
      <c r="Z76" s="73"/>
      <c r="AA76" s="73"/>
      <c r="AB76" s="73"/>
      <c r="AC76" s="73"/>
      <c r="AD76" s="62" t="s">
        <v>908</v>
      </c>
      <c r="AE76" s="62" t="s">
        <v>909</v>
      </c>
      <c r="AF76" s="66">
        <f>Table1[[#This Row],[2019 Scope 1 (MeT Co2)]]</f>
        <v>9900</v>
      </c>
      <c r="AG76" s="67">
        <f t="shared" si="8"/>
        <v>-300</v>
      </c>
      <c r="AH76" s="68">
        <f t="shared" si="9"/>
        <v>-3.125E-2</v>
      </c>
      <c r="AK76" s="62" t="s">
        <v>908</v>
      </c>
      <c r="AL76" s="62" t="s">
        <v>909</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907</v>
      </c>
      <c r="C77" s="104">
        <v>3734520</v>
      </c>
      <c r="D77" s="104">
        <v>1713950</v>
      </c>
      <c r="E77" s="104">
        <v>1713950</v>
      </c>
      <c r="F77" s="104"/>
      <c r="G77" s="104"/>
      <c r="H77" s="104"/>
      <c r="I77" s="104"/>
      <c r="J77" s="104"/>
      <c r="K77" s="104"/>
      <c r="L77" s="104"/>
      <c r="M77" s="105"/>
      <c r="N77" s="105"/>
      <c r="O77" s="105"/>
      <c r="P77" s="105"/>
      <c r="Q77" s="105"/>
      <c r="R77" s="104"/>
      <c r="S77" s="105"/>
      <c r="T77" s="105"/>
      <c r="U77" s="105"/>
      <c r="V77" s="105"/>
      <c r="W77" s="104">
        <v>62817980</v>
      </c>
      <c r="X77" s="73">
        <v>1713950</v>
      </c>
      <c r="Y77" s="73">
        <v>68266450</v>
      </c>
      <c r="Z77" s="73"/>
      <c r="AA77" s="73"/>
      <c r="AB77" s="73"/>
      <c r="AC77" s="73"/>
      <c r="AD77" s="62" t="s">
        <v>546</v>
      </c>
      <c r="AE77" s="62" t="s">
        <v>546</v>
      </c>
      <c r="AF77" s="66">
        <f>Table1[[#This Row],[2019 Scope 1 (MeT Co2)]]</f>
        <v>3552415</v>
      </c>
      <c r="AG77" s="67">
        <f t="shared" si="8"/>
        <v>182105</v>
      </c>
      <c r="AH77" s="68">
        <f t="shared" si="9"/>
        <v>4.8762625451195869E-2</v>
      </c>
      <c r="AK77" s="62" t="s">
        <v>546</v>
      </c>
      <c r="AL77" s="62" t="s">
        <v>546</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907</v>
      </c>
      <c r="C78" s="104">
        <v>788838</v>
      </c>
      <c r="D78" s="104">
        <v>812923</v>
      </c>
      <c r="E78" s="104">
        <v>812923</v>
      </c>
      <c r="F78" s="104"/>
      <c r="G78" s="104"/>
      <c r="H78" s="104"/>
      <c r="I78" s="104"/>
      <c r="J78" s="104"/>
      <c r="K78" s="104"/>
      <c r="L78" s="104"/>
      <c r="M78" s="105"/>
      <c r="N78" s="105"/>
      <c r="O78" s="105"/>
      <c r="P78" s="105"/>
      <c r="Q78" s="105"/>
      <c r="R78" s="104"/>
      <c r="S78" s="105"/>
      <c r="T78" s="105"/>
      <c r="U78" s="105"/>
      <c r="V78" s="105"/>
      <c r="W78" s="104" t="s">
        <v>912</v>
      </c>
      <c r="X78" s="73">
        <v>812923</v>
      </c>
      <c r="Y78" s="73"/>
      <c r="Z78" s="73"/>
      <c r="AA78" s="73"/>
      <c r="AB78" s="73"/>
      <c r="AC78" s="73"/>
      <c r="AD78" s="62" t="s">
        <v>908</v>
      </c>
      <c r="AE78" s="62" t="s">
        <v>909</v>
      </c>
      <c r="AF78" s="66">
        <f>Table1[[#This Row],[2019 Scope 1 (MeT Co2)]]</f>
        <v>734638</v>
      </c>
      <c r="AG78" s="67">
        <f t="shared" si="8"/>
        <v>54200</v>
      </c>
      <c r="AH78" s="68">
        <f t="shared" si="9"/>
        <v>6.8708657544388069E-2</v>
      </c>
      <c r="AK78" s="62" t="s">
        <v>908</v>
      </c>
      <c r="AL78" s="62" t="s">
        <v>909</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907</v>
      </c>
      <c r="C79" s="104">
        <v>388384</v>
      </c>
      <c r="D79" s="104">
        <v>241355</v>
      </c>
      <c r="E79" s="104">
        <v>241355</v>
      </c>
      <c r="F79" s="104"/>
      <c r="G79" s="104"/>
      <c r="H79" s="104"/>
      <c r="I79" s="104"/>
      <c r="J79" s="104"/>
      <c r="K79" s="104"/>
      <c r="L79" s="104"/>
      <c r="M79" s="105"/>
      <c r="N79" s="105"/>
      <c r="O79" s="105"/>
      <c r="P79" s="105"/>
      <c r="Q79" s="105"/>
      <c r="R79" s="104"/>
      <c r="S79" s="105"/>
      <c r="T79" s="105"/>
      <c r="U79" s="105"/>
      <c r="V79" s="105"/>
      <c r="W79" s="104">
        <v>5137000</v>
      </c>
      <c r="X79" s="73">
        <v>241355</v>
      </c>
      <c r="Y79" s="73">
        <v>5766739</v>
      </c>
      <c r="Z79" s="73"/>
      <c r="AA79" s="73"/>
      <c r="AB79" s="73"/>
      <c r="AC79" s="73"/>
      <c r="AD79" s="62" t="s">
        <v>546</v>
      </c>
      <c r="AE79" s="62" t="s">
        <v>546</v>
      </c>
      <c r="AF79" s="66">
        <f>Table1[[#This Row],[2019 Scope 1 (MeT Co2)]]</f>
        <v>397970</v>
      </c>
      <c r="AG79" s="67">
        <f t="shared" si="8"/>
        <v>-9586</v>
      </c>
      <c r="AH79" s="68">
        <f t="shared" si="9"/>
        <v>-2.4681758259866522E-2</v>
      </c>
      <c r="AK79" s="62" t="s">
        <v>546</v>
      </c>
      <c r="AL79" s="62" t="s">
        <v>546</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907</v>
      </c>
      <c r="C80" s="104">
        <v>2122000</v>
      </c>
      <c r="D80" s="104">
        <v>2437000</v>
      </c>
      <c r="E80" s="104">
        <v>2437000</v>
      </c>
      <c r="F80" s="104"/>
      <c r="G80" s="104"/>
      <c r="H80" s="104"/>
      <c r="I80" s="104"/>
      <c r="J80" s="104"/>
      <c r="K80" s="104"/>
      <c r="L80" s="104"/>
      <c r="M80" s="105"/>
      <c r="N80" s="105"/>
      <c r="O80" s="105"/>
      <c r="P80" s="105"/>
      <c r="Q80" s="105"/>
      <c r="R80" s="104"/>
      <c r="S80" s="105"/>
      <c r="T80" s="105"/>
      <c r="U80" s="105"/>
      <c r="V80" s="105"/>
      <c r="W80" s="104">
        <v>235218042</v>
      </c>
      <c r="X80" s="73">
        <v>2437000</v>
      </c>
      <c r="Y80" s="73">
        <v>239777042</v>
      </c>
      <c r="Z80" s="73"/>
      <c r="AA80" s="73"/>
      <c r="AB80" s="73"/>
      <c r="AC80" s="73"/>
      <c r="AD80" s="62" t="s">
        <v>546</v>
      </c>
      <c r="AE80" s="62" t="s">
        <v>546</v>
      </c>
      <c r="AF80" s="66">
        <f>Table1[[#This Row],[2019 Scope 1 (MeT Co2)]]</f>
        <v>2210000</v>
      </c>
      <c r="AG80" s="67">
        <f t="shared" si="8"/>
        <v>-88000</v>
      </c>
      <c r="AH80" s="68">
        <f t="shared" si="9"/>
        <v>-4.1470311027332708E-2</v>
      </c>
      <c r="AK80" s="62" t="s">
        <v>546</v>
      </c>
      <c r="AL80" s="62" t="s">
        <v>546</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907</v>
      </c>
      <c r="C81" s="104">
        <v>80179</v>
      </c>
      <c r="D81" s="104">
        <v>128298</v>
      </c>
      <c r="E81" s="104">
        <v>128298</v>
      </c>
      <c r="F81" s="104"/>
      <c r="G81" s="104"/>
      <c r="H81" s="104"/>
      <c r="I81" s="104"/>
      <c r="J81" s="104"/>
      <c r="K81" s="104"/>
      <c r="L81" s="104"/>
      <c r="M81" s="105"/>
      <c r="N81" s="105"/>
      <c r="O81" s="105"/>
      <c r="P81" s="105"/>
      <c r="Q81" s="105"/>
      <c r="R81" s="104"/>
      <c r="S81" s="105"/>
      <c r="T81" s="105"/>
      <c r="U81" s="105"/>
      <c r="V81" s="105"/>
      <c r="W81" s="104">
        <v>112252</v>
      </c>
      <c r="X81" s="73">
        <v>128298</v>
      </c>
      <c r="Y81" s="73">
        <v>320729</v>
      </c>
      <c r="Z81" s="73"/>
      <c r="AA81" s="73"/>
      <c r="AB81" s="73"/>
      <c r="AC81" s="73"/>
      <c r="AD81" s="62" t="s">
        <v>546</v>
      </c>
      <c r="AE81" s="62" t="s">
        <v>546</v>
      </c>
      <c r="AF81" s="66">
        <f>Table1[[#This Row],[2019 Scope 1 (MeT Co2)]]</f>
        <v>75290</v>
      </c>
      <c r="AG81" s="67">
        <f t="shared" si="8"/>
        <v>4889</v>
      </c>
      <c r="AH81" s="68">
        <f t="shared" si="9"/>
        <v>6.0976066052208185E-2</v>
      </c>
      <c r="AK81" s="62" t="s">
        <v>546</v>
      </c>
      <c r="AL81" s="62" t="s">
        <v>546</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174000</v>
      </c>
      <c r="E83" s="104">
        <v>174000</v>
      </c>
      <c r="F83" s="104"/>
      <c r="G83" s="104"/>
      <c r="H83" s="104"/>
      <c r="I83" s="104"/>
      <c r="J83" s="104"/>
      <c r="K83" s="104"/>
      <c r="L83" s="104"/>
      <c r="M83" s="105"/>
      <c r="N83" s="105"/>
      <c r="O83" s="105"/>
      <c r="P83" s="105"/>
      <c r="Q83" s="105"/>
      <c r="R83" s="104"/>
      <c r="S83" s="105"/>
      <c r="T83" s="105"/>
      <c r="U83" s="105"/>
      <c r="V83" s="105"/>
      <c r="W83" s="104">
        <v>99000</v>
      </c>
      <c r="X83" s="73">
        <v>174000</v>
      </c>
      <c r="Y83" s="73">
        <v>277000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907</v>
      </c>
      <c r="C84" s="104">
        <v>1358000</v>
      </c>
      <c r="D84" s="104">
        <v>561000</v>
      </c>
      <c r="E84" s="104">
        <v>561000</v>
      </c>
      <c r="F84" s="104"/>
      <c r="G84" s="104"/>
      <c r="H84" s="104"/>
      <c r="I84" s="104"/>
      <c r="J84" s="104"/>
      <c r="K84" s="104"/>
      <c r="L84" s="104"/>
      <c r="M84" s="105"/>
      <c r="N84" s="105"/>
      <c r="O84" s="105"/>
      <c r="P84" s="105"/>
      <c r="Q84" s="105"/>
      <c r="R84" s="104"/>
      <c r="S84" s="105"/>
      <c r="T84" s="105"/>
      <c r="U84" s="105"/>
      <c r="V84" s="105"/>
      <c r="W84" s="104">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19404</v>
      </c>
      <c r="D85" s="104">
        <v>293618</v>
      </c>
      <c r="E85" s="104">
        <v>293618</v>
      </c>
      <c r="F85" s="104"/>
      <c r="G85" s="104"/>
      <c r="H85" s="104"/>
      <c r="I85" s="104"/>
      <c r="J85" s="104"/>
      <c r="K85" s="104"/>
      <c r="L85" s="104"/>
      <c r="M85" s="105"/>
      <c r="N85" s="105"/>
      <c r="O85" s="105"/>
      <c r="P85" s="105"/>
      <c r="Q85" s="105"/>
      <c r="R85" s="104"/>
      <c r="S85" s="105"/>
      <c r="T85" s="105"/>
      <c r="U85" s="105"/>
      <c r="V85" s="105"/>
      <c r="W85" s="104">
        <v>580998</v>
      </c>
      <c r="X85" s="73">
        <v>293618</v>
      </c>
      <c r="Y85" s="73">
        <v>894020</v>
      </c>
      <c r="Z85" s="62"/>
      <c r="AA85" s="62"/>
      <c r="AB85" s="62"/>
      <c r="AC85" s="62"/>
      <c r="AD85" s="62" t="s">
        <v>908</v>
      </c>
      <c r="AE85" s="62" t="s">
        <v>909</v>
      </c>
      <c r="AF85" s="66">
        <f>Table1[[#This Row],[2019 Scope 1 (MeT Co2)]]</f>
        <v>16863.186000000002</v>
      </c>
      <c r="AG85" s="67">
        <f t="shared" si="8"/>
        <v>2540.8139999999985</v>
      </c>
      <c r="AH85" s="68">
        <f t="shared" si="9"/>
        <v>0.13094279529993808</v>
      </c>
      <c r="AK85" s="62" t="s">
        <v>908</v>
      </c>
      <c r="AL85" s="62" t="s">
        <v>909</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907</v>
      </c>
      <c r="C86" s="104">
        <v>97534302</v>
      </c>
      <c r="D86" s="104">
        <v>2701183</v>
      </c>
      <c r="E86" s="104">
        <v>2701183</v>
      </c>
      <c r="F86" s="104"/>
      <c r="G86" s="104"/>
      <c r="H86" s="104"/>
      <c r="I86" s="104"/>
      <c r="J86" s="104"/>
      <c r="K86" s="104"/>
      <c r="L86" s="104"/>
      <c r="M86" s="105"/>
      <c r="N86" s="105"/>
      <c r="O86" s="105"/>
      <c r="P86" s="105"/>
      <c r="Q86" s="105"/>
      <c r="R86" s="104"/>
      <c r="S86" s="105"/>
      <c r="T86" s="105"/>
      <c r="U86" s="105"/>
      <c r="V86" s="105"/>
      <c r="W86" s="104">
        <v>34630131</v>
      </c>
      <c r="X86" s="73">
        <v>2701183</v>
      </c>
      <c r="Y86" s="73">
        <v>134865616</v>
      </c>
      <c r="Z86" s="73"/>
      <c r="AA86" s="73"/>
      <c r="AB86" s="73"/>
      <c r="AC86" s="73"/>
      <c r="AD86" s="62" t="s">
        <v>546</v>
      </c>
      <c r="AE86" s="62" t="s">
        <v>546</v>
      </c>
      <c r="AF86" s="66">
        <f>Table1[[#This Row],[2019 Scope 1 (MeT Co2)]]</f>
        <v>88213565</v>
      </c>
      <c r="AG86" s="67">
        <f t="shared" si="8"/>
        <v>9320737</v>
      </c>
      <c r="AH86" s="68">
        <f t="shared" si="9"/>
        <v>9.5563681790638122E-2</v>
      </c>
      <c r="AK86" s="62" t="s">
        <v>546</v>
      </c>
      <c r="AL86" s="62" t="s">
        <v>546</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907</v>
      </c>
      <c r="C87" s="104">
        <v>291000</v>
      </c>
      <c r="D87" s="104">
        <v>390000</v>
      </c>
      <c r="E87" s="104">
        <v>390000</v>
      </c>
      <c r="F87" s="104"/>
      <c r="G87" s="104"/>
      <c r="H87" s="104"/>
      <c r="I87" s="104"/>
      <c r="J87" s="104"/>
      <c r="K87" s="104"/>
      <c r="L87" s="104"/>
      <c r="M87" s="105"/>
      <c r="N87" s="105"/>
      <c r="O87" s="105"/>
      <c r="P87" s="105"/>
      <c r="Q87" s="105"/>
      <c r="R87" s="104"/>
      <c r="S87" s="105"/>
      <c r="T87" s="105"/>
      <c r="U87" s="105"/>
      <c r="V87" s="105"/>
      <c r="W87" s="104">
        <v>15900000</v>
      </c>
      <c r="X87" s="73">
        <v>390000</v>
      </c>
      <c r="Y87" s="73">
        <v>16581000</v>
      </c>
      <c r="Z87" s="62"/>
      <c r="AA87" s="62"/>
      <c r="AB87" s="62"/>
      <c r="AC87" s="62"/>
      <c r="AD87" s="62" t="s">
        <v>546</v>
      </c>
      <c r="AE87" s="62" t="s">
        <v>546</v>
      </c>
      <c r="AF87" s="66">
        <f>Table1[[#This Row],[2019 Scope 1 (MeT Co2)]]</f>
        <v>381198.61</v>
      </c>
      <c r="AG87" s="67">
        <f t="shared" si="8"/>
        <v>-90198.609999999986</v>
      </c>
      <c r="AH87" s="68">
        <f t="shared" si="9"/>
        <v>-0.30996085910652915</v>
      </c>
      <c r="AK87" s="62" t="s">
        <v>546</v>
      </c>
      <c r="AL87" s="62" t="s">
        <v>546</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907</v>
      </c>
      <c r="C88" s="104">
        <v>706176</v>
      </c>
      <c r="D88" s="104">
        <v>2111537</v>
      </c>
      <c r="E88" s="104">
        <v>2111537</v>
      </c>
      <c r="F88" s="104"/>
      <c r="G88" s="104"/>
      <c r="H88" s="104"/>
      <c r="I88" s="104"/>
      <c r="J88" s="104"/>
      <c r="K88" s="104"/>
      <c r="L88" s="104"/>
      <c r="M88" s="105"/>
      <c r="N88" s="105"/>
      <c r="O88" s="105"/>
      <c r="P88" s="105"/>
      <c r="Q88" s="105"/>
      <c r="R88" s="104"/>
      <c r="S88" s="105"/>
      <c r="T88" s="105"/>
      <c r="U88" s="105"/>
      <c r="V88" s="105"/>
      <c r="W88" s="104">
        <v>78400000</v>
      </c>
      <c r="X88" s="73">
        <v>2111537</v>
      </c>
      <c r="Y88" s="73">
        <v>81217713</v>
      </c>
      <c r="Z88" s="73"/>
      <c r="AA88" s="73"/>
      <c r="AB88" s="73"/>
      <c r="AC88" s="73"/>
      <c r="AD88" s="62" t="s">
        <v>546</v>
      </c>
      <c r="AE88" s="62" t="s">
        <v>546</v>
      </c>
      <c r="AF88" s="66">
        <f>Table1[[#This Row],[2019 Scope 1 (MeT Co2)]]</f>
        <v>752552</v>
      </c>
      <c r="AG88" s="67">
        <f t="shared" si="8"/>
        <v>-46376</v>
      </c>
      <c r="AH88" s="68">
        <f t="shared" si="9"/>
        <v>-6.5672013775602681E-2</v>
      </c>
      <c r="AK88" s="62" t="s">
        <v>546</v>
      </c>
      <c r="AL88" s="62" t="s">
        <v>546</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907</v>
      </c>
      <c r="C89" s="104">
        <v>1161654</v>
      </c>
      <c r="D89" s="104">
        <v>1256755</v>
      </c>
      <c r="E89" s="104">
        <v>1256755</v>
      </c>
      <c r="F89" s="104"/>
      <c r="G89" s="104"/>
      <c r="H89" s="104"/>
      <c r="I89" s="104"/>
      <c r="J89" s="104"/>
      <c r="K89" s="104"/>
      <c r="L89" s="104"/>
      <c r="M89" s="105"/>
      <c r="N89" s="105"/>
      <c r="O89" s="105"/>
      <c r="P89" s="105"/>
      <c r="Q89" s="105"/>
      <c r="R89" s="104"/>
      <c r="S89" s="105"/>
      <c r="T89" s="105"/>
      <c r="U89" s="105"/>
      <c r="V89" s="105"/>
      <c r="W89" s="104" t="s">
        <v>912</v>
      </c>
      <c r="X89" s="73">
        <v>1256755</v>
      </c>
      <c r="Y89" s="73"/>
      <c r="Z89" s="73"/>
      <c r="AA89" s="73"/>
      <c r="AB89" s="73"/>
      <c r="AC89" s="73"/>
      <c r="AD89" s="62" t="s">
        <v>546</v>
      </c>
      <c r="AE89" s="62" t="s">
        <v>546</v>
      </c>
      <c r="AF89" s="66">
        <f>Table1[[#This Row],[2019 Scope 1 (MeT Co2)]]</f>
        <v>966579</v>
      </c>
      <c r="AG89" s="67">
        <f t="shared" si="8"/>
        <v>195075</v>
      </c>
      <c r="AH89" s="68">
        <f t="shared" si="9"/>
        <v>0.16792866034120316</v>
      </c>
      <c r="AK89" s="62" t="s">
        <v>546</v>
      </c>
      <c r="AL89" s="62" t="s">
        <v>546</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907</v>
      </c>
      <c r="C90" s="104">
        <v>8265</v>
      </c>
      <c r="D90" s="104">
        <v>2248</v>
      </c>
      <c r="E90" s="104">
        <v>2248</v>
      </c>
      <c r="F90" s="104"/>
      <c r="G90" s="104"/>
      <c r="H90" s="104"/>
      <c r="I90" s="104"/>
      <c r="J90" s="104"/>
      <c r="K90" s="104"/>
      <c r="L90" s="104"/>
      <c r="M90" s="105"/>
      <c r="N90" s="105"/>
      <c r="O90" s="105"/>
      <c r="P90" s="105"/>
      <c r="Q90" s="105"/>
      <c r="R90" s="104"/>
      <c r="S90" s="105"/>
      <c r="T90" s="105"/>
      <c r="U90" s="105"/>
      <c r="V90" s="105"/>
      <c r="W90" s="104">
        <v>17944</v>
      </c>
      <c r="X90" s="73">
        <v>2248</v>
      </c>
      <c r="Y90" s="73">
        <v>28457</v>
      </c>
      <c r="Z90" s="73"/>
      <c r="AA90" s="73"/>
      <c r="AB90" s="73"/>
      <c r="AC90" s="73"/>
      <c r="AD90" s="62" t="s">
        <v>546</v>
      </c>
      <c r="AE90" s="62" t="s">
        <v>546</v>
      </c>
      <c r="AF90" s="66">
        <f>Table1[[#This Row],[2019 Scope 1 (MeT Co2)]]</f>
        <v>8102</v>
      </c>
      <c r="AG90" s="67">
        <f t="shared" si="8"/>
        <v>163</v>
      </c>
      <c r="AH90" s="68">
        <f t="shared" si="9"/>
        <v>1.972171808832426E-2</v>
      </c>
      <c r="AK90" s="62" t="s">
        <v>546</v>
      </c>
      <c r="AL90" s="62" t="s">
        <v>546</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907</v>
      </c>
      <c r="C91" s="104">
        <v>843275</v>
      </c>
      <c r="D91" s="104">
        <v>1002150</v>
      </c>
      <c r="E91" s="104">
        <v>1002150</v>
      </c>
      <c r="F91" s="104"/>
      <c r="G91" s="104"/>
      <c r="H91" s="104"/>
      <c r="I91" s="104"/>
      <c r="J91" s="104"/>
      <c r="K91" s="104"/>
      <c r="L91" s="104"/>
      <c r="M91" s="105"/>
      <c r="N91" s="105"/>
      <c r="O91" s="105"/>
      <c r="P91" s="105"/>
      <c r="Q91" s="105"/>
      <c r="R91" s="104"/>
      <c r="S91" s="105"/>
      <c r="T91" s="105"/>
      <c r="U91" s="105"/>
      <c r="V91" s="105"/>
      <c r="W91" s="104" t="s">
        <v>912</v>
      </c>
      <c r="X91" s="73">
        <v>1002150</v>
      </c>
      <c r="Y91" s="73"/>
      <c r="Z91" s="73"/>
      <c r="AA91" s="73"/>
      <c r="AB91" s="73"/>
      <c r="AC91" s="73"/>
      <c r="AD91" s="62" t="s">
        <v>546</v>
      </c>
      <c r="AE91" s="62" t="s">
        <v>546</v>
      </c>
      <c r="AF91" s="66">
        <f>Table1[[#This Row],[2019 Scope 1 (MeT Co2)]]</f>
        <v>855073</v>
      </c>
      <c r="AG91" s="67">
        <f t="shared" si="8"/>
        <v>-11798</v>
      </c>
      <c r="AH91" s="68">
        <f t="shared" si="9"/>
        <v>-1.3990691055705435E-2</v>
      </c>
      <c r="AK91" s="62" t="s">
        <v>546</v>
      </c>
      <c r="AL91" s="62" t="s">
        <v>546</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907</v>
      </c>
      <c r="C92" s="104">
        <v>70255</v>
      </c>
      <c r="D92" s="104">
        <v>408244</v>
      </c>
      <c r="E92" s="104">
        <v>408244</v>
      </c>
      <c r="F92" s="104"/>
      <c r="G92" s="104"/>
      <c r="H92" s="104"/>
      <c r="I92" s="104"/>
      <c r="J92" s="104"/>
      <c r="K92" s="104"/>
      <c r="L92" s="104"/>
      <c r="M92" s="105"/>
      <c r="N92" s="105"/>
      <c r="O92" s="105"/>
      <c r="P92" s="105"/>
      <c r="Q92" s="105"/>
      <c r="R92" s="104"/>
      <c r="S92" s="105"/>
      <c r="T92" s="105"/>
      <c r="U92" s="105"/>
      <c r="V92" s="105"/>
      <c r="W92" s="104">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10216978</v>
      </c>
      <c r="D93" s="104">
        <v>773007</v>
      </c>
      <c r="E93" s="104">
        <v>773007</v>
      </c>
      <c r="F93" s="104"/>
      <c r="G93" s="104"/>
      <c r="H93" s="104"/>
      <c r="I93" s="104"/>
      <c r="J93" s="104"/>
      <c r="K93" s="104"/>
      <c r="L93" s="104"/>
      <c r="M93" s="105"/>
      <c r="N93" s="105"/>
      <c r="O93" s="105"/>
      <c r="P93" s="105"/>
      <c r="Q93" s="105"/>
      <c r="R93" s="104"/>
      <c r="S93" s="105"/>
      <c r="T93" s="105"/>
      <c r="U93" s="105"/>
      <c r="V93" s="105"/>
      <c r="W93" s="104">
        <v>18466</v>
      </c>
      <c r="X93" s="73">
        <v>773007</v>
      </c>
      <c r="Y93" s="73">
        <v>11008451</v>
      </c>
      <c r="Z93" s="73"/>
      <c r="AA93" s="73"/>
      <c r="AB93" s="73"/>
      <c r="AC93" s="73"/>
      <c r="AD93" s="62" t="s">
        <v>546</v>
      </c>
      <c r="AE93" s="62" t="s">
        <v>546</v>
      </c>
      <c r="AF93" s="66">
        <f>Table1[[#This Row],[2019 Scope 1 (MeT Co2)]]</f>
        <v>9688964</v>
      </c>
      <c r="AG93" s="67">
        <f t="shared" si="8"/>
        <v>528014</v>
      </c>
      <c r="AH93" s="68">
        <f t="shared" si="9"/>
        <v>5.1680056470709834E-2</v>
      </c>
      <c r="AK93" s="62" t="s">
        <v>546</v>
      </c>
      <c r="AL93" s="62" t="s">
        <v>546</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907</v>
      </c>
      <c r="C94" s="104">
        <v>16570</v>
      </c>
      <c r="D94" s="104">
        <v>156719</v>
      </c>
      <c r="E94" s="104">
        <v>156719</v>
      </c>
      <c r="F94" s="104"/>
      <c r="G94" s="104"/>
      <c r="H94" s="104"/>
      <c r="I94" s="104"/>
      <c r="J94" s="104"/>
      <c r="K94" s="104"/>
      <c r="L94" s="104"/>
      <c r="M94" s="105"/>
      <c r="N94" s="105"/>
      <c r="O94" s="105"/>
      <c r="P94" s="105"/>
      <c r="Q94" s="105"/>
      <c r="R94" s="104"/>
      <c r="S94" s="105"/>
      <c r="T94" s="105"/>
      <c r="U94" s="105"/>
      <c r="V94" s="105"/>
      <c r="W94" s="104">
        <v>127671</v>
      </c>
      <c r="X94" s="73">
        <v>156719</v>
      </c>
      <c r="Y94" s="73">
        <v>300960</v>
      </c>
      <c r="Z94" s="73"/>
      <c r="AA94" s="73"/>
      <c r="AB94" s="73"/>
      <c r="AC94" s="73"/>
      <c r="AD94" s="62" t="s">
        <v>546</v>
      </c>
      <c r="AE94" s="62" t="s">
        <v>546</v>
      </c>
      <c r="AF94" s="66">
        <f>Table1[[#This Row],[2019 Scope 1 (MeT Co2)]]</f>
        <v>17709</v>
      </c>
      <c r="AG94" s="67">
        <f t="shared" si="8"/>
        <v>-1139</v>
      </c>
      <c r="AH94" s="68">
        <f t="shared" si="9"/>
        <v>-6.873868436934219E-2</v>
      </c>
      <c r="AK94" s="62" t="s">
        <v>546</v>
      </c>
      <c r="AL94" s="62" t="s">
        <v>546</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907</v>
      </c>
      <c r="C95" s="104">
        <v>13047000</v>
      </c>
      <c r="D95" s="104">
        <v>745000</v>
      </c>
      <c r="E95" s="104">
        <v>745000</v>
      </c>
      <c r="F95" s="104"/>
      <c r="G95" s="104"/>
      <c r="H95" s="104"/>
      <c r="I95" s="104"/>
      <c r="J95" s="104"/>
      <c r="K95" s="104"/>
      <c r="L95" s="104"/>
      <c r="M95" s="105"/>
      <c r="N95" s="105"/>
      <c r="O95" s="105"/>
      <c r="P95" s="105"/>
      <c r="Q95" s="105"/>
      <c r="R95" s="104"/>
      <c r="S95" s="105"/>
      <c r="T95" s="105"/>
      <c r="U95" s="105"/>
      <c r="V95" s="105"/>
      <c r="W95" s="104">
        <v>20071000</v>
      </c>
      <c r="X95" s="73">
        <v>745000</v>
      </c>
      <c r="Y95" s="73">
        <v>33863000</v>
      </c>
      <c r="Z95" s="73"/>
      <c r="AA95" s="73"/>
      <c r="AB95" s="73"/>
      <c r="AC95" s="73"/>
      <c r="AD95" s="62" t="s">
        <v>546</v>
      </c>
      <c r="AE95" s="62" t="s">
        <v>546</v>
      </c>
      <c r="AF95" s="66">
        <f>Table1[[#This Row],[2019 Scope 1 (MeT Co2)]]</f>
        <v>14223000</v>
      </c>
      <c r="AG95" s="67">
        <f t="shared" si="8"/>
        <v>-1176000</v>
      </c>
      <c r="AH95" s="68">
        <f t="shared" si="9"/>
        <v>-9.0135663370889865E-2</v>
      </c>
      <c r="AK95" s="62" t="s">
        <v>546</v>
      </c>
      <c r="AL95" s="62" t="s">
        <v>546</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907</v>
      </c>
      <c r="C96" s="104">
        <v>55029</v>
      </c>
      <c r="D96" s="104">
        <v>239367</v>
      </c>
      <c r="E96" s="104">
        <v>239367</v>
      </c>
      <c r="F96" s="104"/>
      <c r="G96" s="104"/>
      <c r="H96" s="104"/>
      <c r="I96" s="104"/>
      <c r="J96" s="104"/>
      <c r="K96" s="104"/>
      <c r="L96" s="104"/>
      <c r="M96" s="105"/>
      <c r="N96" s="105"/>
      <c r="O96" s="105"/>
      <c r="P96" s="105"/>
      <c r="Q96" s="105"/>
      <c r="R96" s="104"/>
      <c r="S96" s="105"/>
      <c r="T96" s="105"/>
      <c r="U96" s="105"/>
      <c r="V96" s="105"/>
      <c r="W96" s="104">
        <v>0</v>
      </c>
      <c r="X96" s="73">
        <v>239367</v>
      </c>
      <c r="Y96" s="73">
        <v>294396</v>
      </c>
      <c r="Z96" s="73"/>
      <c r="AA96" s="73"/>
      <c r="AB96" s="73"/>
      <c r="AC96" s="73"/>
      <c r="AD96" s="62" t="s">
        <v>908</v>
      </c>
      <c r="AE96" s="62" t="s">
        <v>909</v>
      </c>
      <c r="AF96" s="66">
        <f>Table1[[#This Row],[2019 Scope 1 (MeT Co2)]]</f>
        <v>56482</v>
      </c>
      <c r="AG96" s="67">
        <f t="shared" si="8"/>
        <v>-1453</v>
      </c>
      <c r="AH96" s="68">
        <f t="shared" si="9"/>
        <v>-2.6404259572225555E-2</v>
      </c>
      <c r="AK96" s="62" t="s">
        <v>908</v>
      </c>
      <c r="AL96" s="62" t="s">
        <v>909</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907</v>
      </c>
      <c r="C97" s="104">
        <v>376735</v>
      </c>
      <c r="D97" s="104">
        <v>4522261</v>
      </c>
      <c r="E97" s="104">
        <v>4522261</v>
      </c>
      <c r="F97" s="104"/>
      <c r="G97" s="104"/>
      <c r="H97" s="104"/>
      <c r="I97" s="104"/>
      <c r="J97" s="104"/>
      <c r="K97" s="104"/>
      <c r="L97" s="104"/>
      <c r="M97" s="105"/>
      <c r="N97" s="105"/>
      <c r="O97" s="105"/>
      <c r="P97" s="105"/>
      <c r="Q97" s="105"/>
      <c r="R97" s="104"/>
      <c r="S97" s="105"/>
      <c r="T97" s="105"/>
      <c r="U97" s="105"/>
      <c r="V97" s="105"/>
      <c r="W97" s="104">
        <v>69271</v>
      </c>
      <c r="X97" s="73">
        <v>4522261</v>
      </c>
      <c r="Y97" s="73">
        <v>4968267</v>
      </c>
      <c r="Z97" s="73"/>
      <c r="AA97" s="73"/>
      <c r="AB97" s="73"/>
      <c r="AC97" s="73"/>
      <c r="AD97" s="62" t="s">
        <v>546</v>
      </c>
      <c r="AE97" s="62" t="s">
        <v>546</v>
      </c>
      <c r="AF97" s="66">
        <f>Table1[[#This Row],[2019 Scope 1 (MeT Co2)]]</f>
        <v>358753</v>
      </c>
      <c r="AG97" s="67">
        <f t="shared" si="8"/>
        <v>17982</v>
      </c>
      <c r="AH97" s="68">
        <f t="shared" si="9"/>
        <v>4.7731163815414021E-2</v>
      </c>
      <c r="AK97" s="62" t="s">
        <v>546</v>
      </c>
      <c r="AL97" s="62" t="s">
        <v>546</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907</v>
      </c>
      <c r="C98" s="104">
        <v>9143</v>
      </c>
      <c r="D98" s="104">
        <v>56628</v>
      </c>
      <c r="E98" s="104">
        <v>56628</v>
      </c>
      <c r="F98" s="104"/>
      <c r="G98" s="104"/>
      <c r="H98" s="104"/>
      <c r="I98" s="104"/>
      <c r="J98" s="104"/>
      <c r="K98" s="104"/>
      <c r="L98" s="104"/>
      <c r="M98" s="105"/>
      <c r="N98" s="105"/>
      <c r="O98" s="105"/>
      <c r="P98" s="105"/>
      <c r="Q98" s="105"/>
      <c r="R98" s="104"/>
      <c r="S98" s="105"/>
      <c r="T98" s="105"/>
      <c r="U98" s="105"/>
      <c r="V98" s="105"/>
      <c r="W98" s="104">
        <v>55182</v>
      </c>
      <c r="X98" s="73">
        <v>56628</v>
      </c>
      <c r="Y98" s="73">
        <v>120953</v>
      </c>
      <c r="Z98" s="73"/>
      <c r="AA98" s="73"/>
      <c r="AB98" s="73"/>
      <c r="AC98" s="73"/>
      <c r="AD98" s="62" t="s">
        <v>546</v>
      </c>
      <c r="AE98" s="62" t="s">
        <v>546</v>
      </c>
      <c r="AF98" s="66">
        <f>Table1[[#This Row],[2019 Scope 1 (MeT Co2)]]</f>
        <v>8642</v>
      </c>
      <c r="AG98" s="67">
        <f t="shared" si="8"/>
        <v>501</v>
      </c>
      <c r="AH98" s="68">
        <f t="shared" si="9"/>
        <v>5.4796018812206061E-2</v>
      </c>
      <c r="AK98" s="62" t="s">
        <v>546</v>
      </c>
      <c r="AL98" s="62" t="s">
        <v>546</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907</v>
      </c>
      <c r="C99" s="104">
        <v>368000</v>
      </c>
      <c r="D99" s="104">
        <v>1863000</v>
      </c>
      <c r="E99" s="104">
        <v>1863000</v>
      </c>
      <c r="F99" s="104"/>
      <c r="G99" s="104"/>
      <c r="H99" s="104"/>
      <c r="I99" s="104"/>
      <c r="J99" s="104"/>
      <c r="K99" s="104"/>
      <c r="L99" s="104"/>
      <c r="M99" s="105"/>
      <c r="N99" s="105"/>
      <c r="O99" s="105"/>
      <c r="P99" s="105"/>
      <c r="Q99" s="105"/>
      <c r="R99" s="104"/>
      <c r="S99" s="105"/>
      <c r="T99" s="105"/>
      <c r="U99" s="105"/>
      <c r="V99" s="105"/>
      <c r="W99" s="104">
        <v>123000</v>
      </c>
      <c r="X99" s="73">
        <v>1863000</v>
      </c>
      <c r="Y99" s="73">
        <v>2354000</v>
      </c>
      <c r="Z99" s="73"/>
      <c r="AA99" s="73"/>
      <c r="AB99" s="73"/>
      <c r="AC99" s="73"/>
      <c r="AD99" s="62" t="s">
        <v>546</v>
      </c>
      <c r="AE99" s="62" t="s">
        <v>546</v>
      </c>
      <c r="AF99" s="66">
        <f>Table1[[#This Row],[2019 Scope 1 (MeT Co2)]]</f>
        <v>389000</v>
      </c>
      <c r="AG99" s="67">
        <f t="shared" si="8"/>
        <v>-21000</v>
      </c>
      <c r="AH99" s="68">
        <f t="shared" si="9"/>
        <v>-5.7065217391304345E-2</v>
      </c>
      <c r="AK99" s="62" t="s">
        <v>546</v>
      </c>
      <c r="AL99" s="62" t="s">
        <v>546</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907</v>
      </c>
      <c r="C100" s="104">
        <v>12160000</v>
      </c>
      <c r="D100" s="104">
        <v>6520000</v>
      </c>
      <c r="E100" s="104">
        <v>6520000</v>
      </c>
      <c r="F100" s="104"/>
      <c r="G100" s="104"/>
      <c r="H100" s="104"/>
      <c r="I100" s="104"/>
      <c r="J100" s="104"/>
      <c r="K100" s="104"/>
      <c r="L100" s="104"/>
      <c r="M100" s="105"/>
      <c r="N100" s="105"/>
      <c r="O100" s="105"/>
      <c r="P100" s="105"/>
      <c r="Q100" s="105"/>
      <c r="R100" s="104"/>
      <c r="S100" s="105"/>
      <c r="T100" s="105"/>
      <c r="U100" s="105"/>
      <c r="V100" s="105"/>
      <c r="W100" s="104">
        <v>0</v>
      </c>
      <c r="X100" s="73">
        <v>6520000</v>
      </c>
      <c r="Y100" s="73">
        <v>18680000</v>
      </c>
      <c r="Z100" s="73"/>
      <c r="AA100" s="73"/>
      <c r="AB100" s="73"/>
      <c r="AC100" s="73"/>
      <c r="AD100" s="62" t="s">
        <v>546</v>
      </c>
      <c r="AE100" s="62" t="s">
        <v>546</v>
      </c>
      <c r="AF100" s="66">
        <f>Table1[[#This Row],[2019 Scope 1 (MeT Co2)]]</f>
        <v>6484616</v>
      </c>
      <c r="AG100" s="67">
        <f t="shared" si="8"/>
        <v>5675384</v>
      </c>
      <c r="AH100" s="68">
        <f t="shared" si="9"/>
        <v>0.46672565789473686</v>
      </c>
      <c r="AK100" s="62" t="s">
        <v>546</v>
      </c>
      <c r="AL100" s="62" t="s">
        <v>546</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907</v>
      </c>
      <c r="C101" s="104">
        <v>85830</v>
      </c>
      <c r="D101" s="104">
        <v>848520</v>
      </c>
      <c r="E101" s="104">
        <v>848520</v>
      </c>
      <c r="F101" s="104"/>
      <c r="G101" s="104"/>
      <c r="H101" s="104"/>
      <c r="I101" s="104"/>
      <c r="J101" s="104"/>
      <c r="K101" s="104"/>
      <c r="L101" s="104"/>
      <c r="M101" s="105"/>
      <c r="N101" s="105"/>
      <c r="O101" s="105"/>
      <c r="P101" s="105"/>
      <c r="Q101" s="105"/>
      <c r="R101" s="104"/>
      <c r="S101" s="105"/>
      <c r="T101" s="105"/>
      <c r="U101" s="105"/>
      <c r="V101" s="105"/>
      <c r="W101" s="104" t="s">
        <v>912</v>
      </c>
      <c r="X101" s="73">
        <v>848520</v>
      </c>
      <c r="Y101" s="73"/>
      <c r="Z101" s="73"/>
      <c r="AA101" s="73"/>
      <c r="AB101" s="73"/>
      <c r="AC101" s="73"/>
      <c r="AD101" s="62" t="s">
        <v>546</v>
      </c>
      <c r="AE101" s="62" t="s">
        <v>546</v>
      </c>
      <c r="AF101" s="66">
        <f>Table1[[#This Row],[2019 Scope 1 (MeT Co2)]]</f>
        <v>91993</v>
      </c>
      <c r="AG101" s="67">
        <f t="shared" si="8"/>
        <v>-6163</v>
      </c>
      <c r="AH101" s="68">
        <f t="shared" si="9"/>
        <v>-7.1804730280787599E-2</v>
      </c>
      <c r="AK101" s="62" t="s">
        <v>546</v>
      </c>
      <c r="AL101" s="62" t="s">
        <v>546</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workbookViewId="0">
      <selection activeCell="A10" sqref="A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4790000</v>
      </c>
      <c r="D2" s="104">
        <v>1480000</v>
      </c>
      <c r="E2" s="104">
        <v>1480000</v>
      </c>
      <c r="F2" s="104"/>
      <c r="G2" s="104"/>
      <c r="H2" s="104"/>
      <c r="I2" s="104"/>
      <c r="J2" s="104"/>
      <c r="K2" s="104"/>
      <c r="L2" s="104"/>
      <c r="M2" s="105"/>
      <c r="N2" s="105"/>
      <c r="O2" s="105"/>
      <c r="P2" s="105"/>
      <c r="Q2" s="105"/>
      <c r="R2" s="104"/>
      <c r="S2" s="105"/>
      <c r="T2" s="105"/>
      <c r="U2" s="105"/>
      <c r="V2" s="105"/>
      <c r="W2" s="104">
        <v>9530000</v>
      </c>
      <c r="X2" s="73">
        <v>1480000</v>
      </c>
      <c r="Y2" s="73">
        <v>15800000</v>
      </c>
      <c r="Z2" s="73"/>
      <c r="AA2" s="73"/>
      <c r="AB2" s="73"/>
      <c r="AC2" s="73"/>
      <c r="AD2" s="62" t="s">
        <v>546</v>
      </c>
      <c r="AE2" s="62" t="s">
        <v>546</v>
      </c>
      <c r="AF2" s="66">
        <f>Table1[[#This Row],[2019 Scope 1 (MeT Co2)]]</f>
        <v>4050000</v>
      </c>
      <c r="AG2" s="67">
        <f t="shared" ref="AG2:AG65" si="0">C2-AF2</f>
        <v>740000</v>
      </c>
      <c r="AH2" s="68">
        <f t="shared" ref="AH2:AH65" si="1">AG2/C2</f>
        <v>0.1544885177453027</v>
      </c>
      <c r="AK2" s="62" t="s">
        <v>546</v>
      </c>
      <c r="AL2" s="62" t="s">
        <v>546</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907</v>
      </c>
      <c r="C3" s="104">
        <v>525000</v>
      </c>
      <c r="D3" s="104">
        <v>506000</v>
      </c>
      <c r="E3" s="104">
        <v>506000</v>
      </c>
      <c r="F3" s="104"/>
      <c r="G3" s="104"/>
      <c r="H3" s="104"/>
      <c r="I3" s="104"/>
      <c r="J3" s="104"/>
      <c r="K3" s="104"/>
      <c r="L3" s="104"/>
      <c r="M3" s="105"/>
      <c r="N3" s="105"/>
      <c r="O3" s="105"/>
      <c r="P3" s="105"/>
      <c r="Q3" s="105"/>
      <c r="R3" s="104"/>
      <c r="S3" s="105"/>
      <c r="T3" s="105"/>
      <c r="U3" s="105"/>
      <c r="V3" s="105"/>
      <c r="W3" s="104">
        <v>13678000</v>
      </c>
      <c r="X3" s="73">
        <v>506000</v>
      </c>
      <c r="Y3" s="73">
        <v>14709000</v>
      </c>
      <c r="Z3" s="73"/>
      <c r="AA3" s="73"/>
      <c r="AB3" s="73"/>
      <c r="AC3" s="73"/>
      <c r="AD3" s="62" t="s">
        <v>908</v>
      </c>
      <c r="AE3" s="62" t="s">
        <v>909</v>
      </c>
      <c r="AF3" s="66">
        <f>Table1[[#This Row],[2019 Scope 1 (MeT Co2)]]</f>
        <v>533000</v>
      </c>
      <c r="AG3" s="67">
        <f t="shared" si="0"/>
        <v>-8000</v>
      </c>
      <c r="AH3" s="68">
        <f t="shared" si="1"/>
        <v>-1.5238095238095238E-2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907</v>
      </c>
      <c r="C4" s="104">
        <v>311000</v>
      </c>
      <c r="D4" s="104">
        <v>271000</v>
      </c>
      <c r="E4" s="104">
        <v>271000</v>
      </c>
      <c r="F4" s="104"/>
      <c r="G4" s="104"/>
      <c r="H4" s="104"/>
      <c r="I4" s="104"/>
      <c r="J4" s="104"/>
      <c r="K4" s="104"/>
      <c r="L4" s="104"/>
      <c r="M4" s="105"/>
      <c r="N4" s="105"/>
      <c r="O4" s="105"/>
      <c r="P4" s="105"/>
      <c r="Q4" s="105"/>
      <c r="R4" s="104"/>
      <c r="S4" s="105"/>
      <c r="T4" s="105"/>
      <c r="U4" s="105"/>
      <c r="V4" s="105"/>
      <c r="W4" s="104">
        <v>1048565</v>
      </c>
      <c r="X4" s="73">
        <v>271000</v>
      </c>
      <c r="Y4" s="73">
        <v>1630565</v>
      </c>
      <c r="Z4" s="73"/>
      <c r="AA4" s="73"/>
      <c r="AB4" s="73"/>
      <c r="AC4" s="73"/>
      <c r="AD4" s="62" t="s">
        <v>546</v>
      </c>
      <c r="AE4" s="62" t="s">
        <v>546</v>
      </c>
      <c r="AF4" s="66">
        <f>Table1[[#This Row],[2019 Scope 1 (MeT Co2)]]</f>
        <v>314421</v>
      </c>
      <c r="AG4" s="67">
        <f t="shared" si="0"/>
        <v>-3421</v>
      </c>
      <c r="AH4" s="68">
        <f t="shared" si="1"/>
        <v>-1.0999999999999999E-2</v>
      </c>
      <c r="AK4" s="62" t="s">
        <v>546</v>
      </c>
      <c r="AL4" s="62" t="s">
        <v>546</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907</v>
      </c>
      <c r="C5" s="104">
        <v>22183</v>
      </c>
      <c r="D5" s="104">
        <v>218855</v>
      </c>
      <c r="E5" s="104">
        <v>218855</v>
      </c>
      <c r="F5" s="104"/>
      <c r="G5" s="104"/>
      <c r="H5" s="104"/>
      <c r="I5" s="104"/>
      <c r="J5" s="104"/>
      <c r="K5" s="104"/>
      <c r="L5" s="104"/>
      <c r="M5" s="105"/>
      <c r="N5" s="105"/>
      <c r="O5" s="105"/>
      <c r="P5" s="105"/>
      <c r="Q5" s="105"/>
      <c r="R5" s="104"/>
      <c r="S5" s="105"/>
      <c r="T5" s="105"/>
      <c r="U5" s="105"/>
      <c r="V5" s="105"/>
      <c r="W5" s="104">
        <v>948756</v>
      </c>
      <c r="X5" s="73">
        <v>218855</v>
      </c>
      <c r="Y5" s="73">
        <v>1189794</v>
      </c>
      <c r="Z5" s="73"/>
      <c r="AA5" s="73"/>
      <c r="AB5" s="73"/>
      <c r="AC5" s="73"/>
      <c r="AD5" s="62" t="s">
        <v>546</v>
      </c>
      <c r="AE5" s="62" t="s">
        <v>546</v>
      </c>
      <c r="AF5" s="66">
        <f>Table1[[#This Row],[2019 Scope 1 (MeT Co2)]]</f>
        <v>18923</v>
      </c>
      <c r="AG5" s="67">
        <f t="shared" si="0"/>
        <v>3260</v>
      </c>
      <c r="AH5" s="68">
        <f t="shared" si="1"/>
        <v>0.14695938331154487</v>
      </c>
      <c r="AK5" s="62" t="s">
        <v>546</v>
      </c>
      <c r="AL5" s="62" t="s">
        <v>546</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907</v>
      </c>
      <c r="C6" s="104">
        <v>12119</v>
      </c>
      <c r="D6" s="104">
        <v>47871</v>
      </c>
      <c r="E6" s="104">
        <v>47871</v>
      </c>
      <c r="F6" s="104"/>
      <c r="G6" s="104"/>
      <c r="H6" s="104"/>
      <c r="I6" s="104"/>
      <c r="J6" s="104"/>
      <c r="K6" s="104"/>
      <c r="L6" s="104"/>
      <c r="M6" s="105"/>
      <c r="N6" s="105"/>
      <c r="O6" s="105"/>
      <c r="P6" s="105"/>
      <c r="Q6" s="105"/>
      <c r="R6" s="104"/>
      <c r="S6" s="105"/>
      <c r="T6" s="105"/>
      <c r="U6" s="105"/>
      <c r="V6" s="105"/>
      <c r="W6" s="104">
        <v>574034</v>
      </c>
      <c r="X6" s="73">
        <v>47871</v>
      </c>
      <c r="Y6" s="73">
        <v>634024</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907</v>
      </c>
      <c r="C7" s="104">
        <v>45966</v>
      </c>
      <c r="D7" s="104">
        <v>83887</v>
      </c>
      <c r="E7" s="104">
        <v>83887</v>
      </c>
      <c r="F7" s="104"/>
      <c r="G7" s="104"/>
      <c r="H7" s="104"/>
      <c r="I7" s="104"/>
      <c r="J7" s="104"/>
      <c r="K7" s="104"/>
      <c r="L7" s="104"/>
      <c r="M7" s="105"/>
      <c r="N7" s="105"/>
      <c r="O7" s="105"/>
      <c r="P7" s="105"/>
      <c r="Q7" s="105"/>
      <c r="R7" s="104"/>
      <c r="S7" s="105"/>
      <c r="T7" s="105"/>
      <c r="U7" s="105"/>
      <c r="V7" s="105"/>
      <c r="W7" s="104">
        <v>13264</v>
      </c>
      <c r="X7" s="73">
        <v>83887</v>
      </c>
      <c r="Y7" s="73">
        <v>143117</v>
      </c>
      <c r="Z7" s="73"/>
      <c r="AA7" s="73"/>
      <c r="AB7" s="73"/>
      <c r="AC7" s="73"/>
      <c r="AD7" s="62" t="s">
        <v>546</v>
      </c>
      <c r="AE7" s="62" t="s">
        <v>546</v>
      </c>
      <c r="AF7" s="66">
        <f>Table1[[#This Row],[2019 Scope 1 (MeT Co2)]]</f>
        <v>39230</v>
      </c>
      <c r="AG7" s="67">
        <f t="shared" si="0"/>
        <v>6736</v>
      </c>
      <c r="AH7" s="68">
        <f t="shared" si="1"/>
        <v>0.14654309707174867</v>
      </c>
      <c r="AK7" s="62" t="s">
        <v>546</v>
      </c>
      <c r="AL7" s="62" t="s">
        <v>546</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907</v>
      </c>
      <c r="C8" s="104">
        <v>63521</v>
      </c>
      <c r="D8" s="104">
        <v>684236</v>
      </c>
      <c r="E8" s="104">
        <v>684236</v>
      </c>
      <c r="F8" s="104"/>
      <c r="G8" s="104"/>
      <c r="H8" s="104"/>
      <c r="I8" s="104"/>
      <c r="J8" s="104"/>
      <c r="K8" s="104"/>
      <c r="L8" s="104"/>
      <c r="M8" s="105"/>
      <c r="N8" s="105"/>
      <c r="O8" s="105"/>
      <c r="P8" s="105"/>
      <c r="Q8" s="105"/>
      <c r="R8" s="104"/>
      <c r="S8" s="105"/>
      <c r="T8" s="105"/>
      <c r="U8" s="105"/>
      <c r="V8" s="105"/>
      <c r="W8" s="104">
        <v>14279467</v>
      </c>
      <c r="X8" s="73">
        <v>684236</v>
      </c>
      <c r="Y8" s="73">
        <v>15027224</v>
      </c>
      <c r="Z8" s="73"/>
      <c r="AA8" s="73"/>
      <c r="AB8" s="73"/>
      <c r="AC8" s="73"/>
      <c r="AD8" s="62" t="s">
        <v>546</v>
      </c>
      <c r="AE8" s="62" t="s">
        <v>546</v>
      </c>
      <c r="AF8" s="66">
        <f>Table1[[#This Row],[2019 Scope 1 (MeT Co2)]]</f>
        <v>66686</v>
      </c>
      <c r="AG8" s="67">
        <f t="shared" si="0"/>
        <v>-3165</v>
      </c>
      <c r="AH8" s="68">
        <f t="shared" si="1"/>
        <v>-4.9826041781458101E-2</v>
      </c>
      <c r="AK8" s="62" t="s">
        <v>546</v>
      </c>
      <c r="AL8" s="62" t="s">
        <v>546</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907</v>
      </c>
      <c r="C9" s="104">
        <v>162139</v>
      </c>
      <c r="D9" s="104">
        <v>166706</v>
      </c>
      <c r="E9" s="104">
        <v>166706</v>
      </c>
      <c r="F9" s="104"/>
      <c r="G9" s="104"/>
      <c r="H9" s="104"/>
      <c r="I9" s="104"/>
      <c r="J9" s="104"/>
      <c r="K9" s="104"/>
      <c r="L9" s="104"/>
      <c r="M9" s="105"/>
      <c r="N9" s="105"/>
      <c r="O9" s="105"/>
      <c r="P9" s="105"/>
      <c r="Q9" s="105"/>
      <c r="R9" s="104"/>
      <c r="S9" s="105"/>
      <c r="T9" s="105"/>
      <c r="U9" s="105"/>
      <c r="V9" s="105"/>
      <c r="W9" s="104">
        <v>5078448</v>
      </c>
      <c r="X9" s="73">
        <v>166706</v>
      </c>
      <c r="Y9" s="73">
        <v>5407293</v>
      </c>
      <c r="Z9" s="73"/>
      <c r="AA9" s="73"/>
      <c r="AB9" s="73"/>
      <c r="AC9" s="73"/>
      <c r="AD9" s="62" t="s">
        <v>546</v>
      </c>
      <c r="AE9" s="62" t="s">
        <v>546</v>
      </c>
      <c r="AF9" s="66">
        <f>Table1[[#This Row],[2019 Scope 1 (MeT Co2)]]</f>
        <v>154507</v>
      </c>
      <c r="AG9" s="67">
        <f t="shared" si="0"/>
        <v>7632</v>
      </c>
      <c r="AH9" s="68">
        <f t="shared" si="1"/>
        <v>4.7070723268306823E-2</v>
      </c>
      <c r="AK9" s="62" t="s">
        <v>546</v>
      </c>
      <c r="AL9" s="62" t="s">
        <v>546</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907</v>
      </c>
      <c r="C10" s="104">
        <v>4980000</v>
      </c>
      <c r="D10" s="104">
        <v>4710000</v>
      </c>
      <c r="E10" s="104">
        <v>4710000</v>
      </c>
      <c r="F10" s="104"/>
      <c r="G10" s="104"/>
      <c r="H10" s="104"/>
      <c r="I10" s="104"/>
      <c r="J10" s="104"/>
      <c r="K10" s="104"/>
      <c r="L10" s="104"/>
      <c r="M10" s="105"/>
      <c r="N10" s="105"/>
      <c r="O10" s="105"/>
      <c r="P10" s="105"/>
      <c r="Q10" s="105"/>
      <c r="R10" s="104"/>
      <c r="S10" s="105"/>
      <c r="T10" s="105"/>
      <c r="U10" s="105"/>
      <c r="V10" s="105"/>
      <c r="W10" s="104">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907</v>
      </c>
      <c r="C11" s="104">
        <v>23981</v>
      </c>
      <c r="D11" s="104">
        <v>2994</v>
      </c>
      <c r="E11" s="104">
        <v>2994</v>
      </c>
      <c r="F11" s="104"/>
      <c r="G11" s="104"/>
      <c r="H11" s="104"/>
      <c r="I11" s="104"/>
      <c r="J11" s="104"/>
      <c r="K11" s="104"/>
      <c r="L11" s="104"/>
      <c r="M11" s="105"/>
      <c r="N11" s="105"/>
      <c r="O11" s="105"/>
      <c r="P11" s="105"/>
      <c r="Q11" s="105"/>
      <c r="R11" s="104"/>
      <c r="S11" s="105"/>
      <c r="T11" s="105"/>
      <c r="U11" s="105"/>
      <c r="V11" s="105"/>
      <c r="W11" s="104">
        <v>2341539</v>
      </c>
      <c r="X11" s="73">
        <v>2994</v>
      </c>
      <c r="Y11" s="73">
        <v>2368514</v>
      </c>
      <c r="Z11" s="73"/>
      <c r="AA11" s="73"/>
      <c r="AB11" s="73"/>
      <c r="AC11" s="73"/>
      <c r="AD11" s="62" t="s">
        <v>546</v>
      </c>
      <c r="AE11" s="62" t="s">
        <v>546</v>
      </c>
      <c r="AF11" s="66">
        <f>Table1[[#This Row],[2019 Scope 1 (MeT Co2)]]</f>
        <v>24363</v>
      </c>
      <c r="AG11" s="67">
        <f t="shared" si="0"/>
        <v>-382</v>
      </c>
      <c r="AH11" s="68">
        <f t="shared" si="1"/>
        <v>-1.5929277344564449E-2</v>
      </c>
      <c r="AK11" s="62" t="s">
        <v>546</v>
      </c>
      <c r="AL11" s="62" t="s">
        <v>546</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907</v>
      </c>
      <c r="C12" s="104" t="s">
        <v>912</v>
      </c>
      <c r="D12" s="104">
        <v>8824</v>
      </c>
      <c r="E12" s="104">
        <v>8824</v>
      </c>
      <c r="F12" s="104"/>
      <c r="G12" s="104"/>
      <c r="H12" s="104"/>
      <c r="I12" s="104"/>
      <c r="J12" s="104"/>
      <c r="K12" s="104"/>
      <c r="L12" s="104"/>
      <c r="M12" s="105"/>
      <c r="N12" s="105"/>
      <c r="O12" s="105"/>
      <c r="P12" s="105"/>
      <c r="Q12" s="105"/>
      <c r="R12" s="104"/>
      <c r="S12" s="105"/>
      <c r="T12" s="105"/>
      <c r="U12" s="105"/>
      <c r="V12" s="105"/>
      <c r="W12" s="104" t="s">
        <v>912</v>
      </c>
      <c r="X12" s="73">
        <v>8824</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907</v>
      </c>
      <c r="C13" s="104">
        <v>615347</v>
      </c>
      <c r="D13" s="104">
        <v>1796960</v>
      </c>
      <c r="E13" s="104">
        <v>1796960</v>
      </c>
      <c r="F13" s="104"/>
      <c r="G13" s="104"/>
      <c r="H13" s="104"/>
      <c r="I13" s="104"/>
      <c r="J13" s="104"/>
      <c r="K13" s="104"/>
      <c r="L13" s="104"/>
      <c r="M13" s="105"/>
      <c r="N13" s="105"/>
      <c r="O13" s="105"/>
      <c r="P13" s="105"/>
      <c r="Q13" s="105"/>
      <c r="R13" s="104"/>
      <c r="S13" s="105"/>
      <c r="T13" s="105"/>
      <c r="U13" s="105"/>
      <c r="V13" s="105"/>
      <c r="W13" s="104" t="s">
        <v>912</v>
      </c>
      <c r="X13" s="73">
        <v>1796960</v>
      </c>
      <c r="Y13" s="73"/>
      <c r="Z13" s="62"/>
      <c r="AA13" s="62"/>
      <c r="AB13" s="62"/>
      <c r="AC13" s="62"/>
      <c r="AD13" s="62" t="s">
        <v>908</v>
      </c>
      <c r="AE13" s="62" t="s">
        <v>909</v>
      </c>
      <c r="AF13" s="66">
        <f>Table1[[#This Row],[2019 Scope 1 (MeT Co2)]]</f>
        <v>556281</v>
      </c>
      <c r="AG13" s="67">
        <f t="shared" si="0"/>
        <v>59066</v>
      </c>
      <c r="AH13" s="68">
        <f t="shared" si="1"/>
        <v>9.598811727366835E-2</v>
      </c>
      <c r="AK13" s="62" t="s">
        <v>908</v>
      </c>
      <c r="AL13" s="62" t="s">
        <v>909</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907</v>
      </c>
      <c r="C14" s="104">
        <v>160184</v>
      </c>
      <c r="D14" s="104">
        <v>159848</v>
      </c>
      <c r="E14" s="104">
        <v>159848</v>
      </c>
      <c r="F14" s="104"/>
      <c r="G14" s="104"/>
      <c r="H14" s="104"/>
      <c r="I14" s="104"/>
      <c r="J14" s="104"/>
      <c r="K14" s="104"/>
      <c r="L14" s="104"/>
      <c r="M14" s="105"/>
      <c r="N14" s="105"/>
      <c r="O14" s="105"/>
      <c r="P14" s="105"/>
      <c r="Q14" s="105"/>
      <c r="R14" s="104"/>
      <c r="S14" s="105"/>
      <c r="T14" s="105"/>
      <c r="U14" s="105"/>
      <c r="V14" s="105"/>
      <c r="W14" s="104">
        <v>2856502</v>
      </c>
      <c r="X14" s="73">
        <v>159848</v>
      </c>
      <c r="Y14" s="73">
        <v>3176534</v>
      </c>
      <c r="Z14" s="73"/>
      <c r="AA14" s="73"/>
      <c r="AB14" s="73"/>
      <c r="AC14" s="73"/>
      <c r="AD14" s="62" t="s">
        <v>546</v>
      </c>
      <c r="AE14" s="62" t="s">
        <v>546</v>
      </c>
      <c r="AF14" s="66">
        <f>Table1[[#This Row],[2019 Scope 1 (MeT Co2)]]</f>
        <v>135954</v>
      </c>
      <c r="AG14" s="67">
        <f t="shared" si="0"/>
        <v>24230</v>
      </c>
      <c r="AH14" s="68">
        <f t="shared" si="1"/>
        <v>0.1512635469210408</v>
      </c>
      <c r="AK14" s="62" t="s">
        <v>546</v>
      </c>
      <c r="AL14" s="62" t="s">
        <v>546</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907</v>
      </c>
      <c r="C15" s="104">
        <v>54590</v>
      </c>
      <c r="D15" s="104">
        <v>8730</v>
      </c>
      <c r="E15" s="104">
        <v>8730</v>
      </c>
      <c r="F15" s="104"/>
      <c r="G15" s="104"/>
      <c r="H15" s="104"/>
      <c r="I15" s="104"/>
      <c r="J15" s="104"/>
      <c r="K15" s="104"/>
      <c r="L15" s="104"/>
      <c r="M15" s="105"/>
      <c r="N15" s="105"/>
      <c r="O15" s="105"/>
      <c r="P15" s="105"/>
      <c r="Q15" s="105"/>
      <c r="R15" s="104"/>
      <c r="S15" s="105"/>
      <c r="T15" s="105"/>
      <c r="U15" s="105"/>
      <c r="V15" s="105"/>
      <c r="W15" s="104">
        <v>24600000</v>
      </c>
      <c r="X15" s="73">
        <v>8730</v>
      </c>
      <c r="Y15" s="73">
        <v>24663320</v>
      </c>
      <c r="Z15" s="73"/>
      <c r="AA15" s="73"/>
      <c r="AB15" s="73"/>
      <c r="AC15" s="73"/>
      <c r="AD15" s="62" t="s">
        <v>546</v>
      </c>
      <c r="AE15" s="62" t="s">
        <v>546</v>
      </c>
      <c r="AF15" s="66">
        <f>Table1[[#This Row],[2019 Scope 1 (MeT Co2)]]</f>
        <v>50549</v>
      </c>
      <c r="AG15" s="67">
        <f t="shared" si="0"/>
        <v>4041</v>
      </c>
      <c r="AH15" s="68">
        <f t="shared" si="1"/>
        <v>7.4024546620260118E-2</v>
      </c>
      <c r="AK15" s="62" t="s">
        <v>546</v>
      </c>
      <c r="AL15" s="62" t="s">
        <v>546</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907</v>
      </c>
      <c r="C16" s="104">
        <v>1020000</v>
      </c>
      <c r="D16" s="104">
        <v>6660000</v>
      </c>
      <c r="E16" s="104">
        <v>6660000</v>
      </c>
      <c r="F16" s="104"/>
      <c r="G16" s="104"/>
      <c r="H16" s="104"/>
      <c r="I16" s="104"/>
      <c r="J16" s="104"/>
      <c r="K16" s="104"/>
      <c r="L16" s="104"/>
      <c r="M16" s="105"/>
      <c r="N16" s="105"/>
      <c r="O16" s="105"/>
      <c r="P16" s="105"/>
      <c r="Q16" s="105"/>
      <c r="R16" s="104"/>
      <c r="S16" s="105"/>
      <c r="T16" s="105"/>
      <c r="U16" s="105"/>
      <c r="V16" s="105"/>
      <c r="W16" s="104">
        <v>4350000</v>
      </c>
      <c r="X16" s="73">
        <v>6660000</v>
      </c>
      <c r="Y16" s="73">
        <v>12030000</v>
      </c>
      <c r="Z16" s="73"/>
      <c r="AA16" s="73"/>
      <c r="AB16" s="73"/>
      <c r="AC16" s="73"/>
      <c r="AD16" s="62" t="s">
        <v>546</v>
      </c>
      <c r="AE16" s="62" t="s">
        <v>546</v>
      </c>
      <c r="AF16" s="66">
        <f>Table1[[#This Row],[2019 Scope 1 (MeT Co2)]]</f>
        <v>990000</v>
      </c>
      <c r="AG16" s="67">
        <f t="shared" si="0"/>
        <v>30000</v>
      </c>
      <c r="AH16" s="68">
        <f t="shared" si="1"/>
        <v>2.9411764705882353E-2</v>
      </c>
      <c r="AK16" s="62" t="s">
        <v>546</v>
      </c>
      <c r="AL16" s="62" t="s">
        <v>546</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907</v>
      </c>
      <c r="C17" s="104">
        <v>85145</v>
      </c>
      <c r="D17" s="104">
        <v>108614</v>
      </c>
      <c r="E17" s="104">
        <v>108614</v>
      </c>
      <c r="F17" s="104"/>
      <c r="G17" s="104"/>
      <c r="H17" s="104"/>
      <c r="I17" s="104"/>
      <c r="J17" s="104"/>
      <c r="K17" s="104"/>
      <c r="L17" s="104"/>
      <c r="M17" s="105"/>
      <c r="N17" s="105"/>
      <c r="O17" s="105"/>
      <c r="P17" s="105"/>
      <c r="Q17" s="105"/>
      <c r="R17" s="104"/>
      <c r="S17" s="105"/>
      <c r="T17" s="105"/>
      <c r="U17" s="105"/>
      <c r="V17" s="105"/>
      <c r="W17" s="104">
        <v>4819113</v>
      </c>
      <c r="X17" s="73">
        <v>108614</v>
      </c>
      <c r="Y17" s="73">
        <v>5012872</v>
      </c>
      <c r="Z17" s="73"/>
      <c r="AA17" s="73"/>
      <c r="AB17" s="73"/>
      <c r="AC17" s="73"/>
      <c r="AD17" s="62" t="s">
        <v>546</v>
      </c>
      <c r="AE17" s="62" t="s">
        <v>546</v>
      </c>
      <c r="AF17" s="66">
        <f>Table1[[#This Row],[2019 Scope 1 (MeT Co2)]]</f>
        <v>62639</v>
      </c>
      <c r="AG17" s="67">
        <f t="shared" si="0"/>
        <v>22506</v>
      </c>
      <c r="AH17" s="68">
        <f t="shared" si="1"/>
        <v>0.2643255622761172</v>
      </c>
      <c r="AK17" s="62" t="s">
        <v>546</v>
      </c>
      <c r="AL17" s="62" t="s">
        <v>546</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68448</v>
      </c>
      <c r="D19" s="104">
        <v>40172</v>
      </c>
      <c r="E19" s="104">
        <v>40172</v>
      </c>
      <c r="F19" s="104"/>
      <c r="G19" s="104"/>
      <c r="H19" s="104"/>
      <c r="I19" s="104"/>
      <c r="J19" s="104"/>
      <c r="K19" s="104"/>
      <c r="L19" s="104"/>
      <c r="M19" s="105"/>
      <c r="N19" s="105"/>
      <c r="O19" s="105"/>
      <c r="P19" s="105"/>
      <c r="Q19" s="105"/>
      <c r="R19" s="104"/>
      <c r="S19" s="105"/>
      <c r="T19" s="105"/>
      <c r="U19" s="105"/>
      <c r="V19" s="105"/>
      <c r="W19" s="104">
        <v>436265</v>
      </c>
      <c r="X19" s="73">
        <v>40172</v>
      </c>
      <c r="Y19" s="73">
        <v>544885</v>
      </c>
      <c r="Z19" s="73"/>
      <c r="AA19" s="73"/>
      <c r="AB19" s="73"/>
      <c r="AC19" s="73"/>
      <c r="AD19" s="62" t="s">
        <v>546</v>
      </c>
      <c r="AE19" s="62" t="s">
        <v>546</v>
      </c>
      <c r="AF19" s="66">
        <f>Table1[[#This Row],[2019 Scope 1 (MeT Co2)]]</f>
        <v>67031</v>
      </c>
      <c r="AG19" s="67">
        <f t="shared" si="0"/>
        <v>1417</v>
      </c>
      <c r="AH19" s="68">
        <f t="shared" si="1"/>
        <v>2.0701846657316503E-2</v>
      </c>
      <c r="AK19" s="62" t="s">
        <v>546</v>
      </c>
      <c r="AL19" s="62" t="s">
        <v>546</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907</v>
      </c>
      <c r="C20" s="104">
        <v>4807</v>
      </c>
      <c r="D20" s="104">
        <v>22043</v>
      </c>
      <c r="E20" s="104">
        <v>22043</v>
      </c>
      <c r="F20" s="104"/>
      <c r="G20" s="104"/>
      <c r="H20" s="104"/>
      <c r="I20" s="104"/>
      <c r="J20" s="104"/>
      <c r="K20" s="104"/>
      <c r="L20" s="104"/>
      <c r="M20" s="105"/>
      <c r="N20" s="105"/>
      <c r="O20" s="105"/>
      <c r="P20" s="105"/>
      <c r="Q20" s="105"/>
      <c r="R20" s="104"/>
      <c r="S20" s="105"/>
      <c r="T20" s="105"/>
      <c r="U20" s="105"/>
      <c r="V20" s="105"/>
      <c r="W20" s="104">
        <v>44512.1</v>
      </c>
      <c r="X20" s="73">
        <v>22043</v>
      </c>
      <c r="Y20" s="73">
        <v>71362.100000000006</v>
      </c>
      <c r="Z20" s="73"/>
      <c r="AA20" s="73"/>
      <c r="AB20" s="73"/>
      <c r="AC20" s="73"/>
      <c r="AD20" s="62" t="s">
        <v>546</v>
      </c>
      <c r="AE20" s="62" t="s">
        <v>546</v>
      </c>
      <c r="AF20" s="66">
        <f>Table1[[#This Row],[2019 Scope 1 (MeT Co2)]]</f>
        <v>5589</v>
      </c>
      <c r="AG20" s="67">
        <f t="shared" si="0"/>
        <v>-782</v>
      </c>
      <c r="AH20" s="68">
        <f t="shared" si="1"/>
        <v>-0.16267942583732056</v>
      </c>
      <c r="AK20" s="62" t="s">
        <v>546</v>
      </c>
      <c r="AL20" s="62" t="s">
        <v>546</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907</v>
      </c>
      <c r="C21" s="104">
        <v>646000</v>
      </c>
      <c r="D21" s="104">
        <v>892000</v>
      </c>
      <c r="E21" s="104">
        <v>892000</v>
      </c>
      <c r="F21" s="104"/>
      <c r="G21" s="104"/>
      <c r="H21" s="104"/>
      <c r="I21" s="104"/>
      <c r="J21" s="104"/>
      <c r="K21" s="104"/>
      <c r="L21" s="104"/>
      <c r="M21" s="105"/>
      <c r="N21" s="105"/>
      <c r="O21" s="105"/>
      <c r="P21" s="105"/>
      <c r="Q21" s="105"/>
      <c r="R21" s="104"/>
      <c r="S21" s="105"/>
      <c r="T21" s="105"/>
      <c r="U21" s="105"/>
      <c r="V21" s="105"/>
      <c r="W21" s="104">
        <v>320000</v>
      </c>
      <c r="X21" s="73">
        <v>892000</v>
      </c>
      <c r="Y21" s="73">
        <v>1858000</v>
      </c>
      <c r="Z21" s="73"/>
      <c r="AA21" s="73"/>
      <c r="AB21" s="73"/>
      <c r="AC21" s="73"/>
      <c r="AD21" s="62" t="s">
        <v>546</v>
      </c>
      <c r="AE21" s="62" t="s">
        <v>546</v>
      </c>
      <c r="AF21" s="66">
        <f>Table1[[#This Row],[2019 Scope 1 (MeT Co2)]]</f>
        <v>613000</v>
      </c>
      <c r="AG21" s="67">
        <f t="shared" si="0"/>
        <v>33000</v>
      </c>
      <c r="AH21" s="68">
        <f t="shared" si="1"/>
        <v>5.108359133126935E-2</v>
      </c>
      <c r="AK21" s="62" t="s">
        <v>546</v>
      </c>
      <c r="AL21" s="62" t="s">
        <v>546</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907</v>
      </c>
      <c r="C22" s="104">
        <v>4811.67</v>
      </c>
      <c r="D22" s="104">
        <v>57517.74</v>
      </c>
      <c r="E22" s="104">
        <v>57517.74</v>
      </c>
      <c r="F22" s="104"/>
      <c r="G22" s="104"/>
      <c r="H22" s="104"/>
      <c r="I22" s="104"/>
      <c r="J22" s="104"/>
      <c r="K22" s="104"/>
      <c r="L22" s="104"/>
      <c r="M22" s="105"/>
      <c r="N22" s="105"/>
      <c r="O22" s="105"/>
      <c r="P22" s="105"/>
      <c r="Q22" s="105"/>
      <c r="R22" s="104"/>
      <c r="S22" s="105"/>
      <c r="T22" s="105"/>
      <c r="U22" s="105"/>
      <c r="V22" s="105"/>
      <c r="W22" s="104" t="s">
        <v>912</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130000</v>
      </c>
      <c r="D23" s="104">
        <v>230000</v>
      </c>
      <c r="E23" s="104">
        <v>230000</v>
      </c>
      <c r="F23" s="104"/>
      <c r="G23" s="104"/>
      <c r="H23" s="104"/>
      <c r="I23" s="104"/>
      <c r="J23" s="104"/>
      <c r="K23" s="104"/>
      <c r="L23" s="104"/>
      <c r="M23" s="105"/>
      <c r="N23" s="105"/>
      <c r="O23" s="105"/>
      <c r="P23" s="105"/>
      <c r="Q23" s="105"/>
      <c r="R23" s="104"/>
      <c r="S23" s="105"/>
      <c r="T23" s="105"/>
      <c r="U23" s="105"/>
      <c r="V23" s="105"/>
      <c r="W23" s="104" t="s">
        <v>912</v>
      </c>
      <c r="X23" s="73">
        <v>230000</v>
      </c>
      <c r="Y23" s="73"/>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9815</v>
      </c>
      <c r="D24" s="104">
        <v>0</v>
      </c>
      <c r="E24" s="104">
        <v>0</v>
      </c>
      <c r="F24" s="104"/>
      <c r="G24" s="104"/>
      <c r="H24" s="104"/>
      <c r="I24" s="104"/>
      <c r="J24" s="104"/>
      <c r="K24" s="104"/>
      <c r="L24" s="104"/>
      <c r="M24" s="105"/>
      <c r="N24" s="105"/>
      <c r="O24" s="105"/>
      <c r="P24" s="105"/>
      <c r="Q24" s="105"/>
      <c r="R24" s="104"/>
      <c r="S24" s="105"/>
      <c r="T24" s="105"/>
      <c r="U24" s="105"/>
      <c r="V24" s="105"/>
      <c r="W24" s="104">
        <v>374709.2</v>
      </c>
      <c r="X24" s="73" t="b">
        <v>0</v>
      </c>
      <c r="Y24" s="73">
        <v>384524.2</v>
      </c>
      <c r="Z24" s="73"/>
      <c r="AA24" s="73"/>
      <c r="AB24" s="73"/>
      <c r="AC24" s="73"/>
      <c r="AD24" s="62" t="s">
        <v>546</v>
      </c>
      <c r="AE24" s="62" t="s">
        <v>546</v>
      </c>
      <c r="AF24" s="66">
        <f>Table1[[#This Row],[2019 Scope 1 (MeT Co2)]]</f>
        <v>9495</v>
      </c>
      <c r="AG24" s="67">
        <f t="shared" si="0"/>
        <v>320</v>
      </c>
      <c r="AH24" s="68">
        <f t="shared" si="1"/>
        <v>3.2603158430973E-2</v>
      </c>
      <c r="AK24" s="62" t="s">
        <v>546</v>
      </c>
      <c r="AL24" s="62" t="s">
        <v>546</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907</v>
      </c>
      <c r="C25" s="104">
        <v>927000</v>
      </c>
      <c r="D25" s="104">
        <v>1280000</v>
      </c>
      <c r="E25" s="104">
        <v>1280000</v>
      </c>
      <c r="F25" s="104"/>
      <c r="G25" s="104"/>
      <c r="H25" s="104"/>
      <c r="I25" s="104"/>
      <c r="J25" s="104"/>
      <c r="K25" s="104"/>
      <c r="L25" s="104"/>
      <c r="M25" s="105"/>
      <c r="N25" s="105"/>
      <c r="O25" s="105"/>
      <c r="P25" s="105"/>
      <c r="Q25" s="105"/>
      <c r="R25" s="104"/>
      <c r="S25" s="105"/>
      <c r="T25" s="105"/>
      <c r="U25" s="105"/>
      <c r="V25" s="105"/>
      <c r="W25" s="104" t="s">
        <v>912</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59000000</v>
      </c>
      <c r="D27" s="104">
        <v>3000000</v>
      </c>
      <c r="E27" s="104">
        <v>3000000</v>
      </c>
      <c r="F27" s="104"/>
      <c r="G27" s="104"/>
      <c r="H27" s="104"/>
      <c r="I27" s="104"/>
      <c r="J27" s="104"/>
      <c r="K27" s="104"/>
      <c r="L27" s="104"/>
      <c r="M27" s="105"/>
      <c r="N27" s="105"/>
      <c r="O27" s="105"/>
      <c r="P27" s="105"/>
      <c r="Q27" s="105"/>
      <c r="R27" s="104"/>
      <c r="S27" s="105"/>
      <c r="T27" s="105"/>
      <c r="U27" s="105"/>
      <c r="V27" s="105"/>
      <c r="W27" s="104">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907</v>
      </c>
      <c r="C28" s="104">
        <v>41171</v>
      </c>
      <c r="D28" s="104">
        <v>205141</v>
      </c>
      <c r="E28" s="104">
        <v>205141</v>
      </c>
      <c r="F28" s="104"/>
      <c r="G28" s="104"/>
      <c r="H28" s="104"/>
      <c r="I28" s="104"/>
      <c r="J28" s="104"/>
      <c r="K28" s="104"/>
      <c r="L28" s="104"/>
      <c r="M28" s="105"/>
      <c r="N28" s="105"/>
      <c r="O28" s="105"/>
      <c r="P28" s="105"/>
      <c r="Q28" s="105"/>
      <c r="R28" s="104"/>
      <c r="S28" s="105"/>
      <c r="T28" s="105"/>
      <c r="U28" s="105"/>
      <c r="V28" s="105"/>
      <c r="W28" s="104">
        <v>39520558</v>
      </c>
      <c r="X28" s="73">
        <v>205141</v>
      </c>
      <c r="Y28" s="73">
        <v>39766870</v>
      </c>
      <c r="Z28" s="73"/>
      <c r="AA28" s="73"/>
      <c r="AB28" s="73"/>
      <c r="AC28" s="73"/>
      <c r="AD28" s="62" t="s">
        <v>546</v>
      </c>
      <c r="AE28" s="62" t="s">
        <v>546</v>
      </c>
      <c r="AF28" s="66">
        <f>Table1[[#This Row],[2019 Scope 1 (MeT Co2)]]</f>
        <v>41181</v>
      </c>
      <c r="AG28" s="67">
        <f t="shared" si="0"/>
        <v>-10</v>
      </c>
      <c r="AH28" s="68">
        <f t="shared" si="1"/>
        <v>-2.4288941245051128E-4</v>
      </c>
      <c r="AK28" s="62" t="s">
        <v>546</v>
      </c>
      <c r="AL28" s="62" t="s">
        <v>546</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907</v>
      </c>
      <c r="C29" s="104">
        <v>24132</v>
      </c>
      <c r="D29" s="104">
        <v>623233</v>
      </c>
      <c r="E29" s="104">
        <v>623233</v>
      </c>
      <c r="F29" s="104"/>
      <c r="G29" s="104"/>
      <c r="H29" s="104"/>
      <c r="I29" s="104"/>
      <c r="J29" s="104"/>
      <c r="K29" s="104"/>
      <c r="L29" s="104"/>
      <c r="M29" s="105"/>
      <c r="N29" s="105"/>
      <c r="O29" s="105"/>
      <c r="P29" s="105"/>
      <c r="Q29" s="105"/>
      <c r="R29" s="104"/>
      <c r="S29" s="105"/>
      <c r="T29" s="105"/>
      <c r="U29" s="105"/>
      <c r="V29" s="105"/>
      <c r="W29" s="104">
        <v>10703432.5</v>
      </c>
      <c r="X29" s="73">
        <v>623233</v>
      </c>
      <c r="Y29" s="73">
        <v>11350797.5</v>
      </c>
      <c r="Z29" s="73"/>
      <c r="AA29" s="73"/>
      <c r="AB29" s="73"/>
      <c r="AC29" s="73"/>
      <c r="AD29" s="62" t="s">
        <v>546</v>
      </c>
      <c r="AE29" s="62" t="s">
        <v>546</v>
      </c>
      <c r="AF29" s="66">
        <f>Table1[[#This Row],[2019 Scope 1 (MeT Co2)]]</f>
        <v>23289</v>
      </c>
      <c r="AG29" s="67">
        <f t="shared" si="0"/>
        <v>843</v>
      </c>
      <c r="AH29" s="68">
        <f t="shared" si="1"/>
        <v>3.4932869219293887E-2</v>
      </c>
      <c r="AK29" s="62" t="s">
        <v>546</v>
      </c>
      <c r="AL29" s="62" t="s">
        <v>546</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907</v>
      </c>
      <c r="C30" s="104">
        <v>1790000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-40000</v>
      </c>
      <c r="AH30" s="69">
        <f t="shared" si="1"/>
        <v>-2.23463687150838E-2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190000</v>
      </c>
      <c r="D31" s="104">
        <v>302000</v>
      </c>
      <c r="E31" s="104">
        <v>302000</v>
      </c>
      <c r="F31" s="104"/>
      <c r="G31" s="104"/>
      <c r="H31" s="104"/>
      <c r="I31" s="104"/>
      <c r="J31" s="104"/>
      <c r="K31" s="104"/>
      <c r="L31" s="104"/>
      <c r="M31" s="105"/>
      <c r="N31" s="105"/>
      <c r="O31" s="105"/>
      <c r="P31" s="105"/>
      <c r="Q31" s="105"/>
      <c r="R31" s="104"/>
      <c r="S31" s="105"/>
      <c r="T31" s="105"/>
      <c r="U31" s="105"/>
      <c r="V31" s="105"/>
      <c r="W31" s="104">
        <v>48299000</v>
      </c>
      <c r="X31" s="73">
        <v>302000</v>
      </c>
      <c r="Y31" s="73">
        <v>48791000</v>
      </c>
      <c r="Z31" s="73"/>
      <c r="AA31" s="73"/>
      <c r="AB31" s="73"/>
      <c r="AC31" s="73"/>
      <c r="AD31" s="62" t="s">
        <v>546</v>
      </c>
      <c r="AE31" s="62" t="s">
        <v>546</v>
      </c>
      <c r="AF31" s="66">
        <f>Table1[[#This Row],[2019 Scope 1 (MeT Co2)]]</f>
        <v>191000</v>
      </c>
      <c r="AG31" s="67">
        <f t="shared" si="0"/>
        <v>-1000</v>
      </c>
      <c r="AH31" s="68">
        <f t="shared" si="1"/>
        <v>-5.263157894736842E-3</v>
      </c>
      <c r="AK31" s="62" t="s">
        <v>546</v>
      </c>
      <c r="AL31" s="62" t="s">
        <v>546</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907</v>
      </c>
      <c r="C32" s="104">
        <v>505483</v>
      </c>
      <c r="D32" s="104">
        <v>1458463</v>
      </c>
      <c r="E32" s="104">
        <v>1458463</v>
      </c>
      <c r="F32" s="104"/>
      <c r="G32" s="104"/>
      <c r="H32" s="104"/>
      <c r="I32" s="104"/>
      <c r="J32" s="104"/>
      <c r="K32" s="104"/>
      <c r="L32" s="104"/>
      <c r="M32" s="105"/>
      <c r="N32" s="105"/>
      <c r="O32" s="105"/>
      <c r="P32" s="105"/>
      <c r="Q32" s="105"/>
      <c r="R32" s="104"/>
      <c r="S32" s="105"/>
      <c r="T32" s="105"/>
      <c r="U32" s="105"/>
      <c r="V32" s="105"/>
      <c r="W32" s="104" t="s">
        <v>912</v>
      </c>
      <c r="X32" s="73">
        <v>1458463</v>
      </c>
      <c r="Y32" s="73"/>
      <c r="Z32" s="73"/>
      <c r="AA32" s="73"/>
      <c r="AB32" s="73"/>
      <c r="AC32" s="73"/>
      <c r="AD32" s="62" t="s">
        <v>546</v>
      </c>
      <c r="AE32" s="62" t="s">
        <v>546</v>
      </c>
      <c r="AF32" s="66">
        <f>Table1[[#This Row],[2019 Scope 1 (MeT Co2)]]</f>
        <v>498455</v>
      </c>
      <c r="AG32" s="67">
        <f t="shared" si="0"/>
        <v>7028</v>
      </c>
      <c r="AH32" s="68">
        <f t="shared" si="1"/>
        <v>1.3903533847824754E-2</v>
      </c>
      <c r="AK32" s="62" t="s">
        <v>546</v>
      </c>
      <c r="AL32" s="62" t="s">
        <v>546</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907</v>
      </c>
      <c r="C33" s="104">
        <v>19700000</v>
      </c>
      <c r="D33" s="104">
        <v>1100000</v>
      </c>
      <c r="E33" s="104">
        <v>1100000</v>
      </c>
      <c r="F33" s="104"/>
      <c r="G33" s="104"/>
      <c r="H33" s="104"/>
      <c r="I33" s="104"/>
      <c r="J33" s="104"/>
      <c r="K33" s="104"/>
      <c r="L33" s="104"/>
      <c r="M33" s="105"/>
      <c r="N33" s="105"/>
      <c r="O33" s="105"/>
      <c r="P33" s="105"/>
      <c r="Q33" s="105"/>
      <c r="R33" s="104"/>
      <c r="S33" s="105"/>
      <c r="T33" s="105"/>
      <c r="U33" s="105"/>
      <c r="V33" s="105"/>
      <c r="W33" s="104">
        <v>159082568.80733943</v>
      </c>
      <c r="X33" s="73">
        <v>1100000</v>
      </c>
      <c r="Y33" s="73">
        <v>179882568.80733943</v>
      </c>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907</v>
      </c>
      <c r="C34" s="104">
        <v>1114966.57</v>
      </c>
      <c r="D34" s="104">
        <v>1393452.84</v>
      </c>
      <c r="E34" s="104">
        <v>1393452.84</v>
      </c>
      <c r="F34" s="104"/>
      <c r="G34" s="104"/>
      <c r="H34" s="104"/>
      <c r="I34" s="104"/>
      <c r="J34" s="104"/>
      <c r="K34" s="104"/>
      <c r="L34" s="104"/>
      <c r="M34" s="105"/>
      <c r="N34" s="105"/>
      <c r="O34" s="105"/>
      <c r="P34" s="105"/>
      <c r="Q34" s="105"/>
      <c r="R34" s="104"/>
      <c r="S34" s="105"/>
      <c r="T34" s="105"/>
      <c r="U34" s="105"/>
      <c r="V34" s="105"/>
      <c r="W34" s="104" t="s">
        <v>912</v>
      </c>
      <c r="X34" s="73">
        <v>1393452.84</v>
      </c>
      <c r="Y34" s="73"/>
      <c r="Z34" s="62"/>
      <c r="AA34" s="62"/>
      <c r="AB34" s="62"/>
      <c r="AC34" s="62"/>
      <c r="AD34" s="62" t="s">
        <v>908</v>
      </c>
      <c r="AE34" s="62" t="s">
        <v>909</v>
      </c>
      <c r="AF34" s="66">
        <f>Table1[[#This Row],[2019 Scope 1 (MeT Co2)]]</f>
        <v>1108562.25</v>
      </c>
      <c r="AG34" s="67">
        <f t="shared" si="0"/>
        <v>6404.3200000000652</v>
      </c>
      <c r="AH34" s="68">
        <f t="shared" si="1"/>
        <v>5.7439569690417398E-3</v>
      </c>
      <c r="AK34" s="62" t="s">
        <v>908</v>
      </c>
      <c r="AL34" s="62" t="s">
        <v>909</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907</v>
      </c>
      <c r="C35" s="104">
        <v>177347</v>
      </c>
      <c r="D35" s="104">
        <v>1096724</v>
      </c>
      <c r="E35" s="104">
        <v>1096724</v>
      </c>
      <c r="F35" s="104"/>
      <c r="G35" s="104"/>
      <c r="H35" s="104"/>
      <c r="I35" s="104"/>
      <c r="J35" s="104"/>
      <c r="K35" s="104"/>
      <c r="L35" s="104"/>
      <c r="M35" s="105"/>
      <c r="N35" s="105"/>
      <c r="O35" s="105"/>
      <c r="P35" s="105"/>
      <c r="Q35" s="105"/>
      <c r="R35" s="104"/>
      <c r="S35" s="105"/>
      <c r="T35" s="105"/>
      <c r="U35" s="105"/>
      <c r="V35" s="105"/>
      <c r="W35" s="104">
        <v>12271483.34</v>
      </c>
      <c r="X35" s="73">
        <v>1096724</v>
      </c>
      <c r="Y35" s="73">
        <v>13545554.34</v>
      </c>
      <c r="Z35" s="62"/>
      <c r="AA35" s="62"/>
      <c r="AB35" s="62"/>
      <c r="AC35" s="62"/>
      <c r="AD35" s="62" t="s">
        <v>546</v>
      </c>
      <c r="AE35" s="62" t="s">
        <v>546</v>
      </c>
      <c r="AF35" s="66">
        <f>Table1[[#This Row],[2019 Scope 1 (MeT Co2)]]</f>
        <v>157114</v>
      </c>
      <c r="AG35" s="67">
        <f t="shared" si="0"/>
        <v>20233</v>
      </c>
      <c r="AH35" s="68">
        <f t="shared" si="1"/>
        <v>0.11408707223691407</v>
      </c>
      <c r="AK35" s="62" t="s">
        <v>546</v>
      </c>
      <c r="AL35" s="62" t="s">
        <v>546</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907</v>
      </c>
      <c r="C36" s="104">
        <v>127698.3</v>
      </c>
      <c r="D36" s="104">
        <v>181965.6</v>
      </c>
      <c r="E36" s="104">
        <v>181965.6</v>
      </c>
      <c r="F36" s="104"/>
      <c r="G36" s="104"/>
      <c r="H36" s="104"/>
      <c r="I36" s="104"/>
      <c r="J36" s="104"/>
      <c r="K36" s="104"/>
      <c r="L36" s="104"/>
      <c r="M36" s="105"/>
      <c r="N36" s="105"/>
      <c r="O36" s="105"/>
      <c r="P36" s="105"/>
      <c r="Q36" s="105"/>
      <c r="R36" s="104"/>
      <c r="S36" s="105"/>
      <c r="T36" s="105"/>
      <c r="U36" s="105"/>
      <c r="V36" s="105"/>
      <c r="W36" s="104" t="s">
        <v>912</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28700000</v>
      </c>
      <c r="D37" s="104">
        <v>6820000</v>
      </c>
      <c r="E37" s="104">
        <v>6820000</v>
      </c>
      <c r="F37" s="104"/>
      <c r="G37" s="104"/>
      <c r="H37" s="104"/>
      <c r="I37" s="104"/>
      <c r="J37" s="104"/>
      <c r="K37" s="104"/>
      <c r="L37" s="104"/>
      <c r="M37" s="105"/>
      <c r="N37" s="105"/>
      <c r="O37" s="105"/>
      <c r="P37" s="105"/>
      <c r="Q37" s="105"/>
      <c r="R37" s="104"/>
      <c r="S37" s="105"/>
      <c r="T37" s="105"/>
      <c r="U37" s="105"/>
      <c r="V37" s="105"/>
      <c r="W37" s="104">
        <v>76300000</v>
      </c>
      <c r="X37" s="73">
        <v>6820000</v>
      </c>
      <c r="Y37" s="73">
        <v>111820000</v>
      </c>
      <c r="Z37" s="73"/>
      <c r="AA37" s="73"/>
      <c r="AB37" s="73"/>
      <c r="AC37" s="73"/>
      <c r="AD37" s="62" t="s">
        <v>908</v>
      </c>
      <c r="AE37" s="62" t="s">
        <v>909</v>
      </c>
      <c r="AF37" s="66">
        <f>Table1[[#This Row],[2019 Scope 1 (MeT Co2)]]</f>
        <v>27600000</v>
      </c>
      <c r="AG37" s="67">
        <f t="shared" si="0"/>
        <v>1100000</v>
      </c>
      <c r="AH37" s="68">
        <f t="shared" si="1"/>
        <v>3.8327526132404179E-2</v>
      </c>
      <c r="AK37" s="62" t="s">
        <v>908</v>
      </c>
      <c r="AL37" s="62" t="s">
        <v>909</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907</v>
      </c>
      <c r="C38" s="104">
        <v>96548800</v>
      </c>
      <c r="D38" s="104">
        <v>23200</v>
      </c>
      <c r="E38" s="104">
        <v>23200</v>
      </c>
      <c r="F38" s="104"/>
      <c r="G38" s="104"/>
      <c r="H38" s="104"/>
      <c r="I38" s="104"/>
      <c r="J38" s="104"/>
      <c r="K38" s="104"/>
      <c r="L38" s="104"/>
      <c r="M38" s="105"/>
      <c r="N38" s="105"/>
      <c r="O38" s="105"/>
      <c r="P38" s="105"/>
      <c r="Q38" s="105"/>
      <c r="R38" s="104"/>
      <c r="S38" s="105"/>
      <c r="T38" s="105"/>
      <c r="U38" s="105"/>
      <c r="V38" s="105"/>
      <c r="W38" s="104">
        <v>28077642</v>
      </c>
      <c r="X38" s="73">
        <v>23200</v>
      </c>
      <c r="Y38" s="73">
        <v>124649642</v>
      </c>
      <c r="Z38" s="62"/>
      <c r="AA38" s="62"/>
      <c r="AB38" s="62"/>
      <c r="AC38" s="62"/>
      <c r="AD38" s="62" t="s">
        <v>546</v>
      </c>
      <c r="AE38" s="62" t="s">
        <v>546</v>
      </c>
      <c r="AF38" s="66">
        <f>Table1[[#This Row],[2019 Scope 1 (MeT Co2)]]</f>
        <v>93000000</v>
      </c>
      <c r="AG38" s="67">
        <f t="shared" si="0"/>
        <v>3548800</v>
      </c>
      <c r="AH38" s="69">
        <f t="shared" si="1"/>
        <v>3.6756541769550732E-2</v>
      </c>
      <c r="AK38" s="62" t="s">
        <v>546</v>
      </c>
      <c r="AL38" s="62" t="s">
        <v>546</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201000</v>
      </c>
      <c r="D40" s="104">
        <v>654000</v>
      </c>
      <c r="E40" s="104">
        <v>654000</v>
      </c>
      <c r="F40" s="104"/>
      <c r="G40" s="104"/>
      <c r="H40" s="104"/>
      <c r="I40" s="104"/>
      <c r="J40" s="104"/>
      <c r="K40" s="104"/>
      <c r="L40" s="104"/>
      <c r="M40" s="105"/>
      <c r="N40" s="105"/>
      <c r="O40" s="105"/>
      <c r="P40" s="105"/>
      <c r="Q40" s="105"/>
      <c r="R40" s="104"/>
      <c r="S40" s="105"/>
      <c r="T40" s="105"/>
      <c r="U40" s="105"/>
      <c r="V40" s="105"/>
      <c r="W40" s="104">
        <v>265000</v>
      </c>
      <c r="X40" s="73">
        <v>654000</v>
      </c>
      <c r="Y40" s="73">
        <v>1120000</v>
      </c>
      <c r="Z40" s="73"/>
      <c r="AA40" s="73"/>
      <c r="AB40" s="73"/>
      <c r="AC40" s="73"/>
      <c r="AD40" s="62" t="s">
        <v>546</v>
      </c>
      <c r="AE40" s="62" t="s">
        <v>546</v>
      </c>
      <c r="AF40" s="66">
        <f>Table1[[#This Row],[2019 Scope 1 (MeT Co2)]]</f>
        <v>193000</v>
      </c>
      <c r="AG40" s="67">
        <f t="shared" si="0"/>
        <v>8000</v>
      </c>
      <c r="AH40" s="68">
        <f t="shared" si="1"/>
        <v>3.9800995024875621E-2</v>
      </c>
      <c r="AK40" s="62" t="s">
        <v>546</v>
      </c>
      <c r="AL40" s="62" t="s">
        <v>546</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907</v>
      </c>
      <c r="C41" s="104">
        <v>166132</v>
      </c>
      <c r="D41" s="104">
        <v>699423</v>
      </c>
      <c r="E41" s="104">
        <v>699423</v>
      </c>
      <c r="F41" s="104"/>
      <c r="G41" s="104"/>
      <c r="H41" s="104"/>
      <c r="I41" s="104"/>
      <c r="J41" s="104"/>
      <c r="K41" s="104"/>
      <c r="L41" s="104"/>
      <c r="M41" s="105"/>
      <c r="N41" s="105"/>
      <c r="O41" s="105"/>
      <c r="P41" s="105"/>
      <c r="Q41" s="105"/>
      <c r="R41" s="104"/>
      <c r="S41" s="105"/>
      <c r="T41" s="105"/>
      <c r="U41" s="105"/>
      <c r="V41" s="105"/>
      <c r="W41" s="104" t="s">
        <v>912</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907</v>
      </c>
      <c r="C42" s="104">
        <v>9526000</v>
      </c>
      <c r="D42" s="104">
        <v>6120000</v>
      </c>
      <c r="E42" s="104">
        <v>6120000</v>
      </c>
      <c r="F42" s="104"/>
      <c r="G42" s="104"/>
      <c r="H42" s="104"/>
      <c r="I42" s="104"/>
      <c r="J42" s="104"/>
      <c r="K42" s="104"/>
      <c r="L42" s="104"/>
      <c r="M42" s="105"/>
      <c r="N42" s="105"/>
      <c r="O42" s="105"/>
      <c r="P42" s="105"/>
      <c r="Q42" s="105"/>
      <c r="R42" s="104"/>
      <c r="S42" s="105"/>
      <c r="T42" s="105"/>
      <c r="U42" s="105"/>
      <c r="V42" s="105"/>
      <c r="W42" s="104">
        <v>197376000</v>
      </c>
      <c r="X42" s="73">
        <v>6120000</v>
      </c>
      <c r="Y42" s="73">
        <v>213022000</v>
      </c>
      <c r="Z42" s="73"/>
      <c r="AA42" s="73"/>
      <c r="AB42" s="73"/>
      <c r="AC42" s="73"/>
      <c r="AD42" s="62" t="s">
        <v>546</v>
      </c>
      <c r="AE42" s="62" t="s">
        <v>546</v>
      </c>
      <c r="AF42" s="66">
        <f>Table1[[#This Row],[2019 Scope 1 (MeT Co2)]]</f>
        <v>9395000</v>
      </c>
      <c r="AG42" s="67">
        <f t="shared" si="0"/>
        <v>131000</v>
      </c>
      <c r="AH42" s="68">
        <f t="shared" si="1"/>
        <v>1.3751837077472181E-2</v>
      </c>
      <c r="AK42" s="62" t="s">
        <v>546</v>
      </c>
      <c r="AL42" s="62" t="s">
        <v>546</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907</v>
      </c>
      <c r="C43" s="104">
        <v>116000000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314000</v>
      </c>
      <c r="D44" s="104">
        <v>42000</v>
      </c>
      <c r="E44" s="104">
        <v>42000</v>
      </c>
      <c r="F44" s="104"/>
      <c r="G44" s="104"/>
      <c r="H44" s="104"/>
      <c r="I44" s="104"/>
      <c r="J44" s="104"/>
      <c r="K44" s="104"/>
      <c r="L44" s="104"/>
      <c r="M44" s="105"/>
      <c r="N44" s="105"/>
      <c r="O44" s="105"/>
      <c r="P44" s="105"/>
      <c r="Q44" s="105"/>
      <c r="R44" s="104"/>
      <c r="S44" s="105"/>
      <c r="T44" s="105"/>
      <c r="U44" s="105"/>
      <c r="V44" s="105"/>
      <c r="W44" s="104" t="s">
        <v>912</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907</v>
      </c>
      <c r="C45" s="104">
        <v>15152383</v>
      </c>
      <c r="D45" s="104">
        <v>1049987</v>
      </c>
      <c r="E45" s="104">
        <v>1049987</v>
      </c>
      <c r="F45" s="104"/>
      <c r="G45" s="104"/>
      <c r="H45" s="104"/>
      <c r="I45" s="104"/>
      <c r="J45" s="104"/>
      <c r="K45" s="104"/>
      <c r="L45" s="104"/>
      <c r="M45" s="105"/>
      <c r="N45" s="105"/>
      <c r="O45" s="105"/>
      <c r="P45" s="105"/>
      <c r="Q45" s="105"/>
      <c r="R45" s="104"/>
      <c r="S45" s="105"/>
      <c r="T45" s="105"/>
      <c r="U45" s="105"/>
      <c r="V45" s="105"/>
      <c r="W45" s="104">
        <v>2820965</v>
      </c>
      <c r="X45" s="73">
        <v>1049987</v>
      </c>
      <c r="Y45" s="73">
        <v>19023335</v>
      </c>
      <c r="Z45" s="73"/>
      <c r="AA45" s="73"/>
      <c r="AB45" s="73"/>
      <c r="AC45" s="73"/>
      <c r="AD45" s="62" t="s">
        <v>546</v>
      </c>
      <c r="AE45" s="62" t="s">
        <v>546</v>
      </c>
      <c r="AF45" s="66">
        <f>Table1[[#This Row],[2019 Scope 1 (MeT Co2)]]</f>
        <v>15406173</v>
      </c>
      <c r="AG45" s="67">
        <f t="shared" si="0"/>
        <v>-253790</v>
      </c>
      <c r="AH45" s="68">
        <f t="shared" si="1"/>
        <v>-1.6749180640431276E-2</v>
      </c>
      <c r="AK45" s="62" t="s">
        <v>546</v>
      </c>
      <c r="AL45" s="62" t="s">
        <v>546</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907</v>
      </c>
      <c r="C46" s="104">
        <v>1442963</v>
      </c>
      <c r="D46" s="104">
        <v>3349808</v>
      </c>
      <c r="E46" s="104">
        <v>3349808</v>
      </c>
      <c r="F46" s="104"/>
      <c r="G46" s="104"/>
      <c r="H46" s="104"/>
      <c r="I46" s="104"/>
      <c r="J46" s="104"/>
      <c r="K46" s="104"/>
      <c r="L46" s="104"/>
      <c r="M46" s="105"/>
      <c r="N46" s="105"/>
      <c r="O46" s="105"/>
      <c r="P46" s="105"/>
      <c r="Q46" s="105"/>
      <c r="R46" s="104"/>
      <c r="S46" s="105"/>
      <c r="T46" s="105"/>
      <c r="U46" s="105"/>
      <c r="V46" s="105"/>
      <c r="W46" s="104">
        <v>134409771</v>
      </c>
      <c r="X46" s="73">
        <v>3349808</v>
      </c>
      <c r="Y46" s="73">
        <v>139202542</v>
      </c>
      <c r="Z46" s="73"/>
      <c r="AA46" s="73"/>
      <c r="AB46" s="73"/>
      <c r="AC46" s="73"/>
      <c r="AD46" s="62" t="s">
        <v>546</v>
      </c>
      <c r="AE46" s="62" t="s">
        <v>546</v>
      </c>
      <c r="AF46" s="66">
        <f>Table1[[#This Row],[2019 Scope 1 (MeT Co2)]]</f>
        <v>1451947</v>
      </c>
      <c r="AG46" s="67">
        <f t="shared" si="0"/>
        <v>-8984</v>
      </c>
      <c r="AH46" s="68">
        <f t="shared" si="1"/>
        <v>-6.2260778689405064E-3</v>
      </c>
      <c r="AK46" s="62" t="s">
        <v>546</v>
      </c>
      <c r="AL46" s="62" t="s">
        <v>546</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907</v>
      </c>
      <c r="C47" s="104">
        <v>306430</v>
      </c>
      <c r="D47" s="104">
        <v>487731</v>
      </c>
      <c r="E47" s="104">
        <v>487731</v>
      </c>
      <c r="F47" s="104"/>
      <c r="G47" s="104"/>
      <c r="H47" s="104"/>
      <c r="I47" s="104"/>
      <c r="J47" s="104"/>
      <c r="K47" s="104"/>
      <c r="L47" s="104"/>
      <c r="M47" s="105"/>
      <c r="N47" s="105"/>
      <c r="O47" s="105"/>
      <c r="P47" s="105"/>
      <c r="Q47" s="105"/>
      <c r="R47" s="104"/>
      <c r="S47" s="105"/>
      <c r="T47" s="105"/>
      <c r="U47" s="105"/>
      <c r="V47" s="105"/>
      <c r="W47" s="104" t="s">
        <v>912</v>
      </c>
      <c r="X47" s="73">
        <v>487731</v>
      </c>
      <c r="Y47" s="73"/>
      <c r="Z47" s="73"/>
      <c r="AA47" s="73"/>
      <c r="AB47" s="73"/>
      <c r="AC47" s="73"/>
      <c r="AD47" s="62" t="s">
        <v>908</v>
      </c>
      <c r="AE47" s="62" t="s">
        <v>909</v>
      </c>
      <c r="AF47" s="66">
        <f>Table1[[#This Row],[2019 Scope 1 (MeT Co2)]]</f>
        <v>317081</v>
      </c>
      <c r="AG47" s="67">
        <f t="shared" si="0"/>
        <v>-10651</v>
      </c>
      <c r="AH47" s="68">
        <f t="shared" si="1"/>
        <v>-3.4758346114936528E-2</v>
      </c>
      <c r="AK47" s="62" t="s">
        <v>908</v>
      </c>
      <c r="AL47" s="62" t="s">
        <v>909</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907</v>
      </c>
      <c r="C48" s="104">
        <v>1290000</v>
      </c>
      <c r="D48" s="104">
        <v>1510000</v>
      </c>
      <c r="E48" s="104">
        <v>1510000</v>
      </c>
      <c r="F48" s="104"/>
      <c r="G48" s="104"/>
      <c r="H48" s="104"/>
      <c r="I48" s="104"/>
      <c r="J48" s="104"/>
      <c r="K48" s="104"/>
      <c r="L48" s="104"/>
      <c r="M48" s="105"/>
      <c r="N48" s="105"/>
      <c r="O48" s="105"/>
      <c r="P48" s="105"/>
      <c r="Q48" s="105"/>
      <c r="R48" s="104"/>
      <c r="S48" s="105"/>
      <c r="T48" s="105"/>
      <c r="U48" s="105"/>
      <c r="V48" s="105"/>
      <c r="W48" s="104">
        <v>2340000</v>
      </c>
      <c r="X48" s="73">
        <v>1510000</v>
      </c>
      <c r="Y48" s="73">
        <v>5140000</v>
      </c>
      <c r="Z48" s="62"/>
      <c r="AA48" s="62"/>
      <c r="AB48" s="62"/>
      <c r="AC48" s="62"/>
      <c r="AD48" s="62" t="s">
        <v>546</v>
      </c>
      <c r="AE48" s="62" t="s">
        <v>546</v>
      </c>
      <c r="AF48" s="66">
        <f>Table1[[#This Row],[2019 Scope 1 (MeT Co2)]]</f>
        <v>1000000</v>
      </c>
      <c r="AG48" s="67">
        <f t="shared" si="0"/>
        <v>290000</v>
      </c>
      <c r="AH48" s="68">
        <f t="shared" si="1"/>
        <v>0.22480620155038761</v>
      </c>
      <c r="AK48" s="62" t="s">
        <v>546</v>
      </c>
      <c r="AL48" s="62" t="s">
        <v>546</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907</v>
      </c>
      <c r="C49" s="104">
        <v>1763555</v>
      </c>
      <c r="D49" s="104">
        <v>4322761</v>
      </c>
      <c r="E49" s="104">
        <v>4322761</v>
      </c>
      <c r="F49" s="104"/>
      <c r="G49" s="104"/>
      <c r="H49" s="104"/>
      <c r="I49" s="104"/>
      <c r="J49" s="104"/>
      <c r="K49" s="104"/>
      <c r="L49" s="104"/>
      <c r="M49" s="105"/>
      <c r="N49" s="105"/>
      <c r="O49" s="105"/>
      <c r="P49" s="105"/>
      <c r="Q49" s="105"/>
      <c r="R49" s="104"/>
      <c r="S49" s="105"/>
      <c r="T49" s="105"/>
      <c r="U49" s="105"/>
      <c r="V49" s="105"/>
      <c r="W49" s="104">
        <v>264563698</v>
      </c>
      <c r="X49" s="73">
        <v>4322761</v>
      </c>
      <c r="Y49" s="73">
        <v>270650014</v>
      </c>
      <c r="Z49" s="73"/>
      <c r="AA49" s="73"/>
      <c r="AB49" s="73"/>
      <c r="AC49" s="73"/>
      <c r="AD49" s="62" t="s">
        <v>546</v>
      </c>
      <c r="AE49" s="62" t="s">
        <v>546</v>
      </c>
      <c r="AF49" s="66">
        <f>Table1[[#This Row],[2019 Scope 1 (MeT Co2)]]</f>
        <v>1589700</v>
      </c>
      <c r="AG49" s="67">
        <f t="shared" si="0"/>
        <v>173855</v>
      </c>
      <c r="AH49" s="68">
        <f t="shared" si="1"/>
        <v>9.8582125309389271E-2</v>
      </c>
      <c r="AK49" s="62" t="s">
        <v>546</v>
      </c>
      <c r="AL49" s="62" t="s">
        <v>546</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907</v>
      </c>
      <c r="C50" s="104">
        <v>47256</v>
      </c>
      <c r="D50" s="104">
        <v>26647</v>
      </c>
      <c r="E50" s="104">
        <v>26647</v>
      </c>
      <c r="F50" s="104"/>
      <c r="G50" s="104"/>
      <c r="H50" s="104"/>
      <c r="I50" s="104"/>
      <c r="J50" s="104"/>
      <c r="K50" s="104"/>
      <c r="L50" s="104"/>
      <c r="M50" s="105"/>
      <c r="N50" s="105"/>
      <c r="O50" s="105"/>
      <c r="P50" s="105"/>
      <c r="Q50" s="105"/>
      <c r="R50" s="104"/>
      <c r="S50" s="105"/>
      <c r="T50" s="105"/>
      <c r="U50" s="105"/>
      <c r="V50" s="105"/>
      <c r="W50" s="104">
        <v>71586</v>
      </c>
      <c r="X50" s="73">
        <v>26647</v>
      </c>
      <c r="Y50" s="73">
        <v>145489</v>
      </c>
      <c r="Z50" s="73"/>
      <c r="AA50" s="73"/>
      <c r="AB50" s="73"/>
      <c r="AC50" s="73"/>
      <c r="AD50" s="62" t="s">
        <v>546</v>
      </c>
      <c r="AE50" s="62" t="s">
        <v>546</v>
      </c>
      <c r="AF50" s="66">
        <f>Table1[[#This Row],[2019 Scope 1 (MeT Co2)]]</f>
        <v>52019</v>
      </c>
      <c r="AG50" s="67">
        <f t="shared" si="0"/>
        <v>-4763</v>
      </c>
      <c r="AH50" s="68">
        <f t="shared" si="1"/>
        <v>-0.10079143389199255</v>
      </c>
      <c r="AK50" s="62" t="s">
        <v>546</v>
      </c>
      <c r="AL50" s="62" t="s">
        <v>546</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907</v>
      </c>
      <c r="C51" s="104">
        <v>11565</v>
      </c>
      <c r="D51" s="104">
        <v>16284</v>
      </c>
      <c r="E51" s="104">
        <v>16284</v>
      </c>
      <c r="F51" s="104"/>
      <c r="G51" s="104"/>
      <c r="H51" s="104"/>
      <c r="I51" s="104"/>
      <c r="J51" s="104"/>
      <c r="K51" s="104"/>
      <c r="L51" s="104"/>
      <c r="M51" s="105"/>
      <c r="N51" s="105"/>
      <c r="O51" s="105"/>
      <c r="P51" s="105"/>
      <c r="Q51" s="105"/>
      <c r="R51" s="104"/>
      <c r="S51" s="105"/>
      <c r="T51" s="105"/>
      <c r="U51" s="105"/>
      <c r="V51" s="105"/>
      <c r="W51" s="104">
        <v>139893</v>
      </c>
      <c r="X51" s="73">
        <v>16284</v>
      </c>
      <c r="Y51" s="73">
        <v>167742</v>
      </c>
      <c r="Z51" s="73"/>
      <c r="AA51" s="73"/>
      <c r="AB51" s="73"/>
      <c r="AC51" s="73"/>
      <c r="AD51" s="62" t="s">
        <v>546</v>
      </c>
      <c r="AE51" s="62" t="s">
        <v>546</v>
      </c>
      <c r="AF51" s="66">
        <f>Table1[[#This Row],[2019 Scope 1 (MeT Co2)]]</f>
        <v>12673</v>
      </c>
      <c r="AG51" s="67">
        <f t="shared" si="0"/>
        <v>-1108</v>
      </c>
      <c r="AH51" s="68">
        <f t="shared" si="1"/>
        <v>-9.5806312148724607E-2</v>
      </c>
      <c r="AK51" s="62" t="s">
        <v>546</v>
      </c>
      <c r="AL51" s="62" t="s">
        <v>546</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907</v>
      </c>
      <c r="C52" s="104">
        <v>516246</v>
      </c>
      <c r="D52" s="104">
        <v>1549876</v>
      </c>
      <c r="E52" s="104">
        <v>1549876</v>
      </c>
      <c r="F52" s="104"/>
      <c r="G52" s="104"/>
      <c r="H52" s="104"/>
      <c r="I52" s="104"/>
      <c r="J52" s="104"/>
      <c r="K52" s="104"/>
      <c r="L52" s="104"/>
      <c r="M52" s="105"/>
      <c r="N52" s="105"/>
      <c r="O52" s="105"/>
      <c r="P52" s="105"/>
      <c r="Q52" s="105"/>
      <c r="R52" s="104"/>
      <c r="S52" s="105"/>
      <c r="T52" s="105"/>
      <c r="U52" s="105"/>
      <c r="V52" s="105"/>
      <c r="W52" s="104">
        <v>317875090</v>
      </c>
      <c r="X52" s="73">
        <v>1549876</v>
      </c>
      <c r="Y52" s="73">
        <v>319941212</v>
      </c>
      <c r="Z52" s="73"/>
      <c r="AA52" s="73"/>
      <c r="AB52" s="73"/>
      <c r="AC52" s="73"/>
      <c r="AD52" s="62" t="s">
        <v>546</v>
      </c>
      <c r="AE52" s="62" t="s">
        <v>546</v>
      </c>
      <c r="AF52" s="66">
        <f>Table1[[#This Row],[2019 Scope 1 (MeT Co2)]]</f>
        <v>554317</v>
      </c>
      <c r="AG52" s="67">
        <f t="shared" si="0"/>
        <v>-38071</v>
      </c>
      <c r="AH52" s="68">
        <f t="shared" si="1"/>
        <v>-7.3745849846778469E-2</v>
      </c>
      <c r="AK52" s="62" t="s">
        <v>546</v>
      </c>
      <c r="AL52" s="62" t="s">
        <v>546</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907</v>
      </c>
      <c r="C53" s="104">
        <v>1479149</v>
      </c>
      <c r="D53" s="104">
        <v>1036941</v>
      </c>
      <c r="E53" s="104">
        <v>1036941</v>
      </c>
      <c r="F53" s="104"/>
      <c r="G53" s="104"/>
      <c r="H53" s="104"/>
      <c r="I53" s="104"/>
      <c r="J53" s="104"/>
      <c r="K53" s="104"/>
      <c r="L53" s="104"/>
      <c r="M53" s="105"/>
      <c r="N53" s="105"/>
      <c r="O53" s="105"/>
      <c r="P53" s="105"/>
      <c r="Q53" s="105"/>
      <c r="R53" s="104"/>
      <c r="S53" s="105"/>
      <c r="T53" s="105"/>
      <c r="U53" s="105"/>
      <c r="V53" s="105"/>
      <c r="W53" s="104">
        <v>18863846</v>
      </c>
      <c r="X53" s="73">
        <v>1036941</v>
      </c>
      <c r="Y53" s="73">
        <v>21379936</v>
      </c>
      <c r="Z53" s="73"/>
      <c r="AA53" s="73"/>
      <c r="AB53" s="73"/>
      <c r="AC53" s="73"/>
      <c r="AD53" s="62" t="s">
        <v>546</v>
      </c>
      <c r="AE53" s="62" t="s">
        <v>546</v>
      </c>
      <c r="AF53" s="66">
        <f>Table1[[#This Row],[2019 Scope 1 (MeT Co2)]]</f>
        <v>1090649</v>
      </c>
      <c r="AG53" s="67">
        <f t="shared" si="0"/>
        <v>388500</v>
      </c>
      <c r="AH53" s="68">
        <f t="shared" si="1"/>
        <v>0.2626510243389949</v>
      </c>
      <c r="AK53" s="62" t="s">
        <v>546</v>
      </c>
      <c r="AL53" s="62" t="s">
        <v>546</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907</v>
      </c>
      <c r="C54" s="104">
        <v>124633</v>
      </c>
      <c r="D54" s="104">
        <v>963304</v>
      </c>
      <c r="E54" s="104">
        <v>963304</v>
      </c>
      <c r="F54" s="104"/>
      <c r="G54" s="104"/>
      <c r="H54" s="104"/>
      <c r="I54" s="104"/>
      <c r="J54" s="104"/>
      <c r="K54" s="104"/>
      <c r="L54" s="104"/>
      <c r="M54" s="105"/>
      <c r="N54" s="105"/>
      <c r="O54" s="105"/>
      <c r="P54" s="105"/>
      <c r="Q54" s="105"/>
      <c r="R54" s="104"/>
      <c r="S54" s="105"/>
      <c r="T54" s="105"/>
      <c r="U54" s="105"/>
      <c r="V54" s="105"/>
      <c r="W54" s="104">
        <v>1346702</v>
      </c>
      <c r="X54" s="73">
        <v>963304</v>
      </c>
      <c r="Y54" s="73">
        <v>2434639</v>
      </c>
      <c r="Z54" s="73"/>
      <c r="AA54" s="73"/>
      <c r="AB54" s="73"/>
      <c r="AC54" s="73"/>
      <c r="AD54" s="62" t="s">
        <v>546</v>
      </c>
      <c r="AE54" s="62" t="s">
        <v>546</v>
      </c>
      <c r="AF54" s="66">
        <f>Table1[[#This Row],[2019 Scope 1 (MeT Co2)]]</f>
        <v>114640</v>
      </c>
      <c r="AG54" s="67">
        <f t="shared" si="0"/>
        <v>9993</v>
      </c>
      <c r="AH54" s="68">
        <f t="shared" si="1"/>
        <v>8.0179406738183301E-2</v>
      </c>
      <c r="AK54" s="62" t="s">
        <v>546</v>
      </c>
      <c r="AL54" s="62" t="s">
        <v>546</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907</v>
      </c>
      <c r="C55" s="104">
        <v>1458000</v>
      </c>
      <c r="D55" s="104">
        <v>1120000</v>
      </c>
      <c r="E55" s="104">
        <v>1120000</v>
      </c>
      <c r="F55" s="104"/>
      <c r="G55" s="104"/>
      <c r="H55" s="104"/>
      <c r="I55" s="104"/>
      <c r="J55" s="104"/>
      <c r="K55" s="104"/>
      <c r="L55" s="104"/>
      <c r="M55" s="105"/>
      <c r="N55" s="105"/>
      <c r="O55" s="105"/>
      <c r="P55" s="105"/>
      <c r="Q55" s="105"/>
      <c r="R55" s="104"/>
      <c r="S55" s="105"/>
      <c r="T55" s="105"/>
      <c r="U55" s="105"/>
      <c r="V55" s="105"/>
      <c r="W55" s="104">
        <v>20979000</v>
      </c>
      <c r="X55" s="73">
        <v>1120000</v>
      </c>
      <c r="Y55" s="73">
        <v>23557000</v>
      </c>
      <c r="Z55" s="73"/>
      <c r="AA55" s="73"/>
      <c r="AB55" s="73"/>
      <c r="AC55" s="73"/>
      <c r="AD55" s="62" t="s">
        <v>546</v>
      </c>
      <c r="AE55" s="62" t="s">
        <v>546</v>
      </c>
      <c r="AF55" s="66">
        <f>Table1[[#This Row],[2019 Scope 1 (MeT Co2)]]</f>
        <v>1489000</v>
      </c>
      <c r="AG55" s="67">
        <f t="shared" si="0"/>
        <v>-31000</v>
      </c>
      <c r="AH55" s="68">
        <f t="shared" si="1"/>
        <v>-2.1262002743484224E-2</v>
      </c>
      <c r="AK55" s="62" t="s">
        <v>546</v>
      </c>
      <c r="AL55" s="62" t="s">
        <v>546</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907</v>
      </c>
      <c r="C56" s="104">
        <v>452407</v>
      </c>
      <c r="D56" s="104">
        <v>583361</v>
      </c>
      <c r="E56" s="104">
        <v>583361</v>
      </c>
      <c r="F56" s="104"/>
      <c r="G56" s="104"/>
      <c r="H56" s="104"/>
      <c r="I56" s="104"/>
      <c r="J56" s="104"/>
      <c r="K56" s="104"/>
      <c r="L56" s="104"/>
      <c r="M56" s="105"/>
      <c r="N56" s="105"/>
      <c r="O56" s="105"/>
      <c r="P56" s="105"/>
      <c r="Q56" s="105"/>
      <c r="R56" s="104"/>
      <c r="S56" s="105"/>
      <c r="T56" s="105"/>
      <c r="U56" s="105"/>
      <c r="V56" s="105"/>
      <c r="W56" s="104">
        <v>19612181</v>
      </c>
      <c r="X56" s="73">
        <v>583361</v>
      </c>
      <c r="Y56" s="73">
        <v>20647949</v>
      </c>
      <c r="Z56" s="73"/>
      <c r="AA56" s="73"/>
      <c r="AB56" s="73"/>
      <c r="AC56" s="73"/>
      <c r="AD56" s="62" t="s">
        <v>546</v>
      </c>
      <c r="AE56" s="62" t="s">
        <v>546</v>
      </c>
      <c r="AF56" s="66">
        <f>Table1[[#This Row],[2019 Scope 1 (MeT Co2)]]</f>
        <v>415094</v>
      </c>
      <c r="AG56" s="67">
        <f t="shared" si="0"/>
        <v>37313</v>
      </c>
      <c r="AH56" s="68">
        <f t="shared" si="1"/>
        <v>8.2476619504119081E-2</v>
      </c>
      <c r="AK56" s="62" t="s">
        <v>546</v>
      </c>
      <c r="AL56" s="62" t="s">
        <v>546</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907</v>
      </c>
      <c r="C57" s="104">
        <v>83101</v>
      </c>
      <c r="D57" s="104">
        <v>572067</v>
      </c>
      <c r="E57" s="104">
        <v>572067</v>
      </c>
      <c r="F57" s="104"/>
      <c r="G57" s="104"/>
      <c r="H57" s="104"/>
      <c r="I57" s="104"/>
      <c r="J57" s="104"/>
      <c r="K57" s="104"/>
      <c r="L57" s="104"/>
      <c r="M57" s="105"/>
      <c r="N57" s="105"/>
      <c r="O57" s="105"/>
      <c r="P57" s="105"/>
      <c r="Q57" s="105"/>
      <c r="R57" s="104"/>
      <c r="S57" s="105"/>
      <c r="T57" s="105"/>
      <c r="U57" s="105"/>
      <c r="V57" s="105"/>
      <c r="W57" s="104">
        <v>176356</v>
      </c>
      <c r="X57" s="73">
        <v>572067</v>
      </c>
      <c r="Y57" s="73">
        <v>831524</v>
      </c>
      <c r="Z57" s="73"/>
      <c r="AA57" s="73"/>
      <c r="AB57" s="73"/>
      <c r="AC57" s="73"/>
      <c r="AD57" s="62" t="s">
        <v>546</v>
      </c>
      <c r="AE57" s="62" t="s">
        <v>546</v>
      </c>
      <c r="AF57" s="66">
        <f>Table1[[#This Row],[2019 Scope 1 (MeT Co2)]]</f>
        <v>81655</v>
      </c>
      <c r="AG57" s="67">
        <f t="shared" si="0"/>
        <v>1446</v>
      </c>
      <c r="AH57" s="68">
        <f t="shared" si="1"/>
        <v>1.7400512629210239E-2</v>
      </c>
      <c r="AK57" s="62" t="s">
        <v>546</v>
      </c>
      <c r="AL57" s="62" t="s">
        <v>546</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649256</v>
      </c>
      <c r="D59" s="104">
        <v>773066</v>
      </c>
      <c r="E59" s="104">
        <v>773066</v>
      </c>
      <c r="F59" s="104"/>
      <c r="G59" s="104"/>
      <c r="H59" s="104"/>
      <c r="I59" s="104"/>
      <c r="J59" s="104"/>
      <c r="K59" s="104"/>
      <c r="L59" s="104"/>
      <c r="M59" s="105"/>
      <c r="N59" s="105"/>
      <c r="O59" s="105"/>
      <c r="P59" s="105"/>
      <c r="Q59" s="105"/>
      <c r="R59" s="104"/>
      <c r="S59" s="105"/>
      <c r="T59" s="105"/>
      <c r="U59" s="105"/>
      <c r="V59" s="105"/>
      <c r="W59" s="104">
        <v>22922723.25</v>
      </c>
      <c r="X59" s="73">
        <v>773066</v>
      </c>
      <c r="Y59" s="73">
        <v>24345045.25</v>
      </c>
      <c r="Z59" s="62"/>
      <c r="AA59" s="62"/>
      <c r="AB59" s="62"/>
      <c r="AC59" s="62"/>
      <c r="AD59" s="62" t="s">
        <v>546</v>
      </c>
      <c r="AE59" s="62" t="s">
        <v>546</v>
      </c>
      <c r="AF59" s="66">
        <f>Table1[[#This Row],[2019 Scope 1 (MeT Co2)]]</f>
        <v>649256</v>
      </c>
      <c r="AG59" s="67">
        <f t="shared" si="0"/>
        <v>0</v>
      </c>
      <c r="AH59" s="68">
        <f t="shared" si="1"/>
        <v>0</v>
      </c>
      <c r="AK59" s="62" t="s">
        <v>546</v>
      </c>
      <c r="AL59" s="62" t="s">
        <v>546</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907</v>
      </c>
      <c r="C60" s="104">
        <v>291782</v>
      </c>
      <c r="D60" s="104">
        <v>527766</v>
      </c>
      <c r="E60" s="104">
        <v>527766</v>
      </c>
      <c r="F60" s="104"/>
      <c r="G60" s="104"/>
      <c r="H60" s="104"/>
      <c r="I60" s="104"/>
      <c r="J60" s="104"/>
      <c r="K60" s="104"/>
      <c r="L60" s="104"/>
      <c r="M60" s="105"/>
      <c r="N60" s="105"/>
      <c r="O60" s="105"/>
      <c r="P60" s="105"/>
      <c r="Q60" s="105"/>
      <c r="R60" s="104"/>
      <c r="S60" s="105"/>
      <c r="T60" s="105"/>
      <c r="U60" s="105"/>
      <c r="V60" s="105"/>
      <c r="W60" s="104">
        <v>30551000</v>
      </c>
      <c r="X60" s="73">
        <v>527766</v>
      </c>
      <c r="Y60" s="73">
        <v>31370548</v>
      </c>
      <c r="Z60" s="73"/>
      <c r="AA60" s="73"/>
      <c r="AB60" s="73"/>
      <c r="AC60" s="73"/>
      <c r="AD60" s="62" t="s">
        <v>546</v>
      </c>
      <c r="AE60" s="62" t="s">
        <v>546</v>
      </c>
      <c r="AF60" s="66">
        <f>Table1[[#This Row],[2019 Scope 1 (MeT Co2)]]</f>
        <v>305362</v>
      </c>
      <c r="AG60" s="67">
        <f t="shared" si="0"/>
        <v>-13580</v>
      </c>
      <c r="AH60" s="68">
        <f t="shared" si="1"/>
        <v>-4.6541596123133022E-2</v>
      </c>
      <c r="AK60" s="62" t="s">
        <v>546</v>
      </c>
      <c r="AL60" s="62" t="s">
        <v>546</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913</v>
      </c>
    </row>
    <row r="61" spans="1:61">
      <c r="A61" s="59">
        <f>companies!A61</f>
        <v>60</v>
      </c>
      <c r="B61" s="61" t="s">
        <v>907</v>
      </c>
      <c r="C61" s="104">
        <v>473689</v>
      </c>
      <c r="D61" s="104">
        <v>1932514</v>
      </c>
      <c r="E61" s="104">
        <v>1932514</v>
      </c>
      <c r="F61" s="104"/>
      <c r="G61" s="104"/>
      <c r="H61" s="104"/>
      <c r="I61" s="104"/>
      <c r="J61" s="104"/>
      <c r="K61" s="104"/>
      <c r="L61" s="104"/>
      <c r="M61" s="105"/>
      <c r="N61" s="105"/>
      <c r="O61" s="105"/>
      <c r="P61" s="105"/>
      <c r="Q61" s="105"/>
      <c r="R61" s="104"/>
      <c r="S61" s="105"/>
      <c r="T61" s="105"/>
      <c r="U61" s="105"/>
      <c r="V61" s="105"/>
      <c r="W61" s="104">
        <v>342642973</v>
      </c>
      <c r="X61" s="73">
        <v>1932514</v>
      </c>
      <c r="Y61" s="73">
        <v>345049176</v>
      </c>
      <c r="Z61" s="62"/>
      <c r="AA61" s="62"/>
      <c r="AB61" s="62"/>
      <c r="AC61" s="62"/>
      <c r="AD61" s="62" t="s">
        <v>546</v>
      </c>
      <c r="AE61" s="62" t="s">
        <v>546</v>
      </c>
      <c r="AF61" s="66">
        <f>Table1[[#This Row],[2019 Scope 1 (MeT Co2)]]</f>
        <v>484737</v>
      </c>
      <c r="AG61" s="67">
        <f t="shared" si="0"/>
        <v>-11048</v>
      </c>
      <c r="AH61" s="68">
        <f t="shared" si="1"/>
        <v>-2.3323319730878277E-2</v>
      </c>
      <c r="AK61" s="62" t="s">
        <v>546</v>
      </c>
      <c r="AL61" s="62" t="s">
        <v>546</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907</v>
      </c>
      <c r="C62" s="104">
        <v>4828</v>
      </c>
      <c r="D62" s="104">
        <v>52859</v>
      </c>
      <c r="E62" s="104">
        <v>52859</v>
      </c>
      <c r="F62" s="104"/>
      <c r="G62" s="104"/>
      <c r="H62" s="104"/>
      <c r="I62" s="104"/>
      <c r="J62" s="104"/>
      <c r="K62" s="104"/>
      <c r="L62" s="104"/>
      <c r="M62" s="105"/>
      <c r="N62" s="105"/>
      <c r="O62" s="105"/>
      <c r="P62" s="105"/>
      <c r="Q62" s="105"/>
      <c r="R62" s="104"/>
      <c r="S62" s="105"/>
      <c r="T62" s="105"/>
      <c r="U62" s="105"/>
      <c r="V62" s="105"/>
      <c r="W62" s="104">
        <v>495962</v>
      </c>
      <c r="X62" s="73">
        <v>52859</v>
      </c>
      <c r="Y62" s="73">
        <v>553649</v>
      </c>
      <c r="Z62" s="73"/>
      <c r="AA62" s="73"/>
      <c r="AB62" s="73"/>
      <c r="AC62" s="73"/>
      <c r="AD62" s="62" t="s">
        <v>546</v>
      </c>
      <c r="AE62" s="62" t="s">
        <v>546</v>
      </c>
      <c r="AF62" s="66">
        <f>Table1[[#This Row],[2019 Scope 1 (MeT Co2)]]</f>
        <v>4758.3999999999996</v>
      </c>
      <c r="AG62" s="67">
        <f t="shared" si="0"/>
        <v>69.600000000000364</v>
      </c>
      <c r="AH62" s="68">
        <f t="shared" si="1"/>
        <v>1.4415907207953679E-2</v>
      </c>
      <c r="AK62" s="62" t="s">
        <v>546</v>
      </c>
      <c r="AL62" s="62" t="s">
        <v>546</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907</v>
      </c>
      <c r="C63" s="104">
        <v>111499.18</v>
      </c>
      <c r="D63" s="104">
        <v>491052.97</v>
      </c>
      <c r="E63" s="104">
        <v>491052.97</v>
      </c>
      <c r="F63" s="104"/>
      <c r="G63" s="104"/>
      <c r="H63" s="104"/>
      <c r="I63" s="104"/>
      <c r="J63" s="104"/>
      <c r="K63" s="104"/>
      <c r="L63" s="104"/>
      <c r="M63" s="105"/>
      <c r="N63" s="105"/>
      <c r="O63" s="105"/>
      <c r="P63" s="105"/>
      <c r="Q63" s="105"/>
      <c r="R63" s="104"/>
      <c r="S63" s="105"/>
      <c r="T63" s="105"/>
      <c r="U63" s="105"/>
      <c r="V63" s="105"/>
      <c r="W63" s="104">
        <v>36290894</v>
      </c>
      <c r="X63" s="73">
        <v>491052.97</v>
      </c>
      <c r="Y63" s="73">
        <v>36893446.149999999</v>
      </c>
      <c r="Z63" s="62"/>
      <c r="AA63" s="62"/>
      <c r="AB63" s="62"/>
      <c r="AC63" s="62"/>
      <c r="AD63" s="62" t="s">
        <v>908</v>
      </c>
      <c r="AE63" s="62" t="s">
        <v>909</v>
      </c>
      <c r="AF63" s="66">
        <f>Table1[[#This Row],[2019 Scope 1 (MeT Co2)]]</f>
        <v>107034.65</v>
      </c>
      <c r="AG63" s="67">
        <f t="shared" si="0"/>
        <v>4464.5299999999988</v>
      </c>
      <c r="AH63" s="68">
        <f t="shared" si="1"/>
        <v>4.0040922274047208E-2</v>
      </c>
      <c r="AK63" s="62" t="s">
        <v>908</v>
      </c>
      <c r="AL63" s="62" t="s">
        <v>909</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907</v>
      </c>
      <c r="C64" s="104">
        <v>65312</v>
      </c>
      <c r="D64" s="104">
        <v>233364</v>
      </c>
      <c r="E64" s="104">
        <v>233364</v>
      </c>
      <c r="F64" s="104"/>
      <c r="G64" s="104"/>
      <c r="H64" s="104"/>
      <c r="I64" s="104"/>
      <c r="J64" s="104"/>
      <c r="K64" s="104"/>
      <c r="L64" s="104"/>
      <c r="M64" s="105"/>
      <c r="N64" s="105"/>
      <c r="O64" s="105"/>
      <c r="P64" s="105"/>
      <c r="Q64" s="105"/>
      <c r="R64" s="104"/>
      <c r="S64" s="105"/>
      <c r="T64" s="105"/>
      <c r="U64" s="105"/>
      <c r="V64" s="105"/>
      <c r="W64" s="104">
        <v>238792</v>
      </c>
      <c r="X64" s="73">
        <v>233364</v>
      </c>
      <c r="Y64" s="73">
        <v>537468</v>
      </c>
      <c r="Z64" s="73"/>
      <c r="AA64" s="73"/>
      <c r="AB64" s="73"/>
      <c r="AC64" s="73"/>
      <c r="AD64" s="62" t="s">
        <v>546</v>
      </c>
      <c r="AE64" s="62" t="s">
        <v>546</v>
      </c>
      <c r="AF64" s="66">
        <f>Table1[[#This Row],[2019 Scope 1 (MeT Co2)]]</f>
        <v>62931</v>
      </c>
      <c r="AG64" s="67">
        <f t="shared" si="0"/>
        <v>2381</v>
      </c>
      <c r="AH64" s="68">
        <f t="shared" si="1"/>
        <v>3.6455781479666827E-2</v>
      </c>
      <c r="AK64" s="62" t="s">
        <v>546</v>
      </c>
      <c r="AL64" s="62" t="s">
        <v>546</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907</v>
      </c>
      <c r="C65" s="104">
        <v>783500</v>
      </c>
      <c r="D65" s="104">
        <v>389700</v>
      </c>
      <c r="E65" s="104">
        <v>389700</v>
      </c>
      <c r="F65" s="104"/>
      <c r="G65" s="104"/>
      <c r="H65" s="104"/>
      <c r="I65" s="104"/>
      <c r="J65" s="104"/>
      <c r="K65" s="104"/>
      <c r="L65" s="104"/>
      <c r="M65" s="105"/>
      <c r="N65" s="105"/>
      <c r="O65" s="105"/>
      <c r="P65" s="105"/>
      <c r="Q65" s="105"/>
      <c r="R65" s="104"/>
      <c r="S65" s="105"/>
      <c r="T65" s="105"/>
      <c r="U65" s="105"/>
      <c r="V65" s="105"/>
      <c r="W65" s="104">
        <v>6231700</v>
      </c>
      <c r="X65" s="73">
        <v>389700</v>
      </c>
      <c r="Y65" s="73">
        <v>7404900</v>
      </c>
      <c r="Z65" s="73"/>
      <c r="AA65" s="73"/>
      <c r="AB65" s="73"/>
      <c r="AC65" s="73"/>
      <c r="AD65" s="62" t="s">
        <v>546</v>
      </c>
      <c r="AE65" s="62" t="s">
        <v>546</v>
      </c>
      <c r="AF65" s="66">
        <f>Table1[[#This Row],[2019 Scope 1 (MeT Co2)]]</f>
        <v>755340</v>
      </c>
      <c r="AG65" s="67">
        <f t="shared" si="0"/>
        <v>28160</v>
      </c>
      <c r="AH65" s="68">
        <f t="shared" si="1"/>
        <v>3.5941289087428205E-2</v>
      </c>
      <c r="AK65" s="62" t="s">
        <v>546</v>
      </c>
      <c r="AL65" s="62" t="s">
        <v>546</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907</v>
      </c>
      <c r="C66" s="104">
        <v>16016</v>
      </c>
      <c r="D66" s="104">
        <v>0</v>
      </c>
      <c r="E66" s="104">
        <v>0</v>
      </c>
      <c r="F66" s="104"/>
      <c r="G66" s="104"/>
      <c r="H66" s="104"/>
      <c r="I66" s="104"/>
      <c r="J66" s="104"/>
      <c r="K66" s="104"/>
      <c r="L66" s="104"/>
      <c r="M66" s="105"/>
      <c r="N66" s="105"/>
      <c r="O66" s="105"/>
      <c r="P66" s="105"/>
      <c r="Q66" s="105"/>
      <c r="R66" s="104"/>
      <c r="S66" s="105"/>
      <c r="T66" s="105"/>
      <c r="U66" s="105"/>
      <c r="V66" s="105"/>
      <c r="W66" s="104">
        <v>26381</v>
      </c>
      <c r="X66" s="73" t="b">
        <v>0</v>
      </c>
      <c r="Y66" s="73">
        <v>42397</v>
      </c>
      <c r="Z66" s="73"/>
      <c r="AA66" s="73"/>
      <c r="AB66" s="73"/>
      <c r="AC66" s="73"/>
      <c r="AD66" s="62" t="s">
        <v>546</v>
      </c>
      <c r="AE66" s="62" t="s">
        <v>546</v>
      </c>
      <c r="AF66" s="66">
        <f>Table1[[#This Row],[2019 Scope 1 (MeT Co2)]]</f>
        <v>13613</v>
      </c>
      <c r="AG66" s="67">
        <f t="shared" ref="AG66:AG101" si="8">C66-AF66</f>
        <v>2403</v>
      </c>
      <c r="AH66" s="68">
        <f t="shared" ref="AH66:AH101" si="9">AG66/C66</f>
        <v>0.15003746253746253</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907</v>
      </c>
      <c r="C67" s="104">
        <v>90723</v>
      </c>
      <c r="D67" s="104">
        <v>183329</v>
      </c>
      <c r="E67" s="104">
        <v>183329</v>
      </c>
      <c r="F67" s="104"/>
      <c r="G67" s="104"/>
      <c r="H67" s="104"/>
      <c r="I67" s="104"/>
      <c r="J67" s="104"/>
      <c r="K67" s="104"/>
      <c r="L67" s="104"/>
      <c r="M67" s="105"/>
      <c r="N67" s="105"/>
      <c r="O67" s="105"/>
      <c r="P67" s="105"/>
      <c r="Q67" s="105"/>
      <c r="R67" s="104"/>
      <c r="S67" s="105"/>
      <c r="T67" s="105"/>
      <c r="U67" s="105"/>
      <c r="V67" s="105"/>
      <c r="W67" s="104">
        <v>11820948</v>
      </c>
      <c r="X67" s="73">
        <v>183329</v>
      </c>
      <c r="Y67" s="73">
        <v>12095000</v>
      </c>
      <c r="Z67" s="73"/>
      <c r="AA67" s="73"/>
      <c r="AB67" s="73"/>
      <c r="AC67" s="73"/>
      <c r="AD67" s="62" t="s">
        <v>546</v>
      </c>
      <c r="AE67" s="62" t="s">
        <v>546</v>
      </c>
      <c r="AF67" s="66">
        <f>Table1[[#This Row],[2019 Scope 1 (MeT Co2)]]</f>
        <v>113412</v>
      </c>
      <c r="AG67" s="67">
        <f t="shared" si="8"/>
        <v>-22689</v>
      </c>
      <c r="AH67" s="68">
        <f t="shared" si="9"/>
        <v>-0.25009093614629146</v>
      </c>
      <c r="AK67" s="62" t="s">
        <v>546</v>
      </c>
      <c r="AL67" s="62" t="s">
        <v>546</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907</v>
      </c>
      <c r="C68" s="104">
        <v>819933</v>
      </c>
      <c r="D68" s="104">
        <v>958647</v>
      </c>
      <c r="E68" s="104">
        <v>958647</v>
      </c>
      <c r="F68" s="104"/>
      <c r="G68" s="104"/>
      <c r="H68" s="104"/>
      <c r="I68" s="104"/>
      <c r="J68" s="104"/>
      <c r="K68" s="104"/>
      <c r="L68" s="104"/>
      <c r="M68" s="105"/>
      <c r="N68" s="105"/>
      <c r="O68" s="105"/>
      <c r="P68" s="105"/>
      <c r="Q68" s="105"/>
      <c r="R68" s="104"/>
      <c r="S68" s="105"/>
      <c r="T68" s="105"/>
      <c r="U68" s="105"/>
      <c r="V68" s="105"/>
      <c r="W68" s="104">
        <v>21729924</v>
      </c>
      <c r="X68" s="73">
        <v>958647</v>
      </c>
      <c r="Y68" s="73">
        <v>23508504</v>
      </c>
      <c r="Z68" s="73"/>
      <c r="AA68" s="73"/>
      <c r="AB68" s="73"/>
      <c r="AC68" s="73"/>
      <c r="AD68" s="62" t="s">
        <v>546</v>
      </c>
      <c r="AE68" s="62" t="s">
        <v>546</v>
      </c>
      <c r="AF68" s="66">
        <f>Table1[[#This Row],[2019 Scope 1 (MeT Co2)]]</f>
        <v>856590</v>
      </c>
      <c r="AG68" s="67">
        <f t="shared" si="8"/>
        <v>-36657</v>
      </c>
      <c r="AH68" s="68">
        <f t="shared" si="9"/>
        <v>-4.4707311451057587E-2</v>
      </c>
      <c r="AK68" s="62" t="s">
        <v>546</v>
      </c>
      <c r="AL68" s="62" t="s">
        <v>546</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907</v>
      </c>
      <c r="C69" s="104">
        <v>29800</v>
      </c>
      <c r="D69" s="104">
        <v>183900</v>
      </c>
      <c r="E69" s="104">
        <v>183900</v>
      </c>
      <c r="F69" s="104"/>
      <c r="G69" s="104"/>
      <c r="H69" s="104"/>
      <c r="I69" s="104"/>
      <c r="J69" s="104"/>
      <c r="K69" s="104"/>
      <c r="L69" s="104"/>
      <c r="M69" s="105"/>
      <c r="N69" s="105"/>
      <c r="O69" s="105"/>
      <c r="P69" s="105"/>
      <c r="Q69" s="105"/>
      <c r="R69" s="104"/>
      <c r="S69" s="105"/>
      <c r="T69" s="105"/>
      <c r="U69" s="105"/>
      <c r="V69" s="105"/>
      <c r="W69" s="104">
        <v>1227000</v>
      </c>
      <c r="X69" s="73">
        <v>183900</v>
      </c>
      <c r="Y69" s="73">
        <v>1440700</v>
      </c>
      <c r="Z69" s="73"/>
      <c r="AA69" s="73"/>
      <c r="AB69" s="73"/>
      <c r="AC69" s="73"/>
      <c r="AD69" s="62" t="s">
        <v>546</v>
      </c>
      <c r="AE69" s="62" t="s">
        <v>546</v>
      </c>
      <c r="AF69" s="66">
        <f>Table1[[#This Row],[2019 Scope 1 (MeT Co2)]]</f>
        <v>28300</v>
      </c>
      <c r="AG69" s="67">
        <f t="shared" si="8"/>
        <v>1500</v>
      </c>
      <c r="AH69" s="68">
        <f t="shared" si="9"/>
        <v>5.0335570469798654E-2</v>
      </c>
      <c r="AK69" s="62" t="s">
        <v>546</v>
      </c>
      <c r="AL69" s="62" t="s">
        <v>546</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41942</v>
      </c>
      <c r="D72" s="104">
        <v>218240</v>
      </c>
      <c r="E72" s="104">
        <v>218240</v>
      </c>
      <c r="F72" s="104"/>
      <c r="G72" s="104"/>
      <c r="H72" s="104"/>
      <c r="I72" s="104"/>
      <c r="J72" s="104"/>
      <c r="K72" s="104"/>
      <c r="L72" s="104"/>
      <c r="M72" s="105"/>
      <c r="N72" s="105"/>
      <c r="O72" s="105"/>
      <c r="P72" s="105"/>
      <c r="Q72" s="105"/>
      <c r="R72" s="104"/>
      <c r="S72" s="105"/>
      <c r="T72" s="105"/>
      <c r="U72" s="105"/>
      <c r="V72" s="105"/>
      <c r="W72" s="104">
        <v>2787707</v>
      </c>
      <c r="X72" s="73">
        <v>218240</v>
      </c>
      <c r="Y72" s="73">
        <v>3047889</v>
      </c>
      <c r="Z72" s="73"/>
      <c r="AA72" s="73"/>
      <c r="AB72" s="73"/>
      <c r="AC72" s="73"/>
      <c r="AD72" s="62" t="s">
        <v>914</v>
      </c>
      <c r="AE72" s="62" t="s">
        <v>915</v>
      </c>
      <c r="AF72" s="66">
        <f>Table1[[#This Row],[2019 Scope 1 (MeT Co2)]]</f>
        <v>46714</v>
      </c>
      <c r="AG72" s="67">
        <f t="shared" si="8"/>
        <v>-4772</v>
      </c>
      <c r="AH72" s="68">
        <f t="shared" si="9"/>
        <v>-0.11377616708788327</v>
      </c>
      <c r="AK72" s="62" t="s">
        <v>914</v>
      </c>
      <c r="AL72" s="62" t="s">
        <v>915</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907</v>
      </c>
      <c r="C73" s="104">
        <v>2370</v>
      </c>
      <c r="D73" s="104">
        <v>56903</v>
      </c>
      <c r="E73" s="104">
        <v>56903</v>
      </c>
      <c r="F73" s="104"/>
      <c r="G73" s="104"/>
      <c r="H73" s="104"/>
      <c r="I73" s="104"/>
      <c r="J73" s="104"/>
      <c r="K73" s="104"/>
      <c r="L73" s="104"/>
      <c r="M73" s="105"/>
      <c r="N73" s="105"/>
      <c r="O73" s="105"/>
      <c r="P73" s="105"/>
      <c r="Q73" s="105"/>
      <c r="R73" s="104"/>
      <c r="S73" s="105"/>
      <c r="T73" s="105"/>
      <c r="U73" s="105"/>
      <c r="V73" s="105"/>
      <c r="W73" s="104">
        <v>326648</v>
      </c>
      <c r="X73" s="73">
        <v>56903</v>
      </c>
      <c r="Y73" s="73">
        <v>385921</v>
      </c>
      <c r="Z73" s="73"/>
      <c r="AA73" s="73"/>
      <c r="AB73" s="73"/>
      <c r="AC73" s="73"/>
      <c r="AD73" s="62" t="s">
        <v>546</v>
      </c>
      <c r="AE73" s="62" t="s">
        <v>546</v>
      </c>
      <c r="AF73" s="66">
        <f>Table1[[#This Row],[2019 Scope 1 (MeT Co2)]]</f>
        <v>2695</v>
      </c>
      <c r="AG73" s="67">
        <f t="shared" si="8"/>
        <v>-325</v>
      </c>
      <c r="AH73" s="68">
        <f t="shared" si="9"/>
        <v>-0.1371308016877637</v>
      </c>
      <c r="AK73" s="62" t="s">
        <v>546</v>
      </c>
      <c r="AL73" s="62" t="s">
        <v>546</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907</v>
      </c>
      <c r="C74" s="104">
        <v>10370000</v>
      </c>
      <c r="D74" s="104">
        <v>4100000</v>
      </c>
      <c r="E74" s="104">
        <v>4100000</v>
      </c>
      <c r="F74" s="104"/>
      <c r="G74" s="104"/>
      <c r="H74" s="104"/>
      <c r="I74" s="104"/>
      <c r="J74" s="104"/>
      <c r="K74" s="104"/>
      <c r="L74" s="104"/>
      <c r="M74" s="105"/>
      <c r="N74" s="105"/>
      <c r="O74" s="105"/>
      <c r="P74" s="105"/>
      <c r="Q74" s="105"/>
      <c r="R74" s="104"/>
      <c r="S74" s="105"/>
      <c r="T74" s="105"/>
      <c r="U74" s="105"/>
      <c r="V74" s="105"/>
      <c r="W74" s="104">
        <v>71000000</v>
      </c>
      <c r="X74" s="73">
        <v>4100000</v>
      </c>
      <c r="Y74" s="73">
        <v>85470000</v>
      </c>
      <c r="Z74" s="62"/>
      <c r="AA74" s="62"/>
      <c r="AB74" s="62"/>
      <c r="AC74" s="62"/>
      <c r="AD74" s="62" t="s">
        <v>546</v>
      </c>
      <c r="AE74" s="62" t="s">
        <v>546</v>
      </c>
      <c r="AF74" s="66">
        <f>Table1[[#This Row],[2019 Scope 1 (MeT Co2)]]</f>
        <v>22430197</v>
      </c>
      <c r="AG74" s="67">
        <f t="shared" si="8"/>
        <v>-12060197</v>
      </c>
      <c r="AH74" s="68">
        <f t="shared" si="9"/>
        <v>-1.1629891031822566</v>
      </c>
      <c r="AK74" s="62" t="s">
        <v>546</v>
      </c>
      <c r="AL74" s="62" t="s">
        <v>546</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907</v>
      </c>
      <c r="C75" s="104">
        <v>17084</v>
      </c>
      <c r="D75" s="104">
        <v>362448</v>
      </c>
      <c r="E75" s="104">
        <v>362448</v>
      </c>
      <c r="F75" s="104"/>
      <c r="G75" s="104"/>
      <c r="H75" s="104"/>
      <c r="I75" s="104"/>
      <c r="J75" s="104"/>
      <c r="K75" s="104"/>
      <c r="L75" s="104"/>
      <c r="M75" s="105"/>
      <c r="N75" s="105"/>
      <c r="O75" s="105"/>
      <c r="P75" s="105"/>
      <c r="Q75" s="105"/>
      <c r="R75" s="104"/>
      <c r="S75" s="105"/>
      <c r="T75" s="105"/>
      <c r="U75" s="105"/>
      <c r="V75" s="105"/>
      <c r="W75" s="104">
        <v>1766048</v>
      </c>
      <c r="X75" s="73">
        <v>362448</v>
      </c>
      <c r="Y75" s="73">
        <v>2145580</v>
      </c>
      <c r="Z75" s="73"/>
      <c r="AA75" s="73"/>
      <c r="AB75" s="73"/>
      <c r="AC75" s="73"/>
      <c r="AD75" s="62" t="s">
        <v>546</v>
      </c>
      <c r="AE75" s="62" t="s">
        <v>546</v>
      </c>
      <c r="AF75" s="66">
        <f>Table1[[#This Row],[2019 Scope 1 (MeT Co2)]]</f>
        <v>16520</v>
      </c>
      <c r="AG75" s="67">
        <f t="shared" si="8"/>
        <v>564</v>
      </c>
      <c r="AH75" s="68">
        <f t="shared" si="9"/>
        <v>3.3013345820650901E-2</v>
      </c>
      <c r="AK75" s="62" t="s">
        <v>546</v>
      </c>
      <c r="AL75" s="62" t="s">
        <v>546</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907</v>
      </c>
      <c r="C76" s="104">
        <v>10600</v>
      </c>
      <c r="D76" s="104">
        <v>57900</v>
      </c>
      <c r="E76" s="104">
        <v>57900</v>
      </c>
      <c r="F76" s="104"/>
      <c r="G76" s="104"/>
      <c r="H76" s="104"/>
      <c r="I76" s="104"/>
      <c r="J76" s="104"/>
      <c r="K76" s="104"/>
      <c r="L76" s="104"/>
      <c r="M76" s="105"/>
      <c r="N76" s="105"/>
      <c r="O76" s="105"/>
      <c r="P76" s="105"/>
      <c r="Q76" s="105"/>
      <c r="R76" s="104"/>
      <c r="S76" s="105"/>
      <c r="T76" s="105"/>
      <c r="U76" s="105"/>
      <c r="V76" s="105"/>
      <c r="W76" s="104">
        <v>31100</v>
      </c>
      <c r="X76" s="73">
        <v>57900</v>
      </c>
      <c r="Y76" s="73">
        <v>99600</v>
      </c>
      <c r="Z76" s="73"/>
      <c r="AA76" s="73"/>
      <c r="AB76" s="73"/>
      <c r="AC76" s="73"/>
      <c r="AD76" s="62" t="s">
        <v>908</v>
      </c>
      <c r="AE76" s="62" t="s">
        <v>909</v>
      </c>
      <c r="AF76" s="66">
        <f>Table1[[#This Row],[2019 Scope 1 (MeT Co2)]]</f>
        <v>9900</v>
      </c>
      <c r="AG76" s="67">
        <f t="shared" si="8"/>
        <v>700</v>
      </c>
      <c r="AH76" s="68">
        <f t="shared" si="9"/>
        <v>6.6037735849056603E-2</v>
      </c>
      <c r="AK76" s="62" t="s">
        <v>908</v>
      </c>
      <c r="AL76" s="62" t="s">
        <v>909</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907</v>
      </c>
      <c r="C77" s="104">
        <v>3577266</v>
      </c>
      <c r="D77" s="104">
        <v>1558167</v>
      </c>
      <c r="E77" s="104">
        <v>1558167</v>
      </c>
      <c r="F77" s="104"/>
      <c r="G77" s="104"/>
      <c r="H77" s="104"/>
      <c r="I77" s="104"/>
      <c r="J77" s="104"/>
      <c r="K77" s="104"/>
      <c r="L77" s="104"/>
      <c r="M77" s="105"/>
      <c r="N77" s="105"/>
      <c r="O77" s="105"/>
      <c r="P77" s="105"/>
      <c r="Q77" s="105"/>
      <c r="R77" s="104"/>
      <c r="S77" s="105"/>
      <c r="T77" s="105"/>
      <c r="U77" s="105"/>
      <c r="V77" s="105"/>
      <c r="W77" s="104">
        <v>62817980</v>
      </c>
      <c r="X77" s="73">
        <v>1558167</v>
      </c>
      <c r="Y77" s="73">
        <v>67953413</v>
      </c>
      <c r="Z77" s="73"/>
      <c r="AA77" s="73"/>
      <c r="AB77" s="73"/>
      <c r="AC77" s="73"/>
      <c r="AD77" s="62" t="s">
        <v>546</v>
      </c>
      <c r="AE77" s="62" t="s">
        <v>546</v>
      </c>
      <c r="AF77" s="66">
        <f>Table1[[#This Row],[2019 Scope 1 (MeT Co2)]]</f>
        <v>3552415</v>
      </c>
      <c r="AG77" s="67">
        <f t="shared" si="8"/>
        <v>24851</v>
      </c>
      <c r="AH77" s="68">
        <f t="shared" si="9"/>
        <v>6.9469253893895506E-3</v>
      </c>
      <c r="AK77" s="62" t="s">
        <v>546</v>
      </c>
      <c r="AL77" s="62" t="s">
        <v>546</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907</v>
      </c>
      <c r="C78" s="104">
        <v>756964</v>
      </c>
      <c r="D78" s="104">
        <v>905002</v>
      </c>
      <c r="E78" s="104">
        <v>905002</v>
      </c>
      <c r="F78" s="104"/>
      <c r="G78" s="104"/>
      <c r="H78" s="104"/>
      <c r="I78" s="104"/>
      <c r="J78" s="104"/>
      <c r="K78" s="104"/>
      <c r="L78" s="104"/>
      <c r="M78" s="105"/>
      <c r="N78" s="105"/>
      <c r="O78" s="105"/>
      <c r="P78" s="105"/>
      <c r="Q78" s="105"/>
      <c r="R78" s="104"/>
      <c r="S78" s="105"/>
      <c r="T78" s="105"/>
      <c r="U78" s="105"/>
      <c r="V78" s="105"/>
      <c r="W78" s="104">
        <v>3680555</v>
      </c>
      <c r="X78" s="73">
        <v>905002</v>
      </c>
      <c r="Y78" s="73">
        <v>5342521</v>
      </c>
      <c r="Z78" s="73"/>
      <c r="AA78" s="73"/>
      <c r="AB78" s="73"/>
      <c r="AC78" s="73"/>
      <c r="AD78" s="62" t="s">
        <v>908</v>
      </c>
      <c r="AE78" s="62" t="s">
        <v>909</v>
      </c>
      <c r="AF78" s="66">
        <f>Table1[[#This Row],[2019 Scope 1 (MeT Co2)]]</f>
        <v>734638</v>
      </c>
      <c r="AG78" s="67">
        <f t="shared" si="8"/>
        <v>22326</v>
      </c>
      <c r="AH78" s="68">
        <f t="shared" si="9"/>
        <v>2.9494137105595512E-2</v>
      </c>
      <c r="AK78" s="62" t="s">
        <v>908</v>
      </c>
      <c r="AL78" s="62" t="s">
        <v>909</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907</v>
      </c>
      <c r="C79" s="104">
        <v>408162</v>
      </c>
      <c r="D79" s="104">
        <v>175785</v>
      </c>
      <c r="E79" s="104">
        <v>175785</v>
      </c>
      <c r="F79" s="104"/>
      <c r="G79" s="104"/>
      <c r="H79" s="104"/>
      <c r="I79" s="104"/>
      <c r="J79" s="104"/>
      <c r="K79" s="104"/>
      <c r="L79" s="104"/>
      <c r="M79" s="105"/>
      <c r="N79" s="105"/>
      <c r="O79" s="105"/>
      <c r="P79" s="105"/>
      <c r="Q79" s="105"/>
      <c r="R79" s="104"/>
      <c r="S79" s="105"/>
      <c r="T79" s="105"/>
      <c r="U79" s="105"/>
      <c r="V79" s="105"/>
      <c r="W79" s="104">
        <v>4920000</v>
      </c>
      <c r="X79" s="73">
        <v>175785</v>
      </c>
      <c r="Y79" s="73">
        <v>5503947</v>
      </c>
      <c r="Z79" s="73"/>
      <c r="AA79" s="73"/>
      <c r="AB79" s="73"/>
      <c r="AC79" s="73"/>
      <c r="AD79" s="62" t="s">
        <v>546</v>
      </c>
      <c r="AE79" s="62" t="s">
        <v>546</v>
      </c>
      <c r="AF79" s="66">
        <f>Table1[[#This Row],[2019 Scope 1 (MeT Co2)]]</f>
        <v>397970</v>
      </c>
      <c r="AG79" s="67">
        <f t="shared" si="8"/>
        <v>10192</v>
      </c>
      <c r="AH79" s="68">
        <f t="shared" si="9"/>
        <v>2.4970477408479966E-2</v>
      </c>
      <c r="AK79" s="62" t="s">
        <v>546</v>
      </c>
      <c r="AL79" s="62" t="s">
        <v>546</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907</v>
      </c>
      <c r="C80" s="104">
        <v>2143000</v>
      </c>
      <c r="D80" s="104">
        <v>1910000</v>
      </c>
      <c r="E80" s="104">
        <v>1910000</v>
      </c>
      <c r="F80" s="104"/>
      <c r="G80" s="104"/>
      <c r="H80" s="104"/>
      <c r="I80" s="104"/>
      <c r="J80" s="104"/>
      <c r="K80" s="104"/>
      <c r="L80" s="104"/>
      <c r="M80" s="105"/>
      <c r="N80" s="105"/>
      <c r="O80" s="105"/>
      <c r="P80" s="105"/>
      <c r="Q80" s="105"/>
      <c r="R80" s="104"/>
      <c r="S80" s="105"/>
      <c r="T80" s="105"/>
      <c r="U80" s="105"/>
      <c r="V80" s="105"/>
      <c r="W80" s="104">
        <v>235218042</v>
      </c>
      <c r="X80" s="73">
        <v>1910000</v>
      </c>
      <c r="Y80" s="73">
        <v>239271042</v>
      </c>
      <c r="Z80" s="73"/>
      <c r="AA80" s="73"/>
      <c r="AB80" s="73"/>
      <c r="AC80" s="73"/>
      <c r="AD80" s="62" t="s">
        <v>546</v>
      </c>
      <c r="AE80" s="62" t="s">
        <v>546</v>
      </c>
      <c r="AF80" s="66">
        <f>Table1[[#This Row],[2019 Scope 1 (MeT Co2)]]</f>
        <v>2210000</v>
      </c>
      <c r="AG80" s="67">
        <f t="shared" si="8"/>
        <v>-67000</v>
      </c>
      <c r="AH80" s="68">
        <f t="shared" si="9"/>
        <v>-3.1264582361175922E-2</v>
      </c>
      <c r="AK80" s="62" t="s">
        <v>546</v>
      </c>
      <c r="AL80" s="62" t="s">
        <v>546</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907</v>
      </c>
      <c r="C81" s="104">
        <v>73832</v>
      </c>
      <c r="D81" s="104">
        <v>120771</v>
      </c>
      <c r="E81" s="104">
        <v>120771</v>
      </c>
      <c r="F81" s="104"/>
      <c r="G81" s="104"/>
      <c r="H81" s="104"/>
      <c r="I81" s="104"/>
      <c r="J81" s="104"/>
      <c r="K81" s="104"/>
      <c r="L81" s="104"/>
      <c r="M81" s="105"/>
      <c r="N81" s="105"/>
      <c r="O81" s="105"/>
      <c r="P81" s="105"/>
      <c r="Q81" s="105"/>
      <c r="R81" s="104"/>
      <c r="S81" s="105"/>
      <c r="T81" s="105"/>
      <c r="U81" s="105"/>
      <c r="V81" s="105"/>
      <c r="W81" s="104">
        <v>112252</v>
      </c>
      <c r="X81" s="73">
        <v>120771</v>
      </c>
      <c r="Y81" s="73">
        <v>306855</v>
      </c>
      <c r="Z81" s="73"/>
      <c r="AA81" s="73"/>
      <c r="AB81" s="73"/>
      <c r="AC81" s="73"/>
      <c r="AD81" s="62" t="s">
        <v>546</v>
      </c>
      <c r="AE81" s="62" t="s">
        <v>546</v>
      </c>
      <c r="AF81" s="66">
        <f>Table1[[#This Row],[2019 Scope 1 (MeT Co2)]]</f>
        <v>75290</v>
      </c>
      <c r="AG81" s="67">
        <f t="shared" si="8"/>
        <v>-1458</v>
      </c>
      <c r="AH81" s="68">
        <f t="shared" si="9"/>
        <v>-1.9747534944197637E-2</v>
      </c>
      <c r="AK81" s="62" t="s">
        <v>546</v>
      </c>
      <c r="AL81" s="62" t="s">
        <v>546</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236000</v>
      </c>
      <c r="E83" s="104">
        <v>236000</v>
      </c>
      <c r="F83" s="104"/>
      <c r="G83" s="104"/>
      <c r="H83" s="104"/>
      <c r="I83" s="104"/>
      <c r="J83" s="104"/>
      <c r="K83" s="104"/>
      <c r="L83" s="104"/>
      <c r="M83" s="105"/>
      <c r="N83" s="105"/>
      <c r="O83" s="105"/>
      <c r="P83" s="105"/>
      <c r="Q83" s="105"/>
      <c r="R83" s="104"/>
      <c r="S83" s="105"/>
      <c r="T83" s="105"/>
      <c r="U83" s="105"/>
      <c r="V83" s="105"/>
      <c r="W83" s="104">
        <v>134000</v>
      </c>
      <c r="X83" s="73">
        <v>236000</v>
      </c>
      <c r="Y83" s="73">
        <v>374000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907</v>
      </c>
      <c r="C84" s="104">
        <v>1423000</v>
      </c>
      <c r="D84" s="104">
        <v>642000</v>
      </c>
      <c r="E84" s="104">
        <v>642000</v>
      </c>
      <c r="F84" s="104"/>
      <c r="G84" s="104"/>
      <c r="H84" s="104"/>
      <c r="I84" s="104"/>
      <c r="J84" s="104"/>
      <c r="K84" s="104"/>
      <c r="L84" s="104"/>
      <c r="M84" s="105"/>
      <c r="N84" s="105"/>
      <c r="O84" s="105"/>
      <c r="P84" s="105"/>
      <c r="Q84" s="105"/>
      <c r="R84" s="104"/>
      <c r="S84" s="105"/>
      <c r="T84" s="105"/>
      <c r="U84" s="105"/>
      <c r="V84" s="105"/>
      <c r="W84" s="104">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21923</v>
      </c>
      <c r="D85" s="104">
        <v>287974</v>
      </c>
      <c r="E85" s="104">
        <v>287974</v>
      </c>
      <c r="F85" s="104"/>
      <c r="G85" s="104"/>
      <c r="H85" s="104"/>
      <c r="I85" s="104"/>
      <c r="J85" s="104"/>
      <c r="K85" s="104"/>
      <c r="L85" s="104"/>
      <c r="M85" s="105"/>
      <c r="N85" s="105"/>
      <c r="O85" s="105"/>
      <c r="P85" s="105"/>
      <c r="Q85" s="105"/>
      <c r="R85" s="104"/>
      <c r="S85" s="105"/>
      <c r="T85" s="105"/>
      <c r="U85" s="105"/>
      <c r="V85" s="105"/>
      <c r="W85" s="104">
        <v>591378</v>
      </c>
      <c r="X85" s="73">
        <v>287974</v>
      </c>
      <c r="Y85" s="73">
        <v>901275</v>
      </c>
      <c r="Z85" s="62"/>
      <c r="AA85" s="62"/>
      <c r="AB85" s="62"/>
      <c r="AC85" s="62"/>
      <c r="AD85" s="62" t="s">
        <v>908</v>
      </c>
      <c r="AE85" s="62" t="s">
        <v>909</v>
      </c>
      <c r="AF85" s="66">
        <f>Table1[[#This Row],[2019 Scope 1 (MeT Co2)]]</f>
        <v>16863.186000000002</v>
      </c>
      <c r="AG85" s="67">
        <f t="shared" si="8"/>
        <v>5059.8139999999985</v>
      </c>
      <c r="AH85" s="68">
        <f t="shared" si="9"/>
        <v>0.23079934315558995</v>
      </c>
      <c r="AK85" s="62" t="s">
        <v>908</v>
      </c>
      <c r="AL85" s="62" t="s">
        <v>909</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907</v>
      </c>
      <c r="C86" s="104">
        <v>102232275</v>
      </c>
      <c r="D86" s="104">
        <v>2142130.48</v>
      </c>
      <c r="E86" s="104">
        <v>2142130.48</v>
      </c>
      <c r="F86" s="104"/>
      <c r="G86" s="104"/>
      <c r="H86" s="104"/>
      <c r="I86" s="104"/>
      <c r="J86" s="104"/>
      <c r="K86" s="104"/>
      <c r="L86" s="104"/>
      <c r="M86" s="105"/>
      <c r="N86" s="105"/>
      <c r="O86" s="105"/>
      <c r="P86" s="105"/>
      <c r="Q86" s="105"/>
      <c r="R86" s="104"/>
      <c r="S86" s="105"/>
      <c r="T86" s="105"/>
      <c r="U86" s="105"/>
      <c r="V86" s="105"/>
      <c r="W86" s="104">
        <v>37299499</v>
      </c>
      <c r="X86" s="73">
        <v>2142130.48</v>
      </c>
      <c r="Y86" s="73">
        <v>141673904.48000002</v>
      </c>
      <c r="Z86" s="73"/>
      <c r="AA86" s="73"/>
      <c r="AB86" s="73"/>
      <c r="AC86" s="73"/>
      <c r="AD86" s="62" t="s">
        <v>546</v>
      </c>
      <c r="AE86" s="62" t="s">
        <v>546</v>
      </c>
      <c r="AF86" s="66">
        <f>Table1[[#This Row],[2019 Scope 1 (MeT Co2)]]</f>
        <v>88213565</v>
      </c>
      <c r="AG86" s="67">
        <f t="shared" si="8"/>
        <v>14018710</v>
      </c>
      <c r="AH86" s="68">
        <f t="shared" si="9"/>
        <v>0.1371260690422863</v>
      </c>
      <c r="AK86" s="62" t="s">
        <v>546</v>
      </c>
      <c r="AL86" s="62" t="s">
        <v>546</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907</v>
      </c>
      <c r="C87" s="104">
        <v>319600</v>
      </c>
      <c r="D87" s="104">
        <v>285600</v>
      </c>
      <c r="E87" s="104">
        <v>285600</v>
      </c>
      <c r="F87" s="104"/>
      <c r="G87" s="104"/>
      <c r="H87" s="104"/>
      <c r="I87" s="104"/>
      <c r="J87" s="104"/>
      <c r="K87" s="104"/>
      <c r="L87" s="104"/>
      <c r="M87" s="105"/>
      <c r="N87" s="105"/>
      <c r="O87" s="105"/>
      <c r="P87" s="105"/>
      <c r="Q87" s="105"/>
      <c r="R87" s="104"/>
      <c r="S87" s="105"/>
      <c r="T87" s="105"/>
      <c r="U87" s="105"/>
      <c r="V87" s="105"/>
      <c r="W87" s="104">
        <v>14990000</v>
      </c>
      <c r="X87" s="73">
        <v>285600</v>
      </c>
      <c r="Y87" s="73">
        <v>15595200</v>
      </c>
      <c r="Z87" s="62"/>
      <c r="AA87" s="62"/>
      <c r="AB87" s="62"/>
      <c r="AC87" s="62"/>
      <c r="AD87" s="62" t="s">
        <v>546</v>
      </c>
      <c r="AE87" s="62" t="s">
        <v>546</v>
      </c>
      <c r="AF87" s="66">
        <f>Table1[[#This Row],[2019 Scope 1 (MeT Co2)]]</f>
        <v>381198.61</v>
      </c>
      <c r="AG87" s="67">
        <f t="shared" si="8"/>
        <v>-61598.609999999986</v>
      </c>
      <c r="AH87" s="68">
        <f t="shared" si="9"/>
        <v>-0.19273657697121396</v>
      </c>
      <c r="AK87" s="62" t="s">
        <v>546</v>
      </c>
      <c r="AL87" s="62" t="s">
        <v>546</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907</v>
      </c>
      <c r="C88" s="104">
        <v>755484</v>
      </c>
      <c r="D88" s="104">
        <v>2108893</v>
      </c>
      <c r="E88" s="104">
        <v>2108893</v>
      </c>
      <c r="F88" s="104"/>
      <c r="G88" s="104"/>
      <c r="H88" s="104"/>
      <c r="I88" s="104"/>
      <c r="J88" s="104"/>
      <c r="K88" s="104"/>
      <c r="L88" s="104"/>
      <c r="M88" s="105"/>
      <c r="N88" s="105"/>
      <c r="O88" s="105"/>
      <c r="P88" s="105"/>
      <c r="Q88" s="105"/>
      <c r="R88" s="104"/>
      <c r="S88" s="105"/>
      <c r="T88" s="105"/>
      <c r="U88" s="105"/>
      <c r="V88" s="105"/>
      <c r="W88" s="104">
        <v>78400000</v>
      </c>
      <c r="X88" s="73">
        <v>2108893</v>
      </c>
      <c r="Y88" s="73">
        <v>81264377</v>
      </c>
      <c r="Z88" s="73"/>
      <c r="AA88" s="73"/>
      <c r="AB88" s="73"/>
      <c r="AC88" s="73"/>
      <c r="AD88" s="62" t="s">
        <v>546</v>
      </c>
      <c r="AE88" s="62" t="s">
        <v>546</v>
      </c>
      <c r="AF88" s="66">
        <f>Table1[[#This Row],[2019 Scope 1 (MeT Co2)]]</f>
        <v>752552</v>
      </c>
      <c r="AG88" s="67">
        <f t="shared" si="8"/>
        <v>2932</v>
      </c>
      <c r="AH88" s="68">
        <f t="shared" si="9"/>
        <v>3.8809557846360742E-3</v>
      </c>
      <c r="AK88" s="62" t="s">
        <v>546</v>
      </c>
      <c r="AL88" s="62" t="s">
        <v>546</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907</v>
      </c>
      <c r="C89" s="104">
        <v>1157549</v>
      </c>
      <c r="D89" s="104">
        <v>1110819</v>
      </c>
      <c r="E89" s="104">
        <v>1110819</v>
      </c>
      <c r="F89" s="104"/>
      <c r="G89" s="104"/>
      <c r="H89" s="104"/>
      <c r="I89" s="104"/>
      <c r="J89" s="104"/>
      <c r="K89" s="104"/>
      <c r="L89" s="104"/>
      <c r="M89" s="105"/>
      <c r="N89" s="105"/>
      <c r="O89" s="105"/>
      <c r="P89" s="105"/>
      <c r="Q89" s="105"/>
      <c r="R89" s="104"/>
      <c r="S89" s="105"/>
      <c r="T89" s="105"/>
      <c r="U89" s="105"/>
      <c r="V89" s="105"/>
      <c r="W89" s="104" t="s">
        <v>912</v>
      </c>
      <c r="X89" s="73">
        <v>1110819</v>
      </c>
      <c r="Y89" s="73"/>
      <c r="Z89" s="73"/>
      <c r="AA89" s="73"/>
      <c r="AB89" s="73"/>
      <c r="AC89" s="73"/>
      <c r="AD89" s="62" t="s">
        <v>546</v>
      </c>
      <c r="AE89" s="62" t="s">
        <v>546</v>
      </c>
      <c r="AF89" s="66">
        <f>Table1[[#This Row],[2019 Scope 1 (MeT Co2)]]</f>
        <v>966579</v>
      </c>
      <c r="AG89" s="67">
        <f t="shared" si="8"/>
        <v>190970</v>
      </c>
      <c r="AH89" s="68">
        <f t="shared" si="9"/>
        <v>0.16497789726396031</v>
      </c>
      <c r="AK89" s="62" t="s">
        <v>546</v>
      </c>
      <c r="AL89" s="62" t="s">
        <v>546</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907</v>
      </c>
      <c r="C90" s="104">
        <v>8000</v>
      </c>
      <c r="D90" s="104">
        <v>2500</v>
      </c>
      <c r="E90" s="104">
        <v>2500</v>
      </c>
      <c r="F90" s="104"/>
      <c r="G90" s="104"/>
      <c r="H90" s="104"/>
      <c r="I90" s="104"/>
      <c r="J90" s="104"/>
      <c r="K90" s="104"/>
      <c r="L90" s="104"/>
      <c r="M90" s="105"/>
      <c r="N90" s="105"/>
      <c r="O90" s="105"/>
      <c r="P90" s="105"/>
      <c r="Q90" s="105"/>
      <c r="R90" s="104"/>
      <c r="S90" s="105"/>
      <c r="T90" s="105"/>
      <c r="U90" s="105"/>
      <c r="V90" s="105"/>
      <c r="W90" s="104">
        <v>17200</v>
      </c>
      <c r="X90" s="73">
        <v>2500</v>
      </c>
      <c r="Y90" s="73">
        <v>27700</v>
      </c>
      <c r="Z90" s="73"/>
      <c r="AA90" s="73"/>
      <c r="AB90" s="73"/>
      <c r="AC90" s="73"/>
      <c r="AD90" s="62" t="s">
        <v>546</v>
      </c>
      <c r="AE90" s="62" t="s">
        <v>546</v>
      </c>
      <c r="AF90" s="66">
        <f>Table1[[#This Row],[2019 Scope 1 (MeT Co2)]]</f>
        <v>8102</v>
      </c>
      <c r="AG90" s="67">
        <f t="shared" si="8"/>
        <v>-102</v>
      </c>
      <c r="AH90" s="68">
        <f t="shared" si="9"/>
        <v>-1.2749999999999999E-2</v>
      </c>
      <c r="AK90" s="62" t="s">
        <v>546</v>
      </c>
      <c r="AL90" s="62" t="s">
        <v>546</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907</v>
      </c>
      <c r="C91" s="104">
        <v>897523</v>
      </c>
      <c r="D91" s="104">
        <v>975778</v>
      </c>
      <c r="E91" s="104">
        <v>975778</v>
      </c>
      <c r="F91" s="104"/>
      <c r="G91" s="104"/>
      <c r="H91" s="104"/>
      <c r="I91" s="104"/>
      <c r="J91" s="104"/>
      <c r="K91" s="104"/>
      <c r="L91" s="104"/>
      <c r="M91" s="105"/>
      <c r="N91" s="105"/>
      <c r="O91" s="105"/>
      <c r="P91" s="105"/>
      <c r="Q91" s="105"/>
      <c r="R91" s="104"/>
      <c r="S91" s="105"/>
      <c r="T91" s="105"/>
      <c r="U91" s="105"/>
      <c r="V91" s="105"/>
      <c r="W91" s="104" t="s">
        <v>912</v>
      </c>
      <c r="X91" s="73">
        <v>975778</v>
      </c>
      <c r="Y91" s="73"/>
      <c r="Z91" s="73"/>
      <c r="AA91" s="73"/>
      <c r="AB91" s="73"/>
      <c r="AC91" s="73"/>
      <c r="AD91" s="62" t="s">
        <v>546</v>
      </c>
      <c r="AE91" s="62" t="s">
        <v>546</v>
      </c>
      <c r="AF91" s="66">
        <f>Table1[[#This Row],[2019 Scope 1 (MeT Co2)]]</f>
        <v>855073</v>
      </c>
      <c r="AG91" s="67">
        <f t="shared" si="8"/>
        <v>42450</v>
      </c>
      <c r="AH91" s="68">
        <f t="shared" si="9"/>
        <v>4.7296838075458793E-2</v>
      </c>
      <c r="AK91" s="62" t="s">
        <v>546</v>
      </c>
      <c r="AL91" s="62" t="s">
        <v>546</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907</v>
      </c>
      <c r="C92" s="104">
        <v>147521.62</v>
      </c>
      <c r="D92" s="104">
        <v>690767.33</v>
      </c>
      <c r="E92" s="104">
        <v>690767.33</v>
      </c>
      <c r="F92" s="104"/>
      <c r="G92" s="104"/>
      <c r="H92" s="104"/>
      <c r="I92" s="104"/>
      <c r="J92" s="104"/>
      <c r="K92" s="104"/>
      <c r="L92" s="104"/>
      <c r="M92" s="105"/>
      <c r="N92" s="105"/>
      <c r="O92" s="105"/>
      <c r="P92" s="105"/>
      <c r="Q92" s="105"/>
      <c r="R92" s="104"/>
      <c r="S92" s="105"/>
      <c r="T92" s="105"/>
      <c r="U92" s="105"/>
      <c r="V92" s="105"/>
      <c r="W92" s="104" t="s">
        <v>912</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10874731</v>
      </c>
      <c r="D93" s="104">
        <v>885635</v>
      </c>
      <c r="E93" s="104">
        <v>885635</v>
      </c>
      <c r="F93" s="104"/>
      <c r="G93" s="104"/>
      <c r="H93" s="104"/>
      <c r="I93" s="104"/>
      <c r="J93" s="104"/>
      <c r="K93" s="104"/>
      <c r="L93" s="104"/>
      <c r="M93" s="105"/>
      <c r="N93" s="105"/>
      <c r="O93" s="105"/>
      <c r="P93" s="105"/>
      <c r="Q93" s="105"/>
      <c r="R93" s="104"/>
      <c r="S93" s="105"/>
      <c r="T93" s="105"/>
      <c r="U93" s="105"/>
      <c r="V93" s="105"/>
      <c r="W93" s="104">
        <v>17138</v>
      </c>
      <c r="X93" s="73">
        <v>885635</v>
      </c>
      <c r="Y93" s="73">
        <v>11777504</v>
      </c>
      <c r="Z93" s="73"/>
      <c r="AA93" s="73"/>
      <c r="AB93" s="73"/>
      <c r="AC93" s="73"/>
      <c r="AD93" s="62" t="s">
        <v>546</v>
      </c>
      <c r="AE93" s="62" t="s">
        <v>546</v>
      </c>
      <c r="AF93" s="66">
        <f>Table1[[#This Row],[2019 Scope 1 (MeT Co2)]]</f>
        <v>9688964</v>
      </c>
      <c r="AG93" s="67">
        <f t="shared" si="8"/>
        <v>1185767</v>
      </c>
      <c r="AH93" s="68">
        <f t="shared" si="9"/>
        <v>0.10903874311925509</v>
      </c>
      <c r="AK93" s="62" t="s">
        <v>546</v>
      </c>
      <c r="AL93" s="62" t="s">
        <v>546</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907</v>
      </c>
      <c r="C94" s="104">
        <v>13924</v>
      </c>
      <c r="D94" s="104">
        <v>158042</v>
      </c>
      <c r="E94" s="104">
        <v>158042</v>
      </c>
      <c r="F94" s="104"/>
      <c r="G94" s="104"/>
      <c r="H94" s="104"/>
      <c r="I94" s="104"/>
      <c r="J94" s="104"/>
      <c r="K94" s="104"/>
      <c r="L94" s="104"/>
      <c r="M94" s="105"/>
      <c r="N94" s="105"/>
      <c r="O94" s="105"/>
      <c r="P94" s="105"/>
      <c r="Q94" s="105"/>
      <c r="R94" s="104"/>
      <c r="S94" s="105"/>
      <c r="T94" s="105"/>
      <c r="U94" s="105"/>
      <c r="V94" s="105"/>
      <c r="W94" s="104">
        <v>301410</v>
      </c>
      <c r="X94" s="73">
        <v>158042</v>
      </c>
      <c r="Y94" s="73">
        <v>473376</v>
      </c>
      <c r="Z94" s="73"/>
      <c r="AA94" s="73"/>
      <c r="AB94" s="73"/>
      <c r="AC94" s="73"/>
      <c r="AD94" s="62" t="s">
        <v>546</v>
      </c>
      <c r="AE94" s="62" t="s">
        <v>546</v>
      </c>
      <c r="AF94" s="66">
        <f>Table1[[#This Row],[2019 Scope 1 (MeT Co2)]]</f>
        <v>17709</v>
      </c>
      <c r="AG94" s="67">
        <f t="shared" si="8"/>
        <v>-3785</v>
      </c>
      <c r="AH94" s="68">
        <f t="shared" si="9"/>
        <v>-0.27183280666475151</v>
      </c>
      <c r="AK94" s="62" t="s">
        <v>546</v>
      </c>
      <c r="AL94" s="62" t="s">
        <v>546</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907</v>
      </c>
      <c r="C95" s="104">
        <v>13851000</v>
      </c>
      <c r="D95" s="104">
        <v>784000</v>
      </c>
      <c r="E95" s="104">
        <v>784000</v>
      </c>
      <c r="F95" s="104"/>
      <c r="G95" s="104"/>
      <c r="H95" s="104"/>
      <c r="I95" s="104"/>
      <c r="J95" s="104"/>
      <c r="K95" s="104"/>
      <c r="L95" s="104"/>
      <c r="M95" s="105"/>
      <c r="N95" s="105"/>
      <c r="O95" s="105"/>
      <c r="P95" s="105"/>
      <c r="Q95" s="105"/>
      <c r="R95" s="104"/>
      <c r="S95" s="105"/>
      <c r="T95" s="105"/>
      <c r="U95" s="105"/>
      <c r="V95" s="105"/>
      <c r="W95" s="104">
        <v>21783000</v>
      </c>
      <c r="X95" s="73">
        <v>784000</v>
      </c>
      <c r="Y95" s="73">
        <v>36418000</v>
      </c>
      <c r="Z95" s="73"/>
      <c r="AA95" s="73"/>
      <c r="AB95" s="73"/>
      <c r="AC95" s="73"/>
      <c r="AD95" s="62" t="s">
        <v>546</v>
      </c>
      <c r="AE95" s="62" t="s">
        <v>546</v>
      </c>
      <c r="AF95" s="66">
        <f>Table1[[#This Row],[2019 Scope 1 (MeT Co2)]]</f>
        <v>14223000</v>
      </c>
      <c r="AG95" s="67">
        <f t="shared" si="8"/>
        <v>-372000</v>
      </c>
      <c r="AH95" s="68">
        <f t="shared" si="9"/>
        <v>-2.6857266623348496E-2</v>
      </c>
      <c r="AK95" s="62" t="s">
        <v>546</v>
      </c>
      <c r="AL95" s="62" t="s">
        <v>546</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907</v>
      </c>
      <c r="C96" s="104">
        <v>63333</v>
      </c>
      <c r="D96" s="104">
        <v>233322</v>
      </c>
      <c r="E96" s="104">
        <v>233322</v>
      </c>
      <c r="F96" s="104"/>
      <c r="G96" s="104"/>
      <c r="H96" s="104"/>
      <c r="I96" s="104"/>
      <c r="J96" s="104"/>
      <c r="K96" s="104"/>
      <c r="L96" s="104"/>
      <c r="M96" s="105"/>
      <c r="N96" s="105"/>
      <c r="O96" s="105"/>
      <c r="P96" s="105"/>
      <c r="Q96" s="105"/>
      <c r="R96" s="104"/>
      <c r="S96" s="105"/>
      <c r="T96" s="105"/>
      <c r="U96" s="105"/>
      <c r="V96" s="105"/>
      <c r="W96" s="104">
        <v>382519</v>
      </c>
      <c r="X96" s="73">
        <v>233322</v>
      </c>
      <c r="Y96" s="73">
        <v>679174</v>
      </c>
      <c r="Z96" s="73"/>
      <c r="AA96" s="73"/>
      <c r="AB96" s="73"/>
      <c r="AC96" s="73"/>
      <c r="AD96" s="62" t="s">
        <v>908</v>
      </c>
      <c r="AE96" s="62" t="s">
        <v>909</v>
      </c>
      <c r="AF96" s="66">
        <f>Table1[[#This Row],[2019 Scope 1 (MeT Co2)]]</f>
        <v>56482</v>
      </c>
      <c r="AG96" s="67">
        <f t="shared" si="8"/>
        <v>6851</v>
      </c>
      <c r="AH96" s="68">
        <f t="shared" si="9"/>
        <v>0.10817425354870289</v>
      </c>
      <c r="AK96" s="62" t="s">
        <v>908</v>
      </c>
      <c r="AL96" s="62" t="s">
        <v>909</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907</v>
      </c>
      <c r="C97" s="104">
        <v>385241</v>
      </c>
      <c r="D97" s="104">
        <v>4033579</v>
      </c>
      <c r="E97" s="104">
        <v>4033579</v>
      </c>
      <c r="F97" s="104"/>
      <c r="G97" s="104"/>
      <c r="H97" s="104"/>
      <c r="I97" s="104"/>
      <c r="J97" s="104"/>
      <c r="K97" s="104"/>
      <c r="L97" s="104"/>
      <c r="M97" s="105"/>
      <c r="N97" s="105"/>
      <c r="O97" s="105"/>
      <c r="P97" s="105"/>
      <c r="Q97" s="105"/>
      <c r="R97" s="104"/>
      <c r="S97" s="105"/>
      <c r="T97" s="105"/>
      <c r="U97" s="105"/>
      <c r="V97" s="105"/>
      <c r="W97" s="104" t="s">
        <v>912</v>
      </c>
      <c r="X97" s="73">
        <v>4033579</v>
      </c>
      <c r="Y97" s="73"/>
      <c r="Z97" s="73"/>
      <c r="AA97" s="73"/>
      <c r="AB97" s="73"/>
      <c r="AC97" s="73"/>
      <c r="AD97" s="62" t="s">
        <v>546</v>
      </c>
      <c r="AE97" s="62" t="s">
        <v>546</v>
      </c>
      <c r="AF97" s="66">
        <f>Table1[[#This Row],[2019 Scope 1 (MeT Co2)]]</f>
        <v>358753</v>
      </c>
      <c r="AG97" s="67">
        <f t="shared" si="8"/>
        <v>26488</v>
      </c>
      <c r="AH97" s="68">
        <f t="shared" si="9"/>
        <v>6.8756959928979525E-2</v>
      </c>
      <c r="AK97" s="62" t="s">
        <v>546</v>
      </c>
      <c r="AL97" s="62" t="s">
        <v>546</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907</v>
      </c>
      <c r="C98" s="104">
        <v>8621.6999999999989</v>
      </c>
      <c r="D98" s="104">
        <v>54604.1</v>
      </c>
      <c r="E98" s="104">
        <v>54604.1</v>
      </c>
      <c r="F98" s="104"/>
      <c r="G98" s="104"/>
      <c r="H98" s="104"/>
      <c r="I98" s="104"/>
      <c r="J98" s="104"/>
      <c r="K98" s="104"/>
      <c r="L98" s="104"/>
      <c r="M98" s="105"/>
      <c r="N98" s="105"/>
      <c r="O98" s="105"/>
      <c r="P98" s="105"/>
      <c r="Q98" s="105"/>
      <c r="R98" s="104"/>
      <c r="S98" s="105"/>
      <c r="T98" s="105"/>
      <c r="U98" s="105"/>
      <c r="V98" s="105"/>
      <c r="W98" s="104">
        <v>232156</v>
      </c>
      <c r="X98" s="73">
        <v>54604.1</v>
      </c>
      <c r="Y98" s="73">
        <v>295381.8</v>
      </c>
      <c r="Z98" s="73"/>
      <c r="AA98" s="73"/>
      <c r="AB98" s="73"/>
      <c r="AC98" s="73"/>
      <c r="AD98" s="62" t="s">
        <v>546</v>
      </c>
      <c r="AE98" s="62" t="s">
        <v>546</v>
      </c>
      <c r="AF98" s="66">
        <f>Table1[[#This Row],[2019 Scope 1 (MeT Co2)]]</f>
        <v>8642</v>
      </c>
      <c r="AG98" s="67">
        <f t="shared" si="8"/>
        <v>-20.300000000001091</v>
      </c>
      <c r="AH98" s="68">
        <f t="shared" si="9"/>
        <v>-2.3545240497814925E-3</v>
      </c>
      <c r="AK98" s="62" t="s">
        <v>546</v>
      </c>
      <c r="AL98" s="62" t="s">
        <v>546</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907</v>
      </c>
      <c r="C99" s="104">
        <v>370000</v>
      </c>
      <c r="D99" s="104">
        <v>1639000</v>
      </c>
      <c r="E99" s="104">
        <v>1639000</v>
      </c>
      <c r="F99" s="104"/>
      <c r="G99" s="104"/>
      <c r="H99" s="104"/>
      <c r="I99" s="104"/>
      <c r="J99" s="104"/>
      <c r="K99" s="104"/>
      <c r="L99" s="104"/>
      <c r="M99" s="105"/>
      <c r="N99" s="105"/>
      <c r="O99" s="105"/>
      <c r="P99" s="105"/>
      <c r="Q99" s="105"/>
      <c r="R99" s="104"/>
      <c r="S99" s="105"/>
      <c r="T99" s="105"/>
      <c r="U99" s="105"/>
      <c r="V99" s="105"/>
      <c r="W99" s="104">
        <v>120000</v>
      </c>
      <c r="X99" s="73">
        <v>1639000</v>
      </c>
      <c r="Y99" s="73">
        <v>2129000</v>
      </c>
      <c r="Z99" s="73"/>
      <c r="AA99" s="73"/>
      <c r="AB99" s="73"/>
      <c r="AC99" s="73"/>
      <c r="AD99" s="62" t="s">
        <v>546</v>
      </c>
      <c r="AE99" s="62" t="s">
        <v>546</v>
      </c>
      <c r="AF99" s="66">
        <f>Table1[[#This Row],[2019 Scope 1 (MeT Co2)]]</f>
        <v>389000</v>
      </c>
      <c r="AG99" s="67">
        <f t="shared" si="8"/>
        <v>-19000</v>
      </c>
      <c r="AH99" s="68">
        <f t="shared" si="9"/>
        <v>-5.1351351351351354E-2</v>
      </c>
      <c r="AK99" s="62" t="s">
        <v>546</v>
      </c>
      <c r="AL99" s="62" t="s">
        <v>546</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907</v>
      </c>
      <c r="C100" s="104">
        <v>6101641</v>
      </c>
      <c r="D100" s="104">
        <v>12022083</v>
      </c>
      <c r="E100" s="104">
        <v>12022083</v>
      </c>
      <c r="F100" s="104"/>
      <c r="G100" s="104"/>
      <c r="H100" s="104"/>
      <c r="I100" s="104"/>
      <c r="J100" s="104"/>
      <c r="K100" s="104"/>
      <c r="L100" s="104"/>
      <c r="M100" s="105"/>
      <c r="N100" s="105"/>
      <c r="O100" s="105"/>
      <c r="P100" s="105"/>
      <c r="Q100" s="105"/>
      <c r="R100" s="104"/>
      <c r="S100" s="105"/>
      <c r="T100" s="105"/>
      <c r="U100" s="105"/>
      <c r="V100" s="105"/>
      <c r="W100" s="104">
        <v>184474411</v>
      </c>
      <c r="X100" s="73">
        <v>12022083</v>
      </c>
      <c r="Y100" s="73">
        <v>202598135</v>
      </c>
      <c r="Z100" s="73"/>
      <c r="AA100" s="73"/>
      <c r="AB100" s="73"/>
      <c r="AC100" s="73"/>
      <c r="AD100" s="62" t="s">
        <v>546</v>
      </c>
      <c r="AE100" s="62" t="s">
        <v>546</v>
      </c>
      <c r="AF100" s="66">
        <f>Table1[[#This Row],[2019 Scope 1 (MeT Co2)]]</f>
        <v>6484616</v>
      </c>
      <c r="AG100" s="67">
        <f t="shared" si="8"/>
        <v>-382975</v>
      </c>
      <c r="AH100" s="68">
        <f t="shared" si="9"/>
        <v>-6.276590182870477E-2</v>
      </c>
      <c r="AK100" s="62" t="s">
        <v>546</v>
      </c>
      <c r="AL100" s="62" t="s">
        <v>546</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907</v>
      </c>
      <c r="C101" s="104">
        <v>95316</v>
      </c>
      <c r="D101" s="104">
        <v>833204</v>
      </c>
      <c r="E101" s="104">
        <v>833204</v>
      </c>
      <c r="F101" s="104"/>
      <c r="G101" s="104"/>
      <c r="H101" s="104"/>
      <c r="I101" s="104"/>
      <c r="J101" s="104"/>
      <c r="K101" s="104"/>
      <c r="L101" s="104"/>
      <c r="M101" s="105"/>
      <c r="N101" s="105"/>
      <c r="O101" s="105"/>
      <c r="P101" s="105"/>
      <c r="Q101" s="105"/>
      <c r="R101" s="104"/>
      <c r="S101" s="105"/>
      <c r="T101" s="105"/>
      <c r="U101" s="105"/>
      <c r="V101" s="105"/>
      <c r="W101" s="104">
        <v>3781802</v>
      </c>
      <c r="X101" s="73">
        <v>833204</v>
      </c>
      <c r="Y101" s="73">
        <v>4710322</v>
      </c>
      <c r="Z101" s="73"/>
      <c r="AA101" s="73"/>
      <c r="AB101" s="73"/>
      <c r="AC101" s="73"/>
      <c r="AD101" s="62" t="s">
        <v>546</v>
      </c>
      <c r="AE101" s="62" t="s">
        <v>546</v>
      </c>
      <c r="AF101" s="66">
        <f>Table1[[#This Row],[2019 Scope 1 (MeT Co2)]]</f>
        <v>91993</v>
      </c>
      <c r="AG101" s="67">
        <f t="shared" si="8"/>
        <v>3323</v>
      </c>
      <c r="AH101" s="68">
        <f t="shared" si="9"/>
        <v>3.4862982080658023E-2</v>
      </c>
      <c r="AK101" s="62" t="s">
        <v>546</v>
      </c>
      <c r="AL101" s="62" t="s">
        <v>546</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opLeftCell="E1" workbookViewId="0">
      <selection activeCell="O10" sqref="O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73">
        <v>4050000</v>
      </c>
      <c r="D2" s="73">
        <v>1780000</v>
      </c>
      <c r="E2" s="73">
        <v>1320000</v>
      </c>
      <c r="F2" s="73">
        <v>6140000</v>
      </c>
      <c r="G2" s="73">
        <v>556000</v>
      </c>
      <c r="H2" s="73">
        <v>578000</v>
      </c>
      <c r="I2" s="73">
        <v>1070000</v>
      </c>
      <c r="J2" s="73">
        <v>192000</v>
      </c>
      <c r="K2" s="73">
        <v>52800</v>
      </c>
      <c r="L2" s="73">
        <v>336000</v>
      </c>
      <c r="M2" s="62" t="s">
        <v>546</v>
      </c>
      <c r="N2" s="62" t="s">
        <v>546</v>
      </c>
      <c r="O2" s="62" t="s">
        <v>546</v>
      </c>
      <c r="P2" s="62" t="s">
        <v>546</v>
      </c>
      <c r="Q2" s="62" t="s">
        <v>546</v>
      </c>
      <c r="R2" s="73">
        <v>1000</v>
      </c>
      <c r="S2" s="62" t="s">
        <v>546</v>
      </c>
      <c r="T2" s="62" t="s">
        <v>546</v>
      </c>
      <c r="U2" s="62" t="s">
        <v>546</v>
      </c>
      <c r="V2" s="62" t="s">
        <v>546</v>
      </c>
      <c r="W2" s="62">
        <f>SUM(F2:V2)</f>
        <v>8925800</v>
      </c>
      <c r="X2" s="73">
        <v>1320000</v>
      </c>
      <c r="Y2" s="73">
        <v>14295800</v>
      </c>
      <c r="Z2" s="73"/>
      <c r="AA2" s="73"/>
      <c r="AB2" s="73"/>
      <c r="AC2" s="73"/>
      <c r="AD2" s="62" t="s">
        <v>546</v>
      </c>
      <c r="AE2" s="62" t="s">
        <v>546</v>
      </c>
      <c r="AF2" s="66">
        <f>Table1[[#This Row],[2019 Scope 1 (MeT Co2)]]</f>
        <v>4050000</v>
      </c>
      <c r="AG2" s="67">
        <f t="shared" ref="AG2:AG33" si="0">C2-AF2</f>
        <v>0</v>
      </c>
      <c r="AH2" s="68">
        <f t="shared" ref="AH2:AH33" si="1">AG2/C2</f>
        <v>0</v>
      </c>
      <c r="AK2" s="62" t="s">
        <v>546</v>
      </c>
      <c r="AL2" s="62" t="s">
        <v>546</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907</v>
      </c>
      <c r="C3" s="73">
        <v>533000</v>
      </c>
      <c r="D3" s="73">
        <v>518000</v>
      </c>
      <c r="E3" s="73">
        <v>439000</v>
      </c>
      <c r="F3" s="73">
        <v>8382000</v>
      </c>
      <c r="G3" s="73">
        <v>2860000</v>
      </c>
      <c r="H3" s="73">
        <v>290000</v>
      </c>
      <c r="I3" s="73">
        <v>1501000</v>
      </c>
      <c r="J3" s="73">
        <v>15000</v>
      </c>
      <c r="K3" s="73">
        <v>332000</v>
      </c>
      <c r="L3" s="73">
        <v>306000</v>
      </c>
      <c r="M3" s="62" t="s">
        <v>546</v>
      </c>
      <c r="N3" s="62" t="s">
        <v>546</v>
      </c>
      <c r="O3" s="62" t="s">
        <v>546</v>
      </c>
      <c r="P3" s="62">
        <v>508000</v>
      </c>
      <c r="Q3" s="62">
        <v>169000</v>
      </c>
      <c r="R3" s="73" t="s">
        <v>546</v>
      </c>
      <c r="S3" s="62" t="s">
        <v>546</v>
      </c>
      <c r="T3" s="62" t="s">
        <v>546</v>
      </c>
      <c r="U3" s="62" t="s">
        <v>546</v>
      </c>
      <c r="V3" s="62" t="s">
        <v>546</v>
      </c>
      <c r="W3" s="62">
        <f t="shared" ref="W3:W66" si="8">SUM(F3:V3)</f>
        <v>14363000</v>
      </c>
      <c r="X3" s="73">
        <v>439000</v>
      </c>
      <c r="Y3" s="73">
        <v>15335000</v>
      </c>
      <c r="Z3" s="73"/>
      <c r="AA3" s="73"/>
      <c r="AB3" s="73"/>
      <c r="AC3" s="73"/>
      <c r="AD3" s="62" t="s">
        <v>908</v>
      </c>
      <c r="AE3" s="62" t="s">
        <v>909</v>
      </c>
      <c r="AF3" s="66">
        <f>Table1[[#This Row],[2019 Scope 1 (MeT Co2)]]</f>
        <v>533000</v>
      </c>
      <c r="AG3" s="67">
        <f t="shared" si="0"/>
        <v>0</v>
      </c>
      <c r="AH3" s="68">
        <f t="shared" si="1"/>
        <v>0</v>
      </c>
      <c r="AK3" s="62" t="s">
        <v>908</v>
      </c>
      <c r="AL3" s="62" t="s">
        <v>909</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907</v>
      </c>
      <c r="C4" s="73">
        <v>314421</v>
      </c>
      <c r="D4" s="73">
        <v>308204</v>
      </c>
      <c r="E4" s="73">
        <v>249777</v>
      </c>
      <c r="F4" s="73">
        <v>990981</v>
      </c>
      <c r="G4" s="73">
        <v>20324</v>
      </c>
      <c r="H4" s="73" t="s">
        <v>546</v>
      </c>
      <c r="I4" s="73">
        <v>77371</v>
      </c>
      <c r="J4" s="73">
        <v>5483</v>
      </c>
      <c r="K4" s="73">
        <v>56303</v>
      </c>
      <c r="L4" s="73">
        <v>183747</v>
      </c>
      <c r="M4" s="62" t="s">
        <v>546</v>
      </c>
      <c r="N4" s="62" t="s">
        <v>546</v>
      </c>
      <c r="O4" s="62" t="s">
        <v>546</v>
      </c>
      <c r="P4" s="62" t="s">
        <v>546</v>
      </c>
      <c r="Q4" s="62" t="s">
        <v>546</v>
      </c>
      <c r="R4" s="73" t="s">
        <v>546</v>
      </c>
      <c r="S4" s="62" t="s">
        <v>546</v>
      </c>
      <c r="T4" s="62" t="s">
        <v>546</v>
      </c>
      <c r="U4" s="62" t="s">
        <v>546</v>
      </c>
      <c r="V4" s="62" t="s">
        <v>546</v>
      </c>
      <c r="W4" s="62">
        <f t="shared" si="8"/>
        <v>1334209</v>
      </c>
      <c r="X4" s="73">
        <v>249777</v>
      </c>
      <c r="Y4" s="73">
        <v>1898407</v>
      </c>
      <c r="Z4" s="73"/>
      <c r="AA4" s="73"/>
      <c r="AB4" s="73"/>
      <c r="AC4" s="73"/>
      <c r="AD4" s="62" t="s">
        <v>546</v>
      </c>
      <c r="AE4" s="62" t="s">
        <v>546</v>
      </c>
      <c r="AF4" s="66">
        <f>Table1[[#This Row],[2019 Scope 1 (MeT Co2)]]</f>
        <v>314421</v>
      </c>
      <c r="AG4" s="67">
        <f t="shared" si="0"/>
        <v>0</v>
      </c>
      <c r="AH4" s="68">
        <f t="shared" si="1"/>
        <v>0</v>
      </c>
      <c r="AK4" s="62" t="s">
        <v>546</v>
      </c>
      <c r="AL4" s="62" t="s">
        <v>546</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907</v>
      </c>
      <c r="C5" s="73">
        <v>18923</v>
      </c>
      <c r="D5" s="73">
        <v>281489</v>
      </c>
      <c r="E5" s="73">
        <v>214680</v>
      </c>
      <c r="F5" s="73">
        <v>423771</v>
      </c>
      <c r="G5" s="73" t="s">
        <v>546</v>
      </c>
      <c r="H5" s="73" t="s">
        <v>546</v>
      </c>
      <c r="I5" s="73" t="s">
        <v>546</v>
      </c>
      <c r="J5" s="73" t="s">
        <v>546</v>
      </c>
      <c r="K5" s="73">
        <v>508882</v>
      </c>
      <c r="L5" s="73" t="s">
        <v>546</v>
      </c>
      <c r="M5" s="62" t="s">
        <v>546</v>
      </c>
      <c r="N5" s="62" t="s">
        <v>546</v>
      </c>
      <c r="O5" s="62" t="s">
        <v>546</v>
      </c>
      <c r="P5" s="62" t="s">
        <v>546</v>
      </c>
      <c r="Q5" s="62" t="s">
        <v>546</v>
      </c>
      <c r="R5" s="73" t="s">
        <v>546</v>
      </c>
      <c r="S5" s="62" t="s">
        <v>546</v>
      </c>
      <c r="T5" s="62" t="s">
        <v>546</v>
      </c>
      <c r="U5" s="62" t="s">
        <v>546</v>
      </c>
      <c r="V5" s="62" t="s">
        <v>546</v>
      </c>
      <c r="W5" s="62">
        <f t="shared" si="8"/>
        <v>932653</v>
      </c>
      <c r="X5" s="73">
        <v>214680</v>
      </c>
      <c r="Y5" s="73">
        <v>1166256</v>
      </c>
      <c r="Z5" s="73"/>
      <c r="AA5" s="73"/>
      <c r="AB5" s="73"/>
      <c r="AC5" s="73"/>
      <c r="AD5" s="62" t="s">
        <v>546</v>
      </c>
      <c r="AE5" s="62" t="s">
        <v>546</v>
      </c>
      <c r="AF5" s="66">
        <f>Table1[[#This Row],[2019 Scope 1 (MeT Co2)]]</f>
        <v>18923</v>
      </c>
      <c r="AG5" s="67">
        <f t="shared" si="0"/>
        <v>0</v>
      </c>
      <c r="AH5" s="68">
        <f t="shared" si="1"/>
        <v>0</v>
      </c>
      <c r="AK5" s="62" t="s">
        <v>546</v>
      </c>
      <c r="AL5" s="62" t="s">
        <v>546</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907</v>
      </c>
      <c r="C6" s="73">
        <v>11816</v>
      </c>
      <c r="D6" s="73">
        <v>56113</v>
      </c>
      <c r="E6" s="73">
        <v>43526</v>
      </c>
      <c r="F6" s="73">
        <v>358472</v>
      </c>
      <c r="G6" s="73">
        <v>39706</v>
      </c>
      <c r="H6" s="73">
        <v>14180</v>
      </c>
      <c r="I6" s="73" t="s">
        <v>546</v>
      </c>
      <c r="J6" s="73">
        <v>57.87</v>
      </c>
      <c r="K6" s="73">
        <v>88959</v>
      </c>
      <c r="L6" s="73">
        <v>42037</v>
      </c>
      <c r="M6" s="62" t="s">
        <v>546</v>
      </c>
      <c r="N6" s="62" t="s">
        <v>546</v>
      </c>
      <c r="O6" s="62" t="s">
        <v>546</v>
      </c>
      <c r="P6" s="62" t="s">
        <v>546</v>
      </c>
      <c r="Q6" s="62" t="s">
        <v>546</v>
      </c>
      <c r="R6" s="73" t="s">
        <v>546</v>
      </c>
      <c r="S6" s="62" t="s">
        <v>546</v>
      </c>
      <c r="T6" s="62" t="s">
        <v>546</v>
      </c>
      <c r="U6" s="62" t="s">
        <v>546</v>
      </c>
      <c r="V6" s="62" t="s">
        <v>546</v>
      </c>
      <c r="W6" s="62">
        <f t="shared" si="8"/>
        <v>543411.87</v>
      </c>
      <c r="X6" s="73">
        <v>43526</v>
      </c>
      <c r="Y6" s="73">
        <v>598753.87</v>
      </c>
      <c r="Z6" s="73"/>
      <c r="AA6" s="73"/>
      <c r="AB6" s="73"/>
      <c r="AC6" s="73"/>
      <c r="AD6" s="62" t="s">
        <v>910</v>
      </c>
      <c r="AE6" s="62" t="s">
        <v>911</v>
      </c>
      <c r="AF6" s="66">
        <f>Table1[[#This Row],[2019 Scope 1 (MeT Co2)]]</f>
        <v>11816</v>
      </c>
      <c r="AG6" s="67">
        <f t="shared" si="0"/>
        <v>0</v>
      </c>
      <c r="AH6" s="68">
        <f t="shared" si="1"/>
        <v>0</v>
      </c>
      <c r="AK6" s="62" t="s">
        <v>910</v>
      </c>
      <c r="AL6" s="62" t="s">
        <v>911</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907</v>
      </c>
      <c r="C7" s="73">
        <v>39230</v>
      </c>
      <c r="D7" s="73">
        <v>86863</v>
      </c>
      <c r="E7" s="73">
        <v>74230</v>
      </c>
      <c r="F7" s="73">
        <v>10528</v>
      </c>
      <c r="G7" s="73">
        <v>0</v>
      </c>
      <c r="H7" s="73">
        <v>4343</v>
      </c>
      <c r="I7" s="73">
        <v>3</v>
      </c>
      <c r="J7" s="73">
        <v>446</v>
      </c>
      <c r="K7" s="73">
        <v>8857</v>
      </c>
      <c r="L7" s="73">
        <v>13412</v>
      </c>
      <c r="M7" s="62" t="s">
        <v>546</v>
      </c>
      <c r="N7" s="62" t="s">
        <v>546</v>
      </c>
      <c r="O7" s="62" t="s">
        <v>546</v>
      </c>
      <c r="P7" s="62" t="s">
        <v>546</v>
      </c>
      <c r="Q7" s="62" t="s">
        <v>546</v>
      </c>
      <c r="R7" s="73" t="s">
        <v>546</v>
      </c>
      <c r="S7" s="62" t="s">
        <v>546</v>
      </c>
      <c r="T7" s="62" t="s">
        <v>546</v>
      </c>
      <c r="U7" s="62" t="s">
        <v>546</v>
      </c>
      <c r="V7" s="62" t="s">
        <v>546</v>
      </c>
      <c r="W7" s="62">
        <f t="shared" si="8"/>
        <v>37589</v>
      </c>
      <c r="X7" s="73">
        <v>74230</v>
      </c>
      <c r="Y7" s="73">
        <v>151049</v>
      </c>
      <c r="Z7" s="73"/>
      <c r="AA7" s="73"/>
      <c r="AB7" s="73"/>
      <c r="AC7" s="73"/>
      <c r="AD7" s="62" t="s">
        <v>546</v>
      </c>
      <c r="AE7" s="62" t="s">
        <v>546</v>
      </c>
      <c r="AF7" s="66">
        <f>Table1[[#This Row],[2019 Scope 1 (MeT Co2)]]</f>
        <v>39230</v>
      </c>
      <c r="AG7" s="67">
        <f t="shared" si="0"/>
        <v>0</v>
      </c>
      <c r="AH7" s="68">
        <f t="shared" si="1"/>
        <v>0</v>
      </c>
      <c r="AK7" s="62" t="s">
        <v>546</v>
      </c>
      <c r="AL7" s="62" t="s">
        <v>546</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907</v>
      </c>
      <c r="C8" s="73">
        <v>66686</v>
      </c>
      <c r="D8" s="73">
        <v>5116949</v>
      </c>
      <c r="E8" s="73">
        <v>794267</v>
      </c>
      <c r="F8" s="73">
        <v>0</v>
      </c>
      <c r="G8" s="73">
        <v>2158000</v>
      </c>
      <c r="H8" s="73">
        <v>0</v>
      </c>
      <c r="I8" s="73">
        <v>460000</v>
      </c>
      <c r="J8" s="73" t="s">
        <v>546</v>
      </c>
      <c r="K8" s="73">
        <v>369000</v>
      </c>
      <c r="L8" s="73">
        <v>173000</v>
      </c>
      <c r="M8" s="62" t="s">
        <v>546</v>
      </c>
      <c r="N8" s="62">
        <v>0</v>
      </c>
      <c r="O8" s="62" t="s">
        <v>546</v>
      </c>
      <c r="P8" s="62">
        <v>0</v>
      </c>
      <c r="Q8" s="62">
        <v>0</v>
      </c>
      <c r="R8" s="73" t="s">
        <v>546</v>
      </c>
      <c r="S8" s="62" t="s">
        <v>546</v>
      </c>
      <c r="T8" s="62" t="s">
        <v>546</v>
      </c>
      <c r="U8" s="62">
        <v>8509000</v>
      </c>
      <c r="V8" s="62" t="s">
        <v>546</v>
      </c>
      <c r="W8" s="62">
        <f t="shared" si="8"/>
        <v>11669000</v>
      </c>
      <c r="X8" s="73">
        <v>794267</v>
      </c>
      <c r="Y8" s="73">
        <v>12529953</v>
      </c>
      <c r="Z8" s="73"/>
      <c r="AA8" s="73"/>
      <c r="AB8" s="73"/>
      <c r="AC8" s="73"/>
      <c r="AD8" s="62" t="s">
        <v>546</v>
      </c>
      <c r="AE8" s="62" t="s">
        <v>546</v>
      </c>
      <c r="AF8" s="66">
        <f>Table1[[#This Row],[2019 Scope 1 (MeT Co2)]]</f>
        <v>66686</v>
      </c>
      <c r="AG8" s="67">
        <f t="shared" si="0"/>
        <v>0</v>
      </c>
      <c r="AH8" s="68">
        <f t="shared" si="1"/>
        <v>0</v>
      </c>
      <c r="AK8" s="62" t="s">
        <v>546</v>
      </c>
      <c r="AL8" s="62" t="s">
        <v>546</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907</v>
      </c>
      <c r="C9" s="73">
        <v>154507</v>
      </c>
      <c r="D9" s="73">
        <v>151259</v>
      </c>
      <c r="E9" s="73">
        <v>147909</v>
      </c>
      <c r="F9" s="73">
        <v>1297850</v>
      </c>
      <c r="G9" s="73">
        <v>6713</v>
      </c>
      <c r="H9" s="73">
        <v>96806</v>
      </c>
      <c r="I9" s="73">
        <v>278393</v>
      </c>
      <c r="J9" s="73">
        <v>27853</v>
      </c>
      <c r="K9" s="73">
        <v>14102</v>
      </c>
      <c r="L9" s="73">
        <v>11373</v>
      </c>
      <c r="M9" s="62" t="s">
        <v>546</v>
      </c>
      <c r="N9" s="62">
        <v>199307</v>
      </c>
      <c r="O9" s="62" t="s">
        <v>546</v>
      </c>
      <c r="P9" s="62" t="s">
        <v>546</v>
      </c>
      <c r="Q9" s="62">
        <v>67173</v>
      </c>
      <c r="R9" s="73" t="s">
        <v>546</v>
      </c>
      <c r="S9" s="62" t="s">
        <v>546</v>
      </c>
      <c r="T9" s="62">
        <v>3228163</v>
      </c>
      <c r="U9" s="62">
        <v>194038</v>
      </c>
      <c r="V9" s="62">
        <v>146250</v>
      </c>
      <c r="W9" s="62">
        <f t="shared" si="8"/>
        <v>5568021</v>
      </c>
      <c r="X9" s="73">
        <v>147909</v>
      </c>
      <c r="Y9" s="73">
        <v>5870437</v>
      </c>
      <c r="Z9" s="73"/>
      <c r="AA9" s="73"/>
      <c r="AB9" s="73"/>
      <c r="AC9" s="73"/>
      <c r="AD9" s="62" t="s">
        <v>546</v>
      </c>
      <c r="AE9" s="62" t="s">
        <v>546</v>
      </c>
      <c r="AF9" s="66">
        <f>Table1[[#This Row],[2019 Scope 1 (MeT Co2)]]</f>
        <v>154507</v>
      </c>
      <c r="AG9" s="67">
        <f t="shared" si="0"/>
        <v>0</v>
      </c>
      <c r="AH9" s="68">
        <f t="shared" si="1"/>
        <v>0</v>
      </c>
      <c r="AK9" s="62" t="s">
        <v>546</v>
      </c>
      <c r="AL9" s="62" t="s">
        <v>546</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v>9</v>
      </c>
      <c r="B10" s="61" t="s">
        <v>907</v>
      </c>
      <c r="C10" s="73">
        <v>5760000</v>
      </c>
      <c r="D10" s="73">
        <v>5500000</v>
      </c>
      <c r="E10" s="73" t="s">
        <v>916</v>
      </c>
      <c r="F10" s="73" t="s">
        <v>916</v>
      </c>
      <c r="G10" s="73" t="s">
        <v>916</v>
      </c>
      <c r="H10" s="73" t="s">
        <v>916</v>
      </c>
      <c r="I10" s="73" t="s">
        <v>916</v>
      </c>
      <c r="J10" s="73" t="s">
        <v>916</v>
      </c>
      <c r="K10" s="73" t="s">
        <v>916</v>
      </c>
      <c r="L10" s="73" t="s">
        <v>916</v>
      </c>
      <c r="M10" s="73" t="s">
        <v>916</v>
      </c>
      <c r="N10" s="73" t="s">
        <v>916</v>
      </c>
      <c r="O10" s="73" t="s">
        <v>916</v>
      </c>
      <c r="P10" s="73" t="s">
        <v>916</v>
      </c>
      <c r="Q10" s="73" t="s">
        <v>916</v>
      </c>
      <c r="R10" s="73" t="s">
        <v>916</v>
      </c>
      <c r="S10" s="73" t="s">
        <v>916</v>
      </c>
      <c r="T10" s="73" t="s">
        <v>916</v>
      </c>
      <c r="U10" s="73" t="s">
        <v>916</v>
      </c>
      <c r="V10" s="73" t="s">
        <v>916</v>
      </c>
      <c r="W10" s="62">
        <v>39910000</v>
      </c>
      <c r="X10" s="73">
        <v>5500000</v>
      </c>
      <c r="Y10" s="106">
        <v>51170000</v>
      </c>
      <c r="Z10" s="73"/>
      <c r="AA10" s="73"/>
      <c r="AB10" s="62"/>
      <c r="AC10" s="62"/>
      <c r="AD10" s="62" t="e">
        <v>#N/A</v>
      </c>
      <c r="AE10" s="62" t="e">
        <v>#N/A</v>
      </c>
      <c r="AF10" s="66">
        <f>Table1[[#This Row],[2019 Scope 1 (MeT Co2)]]</f>
        <v>5760000</v>
      </c>
      <c r="AG10" s="67">
        <f t="shared" si="0"/>
        <v>0</v>
      </c>
      <c r="AH10" s="68">
        <f t="shared" si="1"/>
        <v>0</v>
      </c>
      <c r="AK10" s="62" t="e">
        <v>#N/A</v>
      </c>
      <c r="AL10" s="62" t="e">
        <v>#N/A</v>
      </c>
      <c r="AM10" s="66">
        <f>Table1[[#This Row],[2019 Scope 2 ]]</f>
        <v>5500000</v>
      </c>
      <c r="AN10" s="67">
        <f t="shared" si="2"/>
        <v>0</v>
      </c>
      <c r="AO10" s="68">
        <f t="shared" si="3"/>
        <v>0</v>
      </c>
      <c r="AP10" s="67" t="e">
        <f t="shared" si="4"/>
        <v>#VALUE!</v>
      </c>
      <c r="AQ10" s="68" t="e">
        <f t="shared" si="5"/>
        <v>#VALUE!</v>
      </c>
      <c r="AR10" s="72">
        <f>Table1[[#This Row],[2019 Scope 3 ]]</f>
        <v>39910000</v>
      </c>
      <c r="AS10" s="71">
        <f t="shared" si="6"/>
        <v>0</v>
      </c>
      <c r="AT10" s="51">
        <f t="shared" si="7"/>
        <v>0</v>
      </c>
    </row>
    <row r="11" spans="1:61">
      <c r="A11" s="59">
        <f>companies!A11</f>
        <v>10</v>
      </c>
      <c r="B11" s="61" t="s">
        <v>907</v>
      </c>
      <c r="C11" s="73">
        <v>24363</v>
      </c>
      <c r="D11" s="73">
        <v>113964</v>
      </c>
      <c r="E11" s="73">
        <v>3153</v>
      </c>
      <c r="F11" s="73">
        <v>1956901</v>
      </c>
      <c r="G11" s="73">
        <v>24863</v>
      </c>
      <c r="H11" s="73">
        <v>30305</v>
      </c>
      <c r="I11" s="73" t="s">
        <v>546</v>
      </c>
      <c r="J11" s="73">
        <v>1719</v>
      </c>
      <c r="K11" s="73">
        <v>51.679000000000002</v>
      </c>
      <c r="L11" s="73">
        <v>138358</v>
      </c>
      <c r="M11" s="62" t="s">
        <v>546</v>
      </c>
      <c r="N11" s="62" t="s">
        <v>546</v>
      </c>
      <c r="O11" s="62" t="s">
        <v>546</v>
      </c>
      <c r="P11" s="62">
        <v>8000</v>
      </c>
      <c r="Q11" s="62">
        <v>9000</v>
      </c>
      <c r="R11" s="73" t="s">
        <v>546</v>
      </c>
      <c r="S11" s="62" t="s">
        <v>546</v>
      </c>
      <c r="T11" s="62" t="s">
        <v>546</v>
      </c>
      <c r="U11" s="62" t="s">
        <v>546</v>
      </c>
      <c r="V11" s="62" t="s">
        <v>546</v>
      </c>
      <c r="W11" s="62">
        <f t="shared" si="8"/>
        <v>2169197.679</v>
      </c>
      <c r="X11" s="73">
        <v>3153</v>
      </c>
      <c r="Y11" s="73">
        <v>2196713.679</v>
      </c>
      <c r="Z11" s="73"/>
      <c r="AA11" s="73"/>
      <c r="AB11" s="73"/>
      <c r="AC11" s="73"/>
      <c r="AD11" s="62" t="s">
        <v>546</v>
      </c>
      <c r="AE11" s="62" t="s">
        <v>546</v>
      </c>
      <c r="AF11" s="66">
        <f>Table1[[#This Row],[2019 Scope 1 (MeT Co2)]]</f>
        <v>24363</v>
      </c>
      <c r="AG11" s="67">
        <f t="shared" si="0"/>
        <v>0</v>
      </c>
      <c r="AH11" s="68">
        <f t="shared" si="1"/>
        <v>0</v>
      </c>
      <c r="AK11" s="62" t="s">
        <v>546</v>
      </c>
      <c r="AL11" s="62" t="s">
        <v>546</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907</v>
      </c>
      <c r="C12" s="73">
        <v>17121</v>
      </c>
      <c r="D12" s="73">
        <v>93781</v>
      </c>
      <c r="E12" s="73" t="s">
        <v>546</v>
      </c>
      <c r="F12" s="73" t="s">
        <v>546</v>
      </c>
      <c r="G12" s="73" t="s">
        <v>546</v>
      </c>
      <c r="H12" s="73" t="s">
        <v>546</v>
      </c>
      <c r="I12" s="73" t="s">
        <v>546</v>
      </c>
      <c r="J12" s="73" t="s">
        <v>546</v>
      </c>
      <c r="K12" s="73">
        <v>44695</v>
      </c>
      <c r="L12" s="73" t="s">
        <v>546</v>
      </c>
      <c r="M12" s="62" t="s">
        <v>546</v>
      </c>
      <c r="N12" s="62" t="s">
        <v>546</v>
      </c>
      <c r="O12" s="62" t="s">
        <v>546</v>
      </c>
      <c r="P12" s="62" t="s">
        <v>546</v>
      </c>
      <c r="Q12" s="62" t="s">
        <v>546</v>
      </c>
      <c r="R12" s="73" t="s">
        <v>546</v>
      </c>
      <c r="S12" s="62" t="s">
        <v>546</v>
      </c>
      <c r="T12" s="62" t="s">
        <v>546</v>
      </c>
      <c r="U12" s="62" t="s">
        <v>546</v>
      </c>
      <c r="V12" s="62" t="s">
        <v>546</v>
      </c>
      <c r="W12" s="62">
        <f t="shared" si="8"/>
        <v>44695</v>
      </c>
      <c r="X12" s="73">
        <v>93781</v>
      </c>
      <c r="Y12" s="73">
        <v>155597</v>
      </c>
      <c r="Z12" s="73"/>
      <c r="AA12" s="73"/>
      <c r="AB12" s="62"/>
      <c r="AC12" s="62"/>
      <c r="AD12" s="62" t="s">
        <v>908</v>
      </c>
      <c r="AE12" s="62" t="s">
        <v>909</v>
      </c>
      <c r="AF12" s="66">
        <f>Table1[[#This Row],[2019 Scope 1 (MeT Co2)]]</f>
        <v>17121</v>
      </c>
      <c r="AG12" s="67">
        <f t="shared" si="0"/>
        <v>0</v>
      </c>
      <c r="AH12" s="68">
        <f t="shared" si="1"/>
        <v>0</v>
      </c>
      <c r="AK12" s="62" t="s">
        <v>908</v>
      </c>
      <c r="AL12" s="62" t="s">
        <v>909</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907</v>
      </c>
      <c r="C13" s="73">
        <v>556281</v>
      </c>
      <c r="D13" s="73">
        <v>1780621</v>
      </c>
      <c r="E13" s="73" t="s">
        <v>546</v>
      </c>
      <c r="F13" s="73" t="s">
        <v>546</v>
      </c>
      <c r="G13" s="73" t="s">
        <v>546</v>
      </c>
      <c r="H13" s="73" t="s">
        <v>546</v>
      </c>
      <c r="I13" s="73" t="s">
        <v>546</v>
      </c>
      <c r="J13" s="73" t="s">
        <v>546</v>
      </c>
      <c r="K13" s="73" t="s">
        <v>546</v>
      </c>
      <c r="L13" s="73" t="s">
        <v>546</v>
      </c>
      <c r="M13" s="62" t="s">
        <v>546</v>
      </c>
      <c r="N13" s="62" t="s">
        <v>546</v>
      </c>
      <c r="O13" s="62" t="s">
        <v>546</v>
      </c>
      <c r="P13" s="62" t="s">
        <v>546</v>
      </c>
      <c r="Q13" s="62" t="s">
        <v>546</v>
      </c>
      <c r="R13" s="73" t="s">
        <v>546</v>
      </c>
      <c r="S13" s="62" t="s">
        <v>546</v>
      </c>
      <c r="T13" s="62" t="s">
        <v>546</v>
      </c>
      <c r="U13" s="62" t="s">
        <v>546</v>
      </c>
      <c r="V13" s="62" t="s">
        <v>546</v>
      </c>
      <c r="W13" s="62">
        <f t="shared" si="8"/>
        <v>0</v>
      </c>
      <c r="X13" s="73">
        <v>1780621</v>
      </c>
      <c r="Y13" s="73">
        <v>2336902</v>
      </c>
      <c r="Z13" s="73"/>
      <c r="AA13" s="73"/>
      <c r="AB13" s="62"/>
      <c r="AC13" s="62"/>
      <c r="AD13" s="62" t="s">
        <v>908</v>
      </c>
      <c r="AE13" s="62" t="s">
        <v>909</v>
      </c>
      <c r="AF13" s="66">
        <f>Table1[[#This Row],[2019 Scope 1 (MeT Co2)]]</f>
        <v>556281</v>
      </c>
      <c r="AG13" s="67">
        <f t="shared" si="0"/>
        <v>0</v>
      </c>
      <c r="AH13" s="68">
        <f t="shared" si="1"/>
        <v>0</v>
      </c>
      <c r="AK13" s="62" t="s">
        <v>908</v>
      </c>
      <c r="AL13" s="62" t="s">
        <v>909</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907</v>
      </c>
      <c r="C14" s="73">
        <v>135954</v>
      </c>
      <c r="D14" s="73">
        <v>173922</v>
      </c>
      <c r="E14" s="73">
        <v>160360</v>
      </c>
      <c r="F14" s="73">
        <v>2323917</v>
      </c>
      <c r="G14" s="73">
        <v>258132</v>
      </c>
      <c r="H14" s="73">
        <v>52554</v>
      </c>
      <c r="I14" s="73">
        <v>22572</v>
      </c>
      <c r="J14" s="73">
        <v>3454</v>
      </c>
      <c r="K14" s="73">
        <v>56478</v>
      </c>
      <c r="L14" s="73">
        <v>56210</v>
      </c>
      <c r="M14" s="62" t="s">
        <v>546</v>
      </c>
      <c r="N14" s="62">
        <v>52991</v>
      </c>
      <c r="O14" s="62" t="s">
        <v>546</v>
      </c>
      <c r="P14" s="62" t="s">
        <v>546</v>
      </c>
      <c r="Q14" s="62">
        <v>3047</v>
      </c>
      <c r="R14" s="73" t="s">
        <v>546</v>
      </c>
      <c r="S14" s="62" t="s">
        <v>546</v>
      </c>
      <c r="T14" s="62" t="s">
        <v>546</v>
      </c>
      <c r="U14" s="62" t="s">
        <v>546</v>
      </c>
      <c r="V14" s="62" t="s">
        <v>546</v>
      </c>
      <c r="W14" s="62">
        <f t="shared" si="8"/>
        <v>2829355</v>
      </c>
      <c r="X14" s="73">
        <v>160360</v>
      </c>
      <c r="Y14" s="73">
        <v>3125669</v>
      </c>
      <c r="Z14" s="73"/>
      <c r="AA14" s="73"/>
      <c r="AB14" s="73"/>
      <c r="AC14" s="73"/>
      <c r="AD14" s="62" t="s">
        <v>546</v>
      </c>
      <c r="AE14" s="62" t="s">
        <v>546</v>
      </c>
      <c r="AF14" s="66">
        <f>Table1[[#This Row],[2019 Scope 1 (MeT Co2)]]</f>
        <v>135954</v>
      </c>
      <c r="AG14" s="67">
        <f t="shared" si="0"/>
        <v>0</v>
      </c>
      <c r="AH14" s="68">
        <f t="shared" si="1"/>
        <v>0</v>
      </c>
      <c r="AK14" s="62" t="s">
        <v>546</v>
      </c>
      <c r="AL14" s="62" t="s">
        <v>546</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907</v>
      </c>
      <c r="C15" s="73">
        <v>50549</v>
      </c>
      <c r="D15" s="73">
        <v>862127</v>
      </c>
      <c r="E15" s="73">
        <v>0</v>
      </c>
      <c r="F15" s="73">
        <v>18900000</v>
      </c>
      <c r="G15" s="73" t="s">
        <v>546</v>
      </c>
      <c r="H15" s="73" t="s">
        <v>546</v>
      </c>
      <c r="I15" s="73">
        <v>486000</v>
      </c>
      <c r="J15" s="73" t="s">
        <v>546</v>
      </c>
      <c r="K15" s="73">
        <v>325500</v>
      </c>
      <c r="L15" s="73">
        <v>194700</v>
      </c>
      <c r="M15" s="62" t="s">
        <v>546</v>
      </c>
      <c r="N15" s="62">
        <v>999000</v>
      </c>
      <c r="O15" s="62" t="s">
        <v>546</v>
      </c>
      <c r="P15" s="62">
        <v>4100000</v>
      </c>
      <c r="Q15" s="62">
        <v>60000</v>
      </c>
      <c r="R15" s="73" t="s">
        <v>546</v>
      </c>
      <c r="S15" s="62" t="s">
        <v>546</v>
      </c>
      <c r="T15" s="62" t="s">
        <v>546</v>
      </c>
      <c r="U15" s="62" t="s">
        <v>546</v>
      </c>
      <c r="V15" s="62" t="s">
        <v>546</v>
      </c>
      <c r="W15" s="62">
        <f t="shared" si="8"/>
        <v>25065200</v>
      </c>
      <c r="X15" s="73">
        <v>862127</v>
      </c>
      <c r="Y15" s="73">
        <v>25977876</v>
      </c>
      <c r="Z15" s="73"/>
      <c r="AA15" s="73"/>
      <c r="AB15" s="73"/>
      <c r="AC15" s="73"/>
      <c r="AD15" s="62" t="s">
        <v>546</v>
      </c>
      <c r="AE15" s="62" t="s">
        <v>546</v>
      </c>
      <c r="AF15" s="66">
        <f>Table1[[#This Row],[2019 Scope 1 (MeT Co2)]]</f>
        <v>50549</v>
      </c>
      <c r="AG15" s="67">
        <f t="shared" si="0"/>
        <v>0</v>
      </c>
      <c r="AH15" s="68">
        <f t="shared" si="1"/>
        <v>0</v>
      </c>
      <c r="AK15" s="62" t="s">
        <v>546</v>
      </c>
      <c r="AL15" s="62" t="s">
        <v>546</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907</v>
      </c>
      <c r="C16" s="73">
        <v>990955</v>
      </c>
      <c r="D16" s="73">
        <v>6015122</v>
      </c>
      <c r="E16" s="73">
        <v>5534088</v>
      </c>
      <c r="F16" s="73">
        <v>2166116</v>
      </c>
      <c r="G16" s="73">
        <v>167125</v>
      </c>
      <c r="H16" s="73" t="s">
        <v>546</v>
      </c>
      <c r="I16" s="73">
        <v>64038</v>
      </c>
      <c r="J16" s="73">
        <v>34267</v>
      </c>
      <c r="K16" s="73">
        <v>154670</v>
      </c>
      <c r="L16" s="73" t="s">
        <v>546</v>
      </c>
      <c r="M16" s="62" t="s">
        <v>546</v>
      </c>
      <c r="N16" s="62" t="s">
        <v>546</v>
      </c>
      <c r="O16" s="62" t="s">
        <v>546</v>
      </c>
      <c r="P16" s="62" t="s">
        <v>546</v>
      </c>
      <c r="Q16" s="62" t="s">
        <v>546</v>
      </c>
      <c r="R16" s="73">
        <v>3705329</v>
      </c>
      <c r="S16" s="62" t="s">
        <v>546</v>
      </c>
      <c r="T16" s="62" t="s">
        <v>546</v>
      </c>
      <c r="U16" s="62" t="s">
        <v>546</v>
      </c>
      <c r="V16" s="62" t="s">
        <v>546</v>
      </c>
      <c r="W16" s="62">
        <f t="shared" si="8"/>
        <v>6291545</v>
      </c>
      <c r="X16" s="73">
        <v>5534088</v>
      </c>
      <c r="Y16" s="73">
        <v>12816588</v>
      </c>
      <c r="Z16" s="73"/>
      <c r="AA16" s="73"/>
      <c r="AB16" s="73"/>
      <c r="AC16" s="73"/>
      <c r="AD16" s="62" t="s">
        <v>546</v>
      </c>
      <c r="AE16" s="62" t="s">
        <v>546</v>
      </c>
      <c r="AF16" s="66">
        <f>Table1[[#This Row],[2019 Scope 1 (MeT Co2)]]</f>
        <v>990000</v>
      </c>
      <c r="AG16" s="67">
        <f t="shared" si="0"/>
        <v>955</v>
      </c>
      <c r="AH16" s="68">
        <f t="shared" si="1"/>
        <v>9.6371681862445825E-4</v>
      </c>
      <c r="AK16" s="62" t="s">
        <v>546</v>
      </c>
      <c r="AL16" s="62" t="s">
        <v>546</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907</v>
      </c>
      <c r="C17" s="73">
        <v>62639</v>
      </c>
      <c r="D17" s="73">
        <v>728771</v>
      </c>
      <c r="E17" s="73">
        <v>17523</v>
      </c>
      <c r="F17" s="73">
        <v>2329208</v>
      </c>
      <c r="G17" s="73">
        <v>251336</v>
      </c>
      <c r="H17" s="73">
        <v>161151</v>
      </c>
      <c r="I17" s="73">
        <v>140215</v>
      </c>
      <c r="J17" s="73">
        <v>22386</v>
      </c>
      <c r="K17" s="73">
        <v>162457</v>
      </c>
      <c r="L17" s="73">
        <v>378088</v>
      </c>
      <c r="M17" s="62" t="s">
        <v>546</v>
      </c>
      <c r="N17" s="62">
        <v>1400000</v>
      </c>
      <c r="O17" s="62" t="s">
        <v>546</v>
      </c>
      <c r="P17" s="62">
        <v>4000</v>
      </c>
      <c r="Q17" s="62">
        <v>19000</v>
      </c>
      <c r="R17" s="73" t="s">
        <v>546</v>
      </c>
      <c r="S17" s="62" t="s">
        <v>546</v>
      </c>
      <c r="T17" s="62" t="s">
        <v>546</v>
      </c>
      <c r="U17" s="62" t="s">
        <v>546</v>
      </c>
      <c r="V17" s="62" t="s">
        <v>546</v>
      </c>
      <c r="W17" s="62">
        <f t="shared" si="8"/>
        <v>4867841</v>
      </c>
      <c r="X17" s="73">
        <v>17523</v>
      </c>
      <c r="Y17" s="73">
        <v>4948003</v>
      </c>
      <c r="Z17" s="73"/>
      <c r="AA17" s="73"/>
      <c r="AB17" s="73"/>
      <c r="AC17" s="73"/>
      <c r="AD17" s="62" t="s">
        <v>546</v>
      </c>
      <c r="AE17" s="62" t="s">
        <v>546</v>
      </c>
      <c r="AF17" s="66">
        <f>Table1[[#This Row],[2019 Scope 1 (MeT Co2)]]</f>
        <v>62639</v>
      </c>
      <c r="AG17" s="67">
        <f t="shared" si="0"/>
        <v>0</v>
      </c>
      <c r="AH17" s="68">
        <f t="shared" si="1"/>
        <v>0</v>
      </c>
      <c r="AK17" s="62" t="s">
        <v>546</v>
      </c>
      <c r="AL17" s="62" t="s">
        <v>546</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907</v>
      </c>
      <c r="C18" s="73" t="s">
        <v>916</v>
      </c>
      <c r="D18" s="73" t="s">
        <v>916</v>
      </c>
      <c r="E18" s="73" t="s">
        <v>916</v>
      </c>
      <c r="F18" s="73" t="s">
        <v>916</v>
      </c>
      <c r="G18" s="73" t="s">
        <v>916</v>
      </c>
      <c r="H18" s="73" t="s">
        <v>916</v>
      </c>
      <c r="I18" s="73" t="s">
        <v>916</v>
      </c>
      <c r="J18" s="73" t="s">
        <v>916</v>
      </c>
      <c r="K18" s="73" t="s">
        <v>916</v>
      </c>
      <c r="L18" s="73" t="s">
        <v>916</v>
      </c>
      <c r="M18" s="73" t="s">
        <v>916</v>
      </c>
      <c r="N18" s="73" t="s">
        <v>916</v>
      </c>
      <c r="O18" s="73" t="s">
        <v>916</v>
      </c>
      <c r="P18" s="73" t="s">
        <v>916</v>
      </c>
      <c r="Q18" s="73" t="s">
        <v>916</v>
      </c>
      <c r="R18" s="73" t="s">
        <v>916</v>
      </c>
      <c r="S18" s="73" t="s">
        <v>916</v>
      </c>
      <c r="T18" s="73" t="s">
        <v>916</v>
      </c>
      <c r="U18" s="73" t="s">
        <v>916</v>
      </c>
      <c r="V18" s="73" t="s">
        <v>916</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73">
        <v>67031</v>
      </c>
      <c r="D19" s="73">
        <v>36802</v>
      </c>
      <c r="E19" s="73">
        <v>106</v>
      </c>
      <c r="F19" s="73">
        <v>334954</v>
      </c>
      <c r="G19" s="73">
        <v>32759</v>
      </c>
      <c r="H19" s="73">
        <v>10515</v>
      </c>
      <c r="I19" s="73" t="s">
        <v>546</v>
      </c>
      <c r="J19" s="73">
        <v>645</v>
      </c>
      <c r="K19" s="73">
        <v>24083</v>
      </c>
      <c r="L19" s="73">
        <v>9516</v>
      </c>
      <c r="M19" s="62">
        <v>0</v>
      </c>
      <c r="N19" s="62" t="s">
        <v>546</v>
      </c>
      <c r="O19" s="62" t="s">
        <v>546</v>
      </c>
      <c r="P19" s="62" t="s">
        <v>546</v>
      </c>
      <c r="Q19" s="62">
        <v>12065</v>
      </c>
      <c r="R19" s="73" t="s">
        <v>546</v>
      </c>
      <c r="S19" s="62" t="s">
        <v>546</v>
      </c>
      <c r="T19" s="62" t="s">
        <v>546</v>
      </c>
      <c r="U19" s="62" t="s">
        <v>546</v>
      </c>
      <c r="V19" s="62" t="s">
        <v>546</v>
      </c>
      <c r="W19" s="62">
        <f t="shared" si="8"/>
        <v>424537</v>
      </c>
      <c r="X19" s="73">
        <v>106</v>
      </c>
      <c r="Y19" s="73">
        <v>491674</v>
      </c>
      <c r="Z19" s="73"/>
      <c r="AA19" s="73"/>
      <c r="AB19" s="73"/>
      <c r="AC19" s="73"/>
      <c r="AD19" s="62" t="s">
        <v>546</v>
      </c>
      <c r="AE19" s="62" t="s">
        <v>546</v>
      </c>
      <c r="AF19" s="66">
        <f>Table1[[#This Row],[2019 Scope 1 (MeT Co2)]]</f>
        <v>67031</v>
      </c>
      <c r="AG19" s="67">
        <f t="shared" si="0"/>
        <v>0</v>
      </c>
      <c r="AH19" s="68">
        <f t="shared" si="1"/>
        <v>0</v>
      </c>
      <c r="AK19" s="62" t="s">
        <v>546</v>
      </c>
      <c r="AL19" s="62" t="s">
        <v>546</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907</v>
      </c>
      <c r="C20" s="73">
        <v>5589</v>
      </c>
      <c r="D20" s="73">
        <v>20369</v>
      </c>
      <c r="E20" s="73">
        <v>0</v>
      </c>
      <c r="F20" s="73">
        <v>351950</v>
      </c>
      <c r="G20" s="73">
        <v>15521</v>
      </c>
      <c r="H20" s="73">
        <v>7865</v>
      </c>
      <c r="I20" s="73">
        <v>2462</v>
      </c>
      <c r="J20" s="73">
        <v>1162</v>
      </c>
      <c r="K20" s="73">
        <v>39116</v>
      </c>
      <c r="L20" s="73">
        <v>1161</v>
      </c>
      <c r="M20" s="62">
        <v>777</v>
      </c>
      <c r="N20" s="62" t="s">
        <v>546</v>
      </c>
      <c r="O20" s="62" t="s">
        <v>546</v>
      </c>
      <c r="P20" s="62" t="s">
        <v>546</v>
      </c>
      <c r="Q20" s="62" t="s">
        <v>546</v>
      </c>
      <c r="R20" s="73" t="s">
        <v>546</v>
      </c>
      <c r="S20" s="62" t="s">
        <v>546</v>
      </c>
      <c r="T20" s="62" t="s">
        <v>546</v>
      </c>
      <c r="U20" s="62" t="s">
        <v>546</v>
      </c>
      <c r="V20" s="62" t="s">
        <v>546</v>
      </c>
      <c r="W20" s="62">
        <f t="shared" si="8"/>
        <v>420014</v>
      </c>
      <c r="X20" s="73">
        <v>20369</v>
      </c>
      <c r="Y20" s="73">
        <v>445972</v>
      </c>
      <c r="Z20" s="73"/>
      <c r="AA20" s="73"/>
      <c r="AB20" s="73"/>
      <c r="AC20" s="73"/>
      <c r="AD20" s="62" t="s">
        <v>546</v>
      </c>
      <c r="AE20" s="62" t="s">
        <v>546</v>
      </c>
      <c r="AF20" s="66">
        <f>Table1[[#This Row],[2019 Scope 1 (MeT Co2)]]</f>
        <v>5589</v>
      </c>
      <c r="AG20" s="67">
        <f t="shared" si="0"/>
        <v>0</v>
      </c>
      <c r="AH20" s="68">
        <f t="shared" si="1"/>
        <v>0</v>
      </c>
      <c r="AK20" s="62" t="s">
        <v>546</v>
      </c>
      <c r="AL20" s="62" t="s">
        <v>546</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907</v>
      </c>
      <c r="C21" s="73">
        <v>613000</v>
      </c>
      <c r="D21" s="73">
        <v>871000</v>
      </c>
      <c r="E21" s="73">
        <v>733000</v>
      </c>
      <c r="F21" s="73" t="s">
        <v>546</v>
      </c>
      <c r="G21" s="73" t="s">
        <v>546</v>
      </c>
      <c r="H21" s="73" t="s">
        <v>546</v>
      </c>
      <c r="I21" s="73" t="s">
        <v>546</v>
      </c>
      <c r="J21" s="73" t="s">
        <v>546</v>
      </c>
      <c r="K21" s="73">
        <v>290000</v>
      </c>
      <c r="L21" s="73" t="s">
        <v>546</v>
      </c>
      <c r="M21" s="62" t="s">
        <v>546</v>
      </c>
      <c r="N21" s="62" t="s">
        <v>546</v>
      </c>
      <c r="O21" s="62" t="s">
        <v>546</v>
      </c>
      <c r="P21" s="62" t="s">
        <v>546</v>
      </c>
      <c r="Q21" s="62" t="s">
        <v>546</v>
      </c>
      <c r="R21" s="73" t="s">
        <v>546</v>
      </c>
      <c r="S21" s="62" t="s">
        <v>546</v>
      </c>
      <c r="T21" s="62" t="s">
        <v>546</v>
      </c>
      <c r="U21" s="62" t="s">
        <v>546</v>
      </c>
      <c r="V21" s="62" t="s">
        <v>546</v>
      </c>
      <c r="W21" s="62">
        <f t="shared" si="8"/>
        <v>290000</v>
      </c>
      <c r="X21" s="73">
        <v>733000</v>
      </c>
      <c r="Y21" s="73">
        <v>1636000</v>
      </c>
      <c r="Z21" s="73"/>
      <c r="AA21" s="73"/>
      <c r="AB21" s="73"/>
      <c r="AC21" s="73"/>
      <c r="AD21" s="62" t="s">
        <v>546</v>
      </c>
      <c r="AE21" s="62" t="s">
        <v>546</v>
      </c>
      <c r="AF21" s="66">
        <f>Table1[[#This Row],[2019 Scope 1 (MeT Co2)]]</f>
        <v>613000</v>
      </c>
      <c r="AG21" s="67">
        <f t="shared" si="0"/>
        <v>0</v>
      </c>
      <c r="AH21" s="68">
        <f t="shared" si="1"/>
        <v>0</v>
      </c>
      <c r="AK21" s="62" t="s">
        <v>546</v>
      </c>
      <c r="AL21" s="62" t="s">
        <v>546</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907</v>
      </c>
      <c r="C22" s="73" t="s">
        <v>916</v>
      </c>
      <c r="D22" s="73" t="s">
        <v>916</v>
      </c>
      <c r="E22" s="73" t="s">
        <v>916</v>
      </c>
      <c r="F22" s="73" t="s">
        <v>916</v>
      </c>
      <c r="G22" s="73" t="s">
        <v>916</v>
      </c>
      <c r="H22" s="73" t="s">
        <v>916</v>
      </c>
      <c r="I22" s="73" t="s">
        <v>916</v>
      </c>
      <c r="J22" s="73" t="s">
        <v>916</v>
      </c>
      <c r="K22" s="73" t="s">
        <v>916</v>
      </c>
      <c r="L22" s="73" t="s">
        <v>916</v>
      </c>
      <c r="M22" s="73" t="s">
        <v>916</v>
      </c>
      <c r="N22" s="73" t="s">
        <v>916</v>
      </c>
      <c r="O22" s="73" t="s">
        <v>916</v>
      </c>
      <c r="P22" s="73" t="s">
        <v>916</v>
      </c>
      <c r="Q22" s="73" t="s">
        <v>916</v>
      </c>
      <c r="R22" s="73" t="s">
        <v>916</v>
      </c>
      <c r="S22" s="73" t="s">
        <v>916</v>
      </c>
      <c r="T22" s="73" t="s">
        <v>916</v>
      </c>
      <c r="U22" s="73" t="s">
        <v>916</v>
      </c>
      <c r="V22" s="73" t="s">
        <v>916</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73">
        <v>189193.66500000001</v>
      </c>
      <c r="D23" s="73">
        <v>122295.068</v>
      </c>
      <c r="E23" s="73">
        <v>111155.772</v>
      </c>
      <c r="F23" s="73">
        <v>17052094.850000001</v>
      </c>
      <c r="G23" s="73" t="s">
        <v>546</v>
      </c>
      <c r="H23" s="73">
        <v>23768.400000000001</v>
      </c>
      <c r="I23" s="73">
        <v>28267.279999999999</v>
      </c>
      <c r="J23" s="73">
        <v>4607.3100000000004</v>
      </c>
      <c r="K23" s="73">
        <v>55785.66</v>
      </c>
      <c r="L23" s="73">
        <v>20400</v>
      </c>
      <c r="M23" s="62" t="s">
        <v>546</v>
      </c>
      <c r="N23" s="62" t="s">
        <v>546</v>
      </c>
      <c r="O23" s="62" t="s">
        <v>546</v>
      </c>
      <c r="P23" s="62" t="s">
        <v>546</v>
      </c>
      <c r="Q23" s="62" t="s">
        <v>546</v>
      </c>
      <c r="R23" s="73" t="s">
        <v>546</v>
      </c>
      <c r="S23" s="62" t="s">
        <v>546</v>
      </c>
      <c r="T23" s="62" t="s">
        <v>546</v>
      </c>
      <c r="U23" s="62" t="s">
        <v>546</v>
      </c>
      <c r="V23" s="62" t="s">
        <v>546</v>
      </c>
      <c r="W23" s="62">
        <f t="shared" si="8"/>
        <v>17184923.5</v>
      </c>
      <c r="X23" s="73">
        <v>111155.772</v>
      </c>
      <c r="Y23" s="73">
        <v>17485272.936999999</v>
      </c>
      <c r="Z23" s="73"/>
      <c r="AA23" s="73"/>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73">
        <v>9495</v>
      </c>
      <c r="D24" s="73">
        <v>146671</v>
      </c>
      <c r="E24" s="73">
        <v>135</v>
      </c>
      <c r="F24" s="73">
        <v>165571</v>
      </c>
      <c r="G24" s="73" t="s">
        <v>546</v>
      </c>
      <c r="H24" s="73">
        <v>8156</v>
      </c>
      <c r="I24" s="73">
        <v>67870</v>
      </c>
      <c r="J24" s="73">
        <v>4762</v>
      </c>
      <c r="K24" s="73">
        <v>37500</v>
      </c>
      <c r="L24" s="73">
        <v>101249</v>
      </c>
      <c r="M24" s="62" t="s">
        <v>546</v>
      </c>
      <c r="N24" s="62" t="s">
        <v>546</v>
      </c>
      <c r="O24" s="62" t="s">
        <v>546</v>
      </c>
      <c r="P24" s="62" t="s">
        <v>546</v>
      </c>
      <c r="Q24" s="62" t="s">
        <v>546</v>
      </c>
      <c r="R24" s="73">
        <v>5866.51</v>
      </c>
      <c r="S24" s="62" t="s">
        <v>546</v>
      </c>
      <c r="T24" s="62" t="s">
        <v>546</v>
      </c>
      <c r="U24" s="62" t="s">
        <v>546</v>
      </c>
      <c r="V24" s="62" t="s">
        <v>546</v>
      </c>
      <c r="W24" s="62">
        <f t="shared" si="8"/>
        <v>390974.51</v>
      </c>
      <c r="X24" s="73">
        <v>135</v>
      </c>
      <c r="Y24" s="73">
        <v>400604.51</v>
      </c>
      <c r="Z24" s="73"/>
      <c r="AA24" s="73"/>
      <c r="AB24" s="73"/>
      <c r="AC24" s="73"/>
      <c r="AD24" s="62" t="s">
        <v>546</v>
      </c>
      <c r="AE24" s="62" t="s">
        <v>546</v>
      </c>
      <c r="AF24" s="66">
        <f>Table1[[#This Row],[2019 Scope 1 (MeT Co2)]]</f>
        <v>9495</v>
      </c>
      <c r="AG24" s="67">
        <f t="shared" si="0"/>
        <v>0</v>
      </c>
      <c r="AH24" s="68">
        <f t="shared" si="1"/>
        <v>0</v>
      </c>
      <c r="AK24" s="62" t="s">
        <v>546</v>
      </c>
      <c r="AL24" s="62" t="s">
        <v>546</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907</v>
      </c>
      <c r="C25" s="73" t="s">
        <v>916</v>
      </c>
      <c r="D25" s="73" t="s">
        <v>916</v>
      </c>
      <c r="E25" s="73" t="s">
        <v>916</v>
      </c>
      <c r="F25" s="73" t="s">
        <v>916</v>
      </c>
      <c r="G25" s="73" t="s">
        <v>916</v>
      </c>
      <c r="H25" s="73" t="s">
        <v>916</v>
      </c>
      <c r="I25" s="73" t="s">
        <v>916</v>
      </c>
      <c r="J25" s="73" t="s">
        <v>916</v>
      </c>
      <c r="K25" s="73" t="s">
        <v>916</v>
      </c>
      <c r="L25" s="73" t="s">
        <v>916</v>
      </c>
      <c r="M25" s="73" t="s">
        <v>916</v>
      </c>
      <c r="N25" s="73" t="s">
        <v>916</v>
      </c>
      <c r="O25" s="73" t="s">
        <v>916</v>
      </c>
      <c r="P25" s="73" t="s">
        <v>916</v>
      </c>
      <c r="Q25" s="73" t="s">
        <v>916</v>
      </c>
      <c r="R25" s="73" t="s">
        <v>916</v>
      </c>
      <c r="S25" s="73" t="s">
        <v>916</v>
      </c>
      <c r="T25" s="73" t="s">
        <v>916</v>
      </c>
      <c r="U25" s="73" t="s">
        <v>916</v>
      </c>
      <c r="V25" s="73" t="s">
        <v>916</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907</v>
      </c>
      <c r="C26" s="73" t="s">
        <v>916</v>
      </c>
      <c r="D26" s="73" t="s">
        <v>916</v>
      </c>
      <c r="E26" s="73" t="s">
        <v>916</v>
      </c>
      <c r="F26" s="73" t="s">
        <v>916</v>
      </c>
      <c r="G26" s="73" t="s">
        <v>916</v>
      </c>
      <c r="H26" s="73" t="s">
        <v>916</v>
      </c>
      <c r="I26" s="73" t="s">
        <v>916</v>
      </c>
      <c r="J26" s="73" t="s">
        <v>916</v>
      </c>
      <c r="K26" s="73" t="s">
        <v>916</v>
      </c>
      <c r="L26" s="73" t="s">
        <v>916</v>
      </c>
      <c r="M26" s="73" t="s">
        <v>916</v>
      </c>
      <c r="N26" s="73" t="s">
        <v>916</v>
      </c>
      <c r="O26" s="73" t="s">
        <v>916</v>
      </c>
      <c r="P26" s="73" t="s">
        <v>916</v>
      </c>
      <c r="Q26" s="73" t="s">
        <v>916</v>
      </c>
      <c r="R26" s="73" t="s">
        <v>916</v>
      </c>
      <c r="S26" s="73" t="s">
        <v>916</v>
      </c>
      <c r="T26" s="73" t="s">
        <v>916</v>
      </c>
      <c r="U26" s="73" t="s">
        <v>916</v>
      </c>
      <c r="V26" s="73" t="s">
        <v>916</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73" t="s">
        <v>916</v>
      </c>
      <c r="D27" s="73" t="s">
        <v>916</v>
      </c>
      <c r="E27" s="73" t="s">
        <v>916</v>
      </c>
      <c r="F27" s="73" t="s">
        <v>916</v>
      </c>
      <c r="G27" s="73" t="s">
        <v>916</v>
      </c>
      <c r="H27" s="73" t="s">
        <v>916</v>
      </c>
      <c r="I27" s="73" t="s">
        <v>916</v>
      </c>
      <c r="J27" s="73" t="s">
        <v>916</v>
      </c>
      <c r="K27" s="73" t="s">
        <v>916</v>
      </c>
      <c r="L27" s="73" t="s">
        <v>916</v>
      </c>
      <c r="M27" s="73" t="s">
        <v>916</v>
      </c>
      <c r="N27" s="73" t="s">
        <v>916</v>
      </c>
      <c r="O27" s="73" t="s">
        <v>916</v>
      </c>
      <c r="P27" s="73" t="s">
        <v>916</v>
      </c>
      <c r="Q27" s="73" t="s">
        <v>916</v>
      </c>
      <c r="R27" s="73" t="s">
        <v>916</v>
      </c>
      <c r="S27" s="73" t="s">
        <v>916</v>
      </c>
      <c r="T27" s="73" t="s">
        <v>916</v>
      </c>
      <c r="U27" s="73" t="s">
        <v>916</v>
      </c>
      <c r="V27" s="73" t="s">
        <v>916</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907</v>
      </c>
      <c r="C28" s="73">
        <v>41181</v>
      </c>
      <c r="D28" s="73">
        <v>651331</v>
      </c>
      <c r="E28" s="73">
        <v>187428</v>
      </c>
      <c r="F28" s="73">
        <v>1154682</v>
      </c>
      <c r="G28" s="73">
        <v>40020</v>
      </c>
      <c r="H28" s="73">
        <v>39054</v>
      </c>
      <c r="I28" s="73">
        <v>36598</v>
      </c>
      <c r="J28" s="73">
        <v>779</v>
      </c>
      <c r="K28" s="73">
        <v>207323</v>
      </c>
      <c r="L28" s="73">
        <v>79699</v>
      </c>
      <c r="M28" s="62" t="s">
        <v>546</v>
      </c>
      <c r="N28" s="62">
        <v>83396</v>
      </c>
      <c r="O28" s="62" t="s">
        <v>546</v>
      </c>
      <c r="P28" s="62">
        <v>24929174</v>
      </c>
      <c r="Q28" s="62">
        <v>272</v>
      </c>
      <c r="R28" s="73" t="s">
        <v>546</v>
      </c>
      <c r="S28" s="62" t="s">
        <v>546</v>
      </c>
      <c r="T28" s="62" t="s">
        <v>546</v>
      </c>
      <c r="U28" s="62" t="s">
        <v>546</v>
      </c>
      <c r="V28" s="62" t="s">
        <v>546</v>
      </c>
      <c r="W28" s="62">
        <f t="shared" si="8"/>
        <v>26570997</v>
      </c>
      <c r="X28" s="73">
        <v>187428</v>
      </c>
      <c r="Y28" s="73">
        <v>26799606</v>
      </c>
      <c r="Z28" s="73"/>
      <c r="AA28" s="73"/>
      <c r="AB28" s="73"/>
      <c r="AC28" s="73"/>
      <c r="AD28" s="62" t="s">
        <v>546</v>
      </c>
      <c r="AE28" s="62" t="s">
        <v>546</v>
      </c>
      <c r="AF28" s="66">
        <f>Table1[[#This Row],[2019 Scope 1 (MeT Co2)]]</f>
        <v>41181</v>
      </c>
      <c r="AG28" s="67">
        <f t="shared" si="0"/>
        <v>0</v>
      </c>
      <c r="AH28" s="68">
        <f t="shared" si="1"/>
        <v>0</v>
      </c>
      <c r="AK28" s="62" t="s">
        <v>546</v>
      </c>
      <c r="AL28" s="62" t="s">
        <v>546</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907</v>
      </c>
      <c r="C29" s="73">
        <v>23289</v>
      </c>
      <c r="D29" s="73">
        <v>593611</v>
      </c>
      <c r="E29" s="73">
        <v>359748</v>
      </c>
      <c r="F29" s="73">
        <v>3057.83</v>
      </c>
      <c r="G29" s="73">
        <v>365372.29</v>
      </c>
      <c r="H29" s="73">
        <v>170626.34</v>
      </c>
      <c r="I29" s="73" t="s">
        <v>546</v>
      </c>
      <c r="J29" s="73" t="s">
        <v>546</v>
      </c>
      <c r="K29" s="73">
        <v>126229</v>
      </c>
      <c r="L29" s="73">
        <v>82627.850000000006</v>
      </c>
      <c r="M29" s="62" t="s">
        <v>546</v>
      </c>
      <c r="N29" s="62" t="s">
        <v>546</v>
      </c>
      <c r="O29" s="62" t="s">
        <v>546</v>
      </c>
      <c r="P29" s="62" t="s">
        <v>546</v>
      </c>
      <c r="Q29" s="62" t="s">
        <v>546</v>
      </c>
      <c r="R29" s="73" t="s">
        <v>546</v>
      </c>
      <c r="S29" s="62" t="s">
        <v>546</v>
      </c>
      <c r="T29" s="62" t="s">
        <v>546</v>
      </c>
      <c r="U29" s="62" t="s">
        <v>546</v>
      </c>
      <c r="V29" s="62" t="s">
        <v>546</v>
      </c>
      <c r="W29" s="62">
        <f t="shared" si="8"/>
        <v>747913.30999999994</v>
      </c>
      <c r="X29" s="73">
        <v>359748</v>
      </c>
      <c r="Y29" s="73">
        <v>1130950.31</v>
      </c>
      <c r="Z29" s="73"/>
      <c r="AA29" s="73"/>
      <c r="AB29" s="73"/>
      <c r="AC29" s="73"/>
      <c r="AD29" s="62" t="s">
        <v>546</v>
      </c>
      <c r="AE29" s="62" t="s">
        <v>546</v>
      </c>
      <c r="AF29" s="66">
        <f>Table1[[#This Row],[2019 Scope 1 (MeT Co2)]]</f>
        <v>23289</v>
      </c>
      <c r="AG29" s="67">
        <f t="shared" si="0"/>
        <v>0</v>
      </c>
      <c r="AH29" s="68">
        <f t="shared" si="1"/>
        <v>0</v>
      </c>
      <c r="AK29" s="62" t="s">
        <v>546</v>
      </c>
      <c r="AL29" s="62" t="s">
        <v>546</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907</v>
      </c>
      <c r="C30" s="73">
        <v>687597</v>
      </c>
      <c r="D30" s="73">
        <v>868343</v>
      </c>
      <c r="E30" s="73">
        <v>871304</v>
      </c>
      <c r="F30" s="73">
        <v>22809959</v>
      </c>
      <c r="G30" s="73">
        <v>1799000</v>
      </c>
      <c r="H30" s="73" t="s">
        <v>546</v>
      </c>
      <c r="I30" s="73" t="s">
        <v>546</v>
      </c>
      <c r="J30" s="73">
        <v>0</v>
      </c>
      <c r="K30" s="73">
        <v>130838</v>
      </c>
      <c r="L30" s="73" t="s">
        <v>546</v>
      </c>
      <c r="M30" s="62" t="s">
        <v>546</v>
      </c>
      <c r="N30" s="62">
        <v>2290854</v>
      </c>
      <c r="O30" s="62">
        <v>22630377</v>
      </c>
      <c r="P30" s="62" t="s">
        <v>546</v>
      </c>
      <c r="Q30" s="62" t="s">
        <v>546</v>
      </c>
      <c r="R30" s="73" t="s">
        <v>546</v>
      </c>
      <c r="S30" s="62">
        <v>4378013</v>
      </c>
      <c r="T30" s="62" t="s">
        <v>546</v>
      </c>
      <c r="U30" s="62" t="s">
        <v>546</v>
      </c>
      <c r="V30" s="62" t="s">
        <v>546</v>
      </c>
      <c r="W30" s="62">
        <f t="shared" si="8"/>
        <v>54039041</v>
      </c>
      <c r="X30" s="73">
        <v>868343</v>
      </c>
      <c r="Y30" s="73">
        <v>55594981</v>
      </c>
      <c r="Z30" s="73"/>
      <c r="AA30" s="73"/>
      <c r="AB30" s="73"/>
      <c r="AC30" s="73"/>
      <c r="AD30" s="62" t="s">
        <v>546</v>
      </c>
      <c r="AE30" s="62" t="s">
        <v>546</v>
      </c>
      <c r="AF30" s="66">
        <f>Table1[[#This Row],[2019 Scope 1 (MeT Co2)]]</f>
        <v>1830000</v>
      </c>
      <c r="AG30" s="67">
        <f t="shared" si="0"/>
        <v>-1142403</v>
      </c>
      <c r="AH30" s="69">
        <f t="shared" si="1"/>
        <v>-1.661442676451468</v>
      </c>
      <c r="AK30" s="62" t="s">
        <v>546</v>
      </c>
      <c r="AL30" s="62" t="s">
        <v>546</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907</v>
      </c>
      <c r="C31" s="73">
        <v>197523</v>
      </c>
      <c r="D31" s="73">
        <v>379901</v>
      </c>
      <c r="E31" s="73">
        <v>283289</v>
      </c>
      <c r="F31" s="73">
        <v>3998484</v>
      </c>
      <c r="G31" s="73">
        <v>107147</v>
      </c>
      <c r="H31" s="73">
        <v>144711</v>
      </c>
      <c r="I31" s="73">
        <v>622256</v>
      </c>
      <c r="J31" s="73">
        <v>43842</v>
      </c>
      <c r="K31" s="73">
        <v>43504</v>
      </c>
      <c r="L31" s="73">
        <v>75573</v>
      </c>
      <c r="M31" s="62">
        <v>70599</v>
      </c>
      <c r="N31" s="62" t="s">
        <v>546</v>
      </c>
      <c r="O31" s="62" t="s">
        <v>546</v>
      </c>
      <c r="P31" s="62">
        <v>42014727</v>
      </c>
      <c r="Q31" s="62">
        <v>1559375</v>
      </c>
      <c r="R31" s="73" t="s">
        <v>546</v>
      </c>
      <c r="S31" s="62" t="s">
        <v>546</v>
      </c>
      <c r="T31" s="62" t="s">
        <v>546</v>
      </c>
      <c r="U31" s="62" t="s">
        <v>546</v>
      </c>
      <c r="V31" s="62" t="s">
        <v>546</v>
      </c>
      <c r="W31" s="62">
        <f t="shared" si="8"/>
        <v>48680218</v>
      </c>
      <c r="X31" s="73">
        <v>283289</v>
      </c>
      <c r="Y31" s="73">
        <v>49161030</v>
      </c>
      <c r="Z31" s="73"/>
      <c r="AA31" s="73"/>
      <c r="AB31" s="73"/>
      <c r="AC31" s="73"/>
      <c r="AD31" s="62" t="s">
        <v>546</v>
      </c>
      <c r="AE31" s="62" t="s">
        <v>546</v>
      </c>
      <c r="AF31" s="66">
        <f>Table1[[#This Row],[2019 Scope 1 (MeT Co2)]]</f>
        <v>191000</v>
      </c>
      <c r="AG31" s="67">
        <f t="shared" si="0"/>
        <v>6523</v>
      </c>
      <c r="AH31" s="68">
        <f t="shared" si="1"/>
        <v>3.3024002268090297E-2</v>
      </c>
      <c r="AK31" s="62" t="s">
        <v>546</v>
      </c>
      <c r="AL31" s="62" t="s">
        <v>546</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907</v>
      </c>
      <c r="C32" s="73">
        <v>498455</v>
      </c>
      <c r="D32" s="73">
        <v>1568717</v>
      </c>
      <c r="E32" s="73">
        <v>1496771</v>
      </c>
      <c r="F32" s="73" t="s">
        <v>546</v>
      </c>
      <c r="G32" s="73" t="s">
        <v>546</v>
      </c>
      <c r="H32" s="73" t="s">
        <v>546</v>
      </c>
      <c r="I32" s="73" t="s">
        <v>546</v>
      </c>
      <c r="J32" s="73" t="s">
        <v>546</v>
      </c>
      <c r="K32" s="73" t="s">
        <v>546</v>
      </c>
      <c r="L32" s="73" t="s">
        <v>546</v>
      </c>
      <c r="M32" s="62" t="s">
        <v>546</v>
      </c>
      <c r="N32" s="62" t="s">
        <v>546</v>
      </c>
      <c r="O32" s="62" t="s">
        <v>546</v>
      </c>
      <c r="P32" s="62" t="s">
        <v>546</v>
      </c>
      <c r="Q32" s="62" t="s">
        <v>546</v>
      </c>
      <c r="R32" s="73" t="s">
        <v>546</v>
      </c>
      <c r="S32" s="62" t="s">
        <v>546</v>
      </c>
      <c r="T32" s="62" t="s">
        <v>546</v>
      </c>
      <c r="U32" s="62" t="s">
        <v>546</v>
      </c>
      <c r="V32" s="62" t="s">
        <v>546</v>
      </c>
      <c r="W32" s="62">
        <f t="shared" si="8"/>
        <v>0</v>
      </c>
      <c r="X32" s="73">
        <v>1496771</v>
      </c>
      <c r="Y32" s="73">
        <v>1995226</v>
      </c>
      <c r="Z32" s="73"/>
      <c r="AA32" s="73"/>
      <c r="AB32" s="73"/>
      <c r="AC32" s="73"/>
      <c r="AD32" s="62" t="s">
        <v>546</v>
      </c>
      <c r="AE32" s="62" t="s">
        <v>546</v>
      </c>
      <c r="AF32" s="66">
        <f>Table1[[#This Row],[2019 Scope 1 (MeT Co2)]]</f>
        <v>498455</v>
      </c>
      <c r="AG32" s="67">
        <f t="shared" si="0"/>
        <v>0</v>
      </c>
      <c r="AH32" s="68">
        <f t="shared" si="1"/>
        <v>0</v>
      </c>
      <c r="AK32" s="62" t="s">
        <v>546</v>
      </c>
      <c r="AL32" s="62" t="s">
        <v>546</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907</v>
      </c>
      <c r="C33" s="73">
        <v>19500244</v>
      </c>
      <c r="D33" s="73">
        <v>956931</v>
      </c>
      <c r="E33" s="73" t="s">
        <v>546</v>
      </c>
      <c r="F33" s="73" t="s">
        <v>546</v>
      </c>
      <c r="G33" s="73" t="s">
        <v>546</v>
      </c>
      <c r="H33" s="73" t="s">
        <v>546</v>
      </c>
      <c r="I33" s="73">
        <v>2672913</v>
      </c>
      <c r="J33" s="73" t="s">
        <v>546</v>
      </c>
      <c r="K33" s="73" t="s">
        <v>546</v>
      </c>
      <c r="L33" s="73" t="s">
        <v>546</v>
      </c>
      <c r="M33" s="62" t="s">
        <v>546</v>
      </c>
      <c r="N33" s="62">
        <v>4901363</v>
      </c>
      <c r="O33" s="62">
        <v>14236023</v>
      </c>
      <c r="P33" s="62">
        <v>173354465</v>
      </c>
      <c r="Q33" s="62" t="s">
        <v>546</v>
      </c>
      <c r="R33" s="73" t="s">
        <v>546</v>
      </c>
      <c r="S33" s="62" t="s">
        <v>546</v>
      </c>
      <c r="T33" s="62" t="s">
        <v>546</v>
      </c>
      <c r="U33" s="62" t="s">
        <v>546</v>
      </c>
      <c r="V33" s="62" t="s">
        <v>546</v>
      </c>
      <c r="W33" s="62">
        <f t="shared" si="8"/>
        <v>195164764</v>
      </c>
      <c r="X33" s="73">
        <v>956931</v>
      </c>
      <c r="Y33" s="73">
        <v>215621939</v>
      </c>
      <c r="Z33" s="73"/>
      <c r="AA33" s="73"/>
      <c r="AB33" s="62"/>
      <c r="AC33" s="62"/>
      <c r="AD33" s="62" t="s">
        <v>546</v>
      </c>
      <c r="AE33" s="62" t="s">
        <v>546</v>
      </c>
      <c r="AF33" s="66">
        <f>Table1[[#This Row],[2019 Scope 1 (MeT Co2)]]</f>
        <v>19500000</v>
      </c>
      <c r="AG33" s="67">
        <f t="shared" si="0"/>
        <v>244</v>
      </c>
      <c r="AH33" s="68">
        <f t="shared" si="1"/>
        <v>1.2512663944102444E-5</v>
      </c>
      <c r="AK33" s="62" t="s">
        <v>546</v>
      </c>
      <c r="AL33" s="62" t="s">
        <v>546</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907</v>
      </c>
      <c r="C34" s="73">
        <v>1108562.25</v>
      </c>
      <c r="D34" s="73">
        <v>1473874.16</v>
      </c>
      <c r="E34" s="73" t="s">
        <v>546</v>
      </c>
      <c r="F34" s="73" t="s">
        <v>546</v>
      </c>
      <c r="G34" s="73" t="s">
        <v>546</v>
      </c>
      <c r="H34" s="73" t="s">
        <v>546</v>
      </c>
      <c r="I34" s="73" t="s">
        <v>546</v>
      </c>
      <c r="J34" s="73" t="s">
        <v>546</v>
      </c>
      <c r="K34" s="73" t="s">
        <v>546</v>
      </c>
      <c r="L34" s="73" t="s">
        <v>546</v>
      </c>
      <c r="M34" s="62" t="s">
        <v>546</v>
      </c>
      <c r="N34" s="62" t="s">
        <v>546</v>
      </c>
      <c r="O34" s="62" t="s">
        <v>546</v>
      </c>
      <c r="P34" s="62" t="s">
        <v>546</v>
      </c>
      <c r="Q34" s="62" t="s">
        <v>546</v>
      </c>
      <c r="R34" s="73" t="s">
        <v>546</v>
      </c>
      <c r="S34" s="62" t="s">
        <v>546</v>
      </c>
      <c r="T34" s="62" t="s">
        <v>546</v>
      </c>
      <c r="U34" s="62" t="s">
        <v>546</v>
      </c>
      <c r="V34" s="62" t="s">
        <v>546</v>
      </c>
      <c r="W34" s="62">
        <f t="shared" si="8"/>
        <v>0</v>
      </c>
      <c r="X34" s="73">
        <v>1473874.16</v>
      </c>
      <c r="Y34" s="73">
        <v>2582436.41</v>
      </c>
      <c r="Z34" s="73"/>
      <c r="AA34" s="73"/>
      <c r="AB34" s="62"/>
      <c r="AC34" s="62"/>
      <c r="AD34" s="62" t="s">
        <v>908</v>
      </c>
      <c r="AE34" s="62" t="s">
        <v>909</v>
      </c>
      <c r="AF34" s="66">
        <f>Table1[[#This Row],[2019 Scope 1 (MeT Co2)]]</f>
        <v>1108562.25</v>
      </c>
      <c r="AG34" s="67">
        <f t="shared" ref="AG34:AG65" si="9">C34-AF34</f>
        <v>0</v>
      </c>
      <c r="AH34" s="68">
        <f t="shared" ref="AH34:AH65" si="10">AG34/C34</f>
        <v>0</v>
      </c>
      <c r="AK34" s="62" t="s">
        <v>908</v>
      </c>
      <c r="AL34" s="62" t="s">
        <v>909</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907</v>
      </c>
      <c r="C35" s="73">
        <v>157199.32</v>
      </c>
      <c r="D35" s="73">
        <v>1024681.56</v>
      </c>
      <c r="E35" s="73">
        <v>1036690.44</v>
      </c>
      <c r="F35" s="73">
        <v>14584739.119999999</v>
      </c>
      <c r="G35" s="73">
        <v>1011729.83</v>
      </c>
      <c r="H35" s="73">
        <v>51656.89</v>
      </c>
      <c r="I35" s="73" t="s">
        <v>546</v>
      </c>
      <c r="J35" s="73">
        <v>35236.879999999997</v>
      </c>
      <c r="K35" s="73">
        <v>106796.09</v>
      </c>
      <c r="L35" s="73">
        <v>20400</v>
      </c>
      <c r="M35" s="62" t="s">
        <v>546</v>
      </c>
      <c r="N35" s="62">
        <v>46624.82</v>
      </c>
      <c r="O35" s="62" t="s">
        <v>546</v>
      </c>
      <c r="P35" s="62" t="s">
        <v>546</v>
      </c>
      <c r="Q35" s="62" t="s">
        <v>546</v>
      </c>
      <c r="R35" s="73" t="s">
        <v>546</v>
      </c>
      <c r="S35" s="62" t="s">
        <v>546</v>
      </c>
      <c r="T35" s="62" t="s">
        <v>546</v>
      </c>
      <c r="U35" s="62" t="s">
        <v>546</v>
      </c>
      <c r="V35" s="62" t="s">
        <v>546</v>
      </c>
      <c r="W35" s="62">
        <f t="shared" si="8"/>
        <v>15857183.630000001</v>
      </c>
      <c r="X35" s="73">
        <v>1024681.56</v>
      </c>
      <c r="Y35" s="73">
        <v>17039064.510000002</v>
      </c>
      <c r="Z35" s="73"/>
      <c r="AA35" s="73"/>
      <c r="AB35" s="62"/>
      <c r="AC35" s="62"/>
      <c r="AD35" s="62" t="s">
        <v>546</v>
      </c>
      <c r="AE35" s="62" t="s">
        <v>546</v>
      </c>
      <c r="AF35" s="66">
        <f>Table1[[#This Row],[2019 Scope 1 (MeT Co2)]]</f>
        <v>157114</v>
      </c>
      <c r="AG35" s="67">
        <f t="shared" si="9"/>
        <v>85.320000000006985</v>
      </c>
      <c r="AH35" s="68">
        <f t="shared" si="10"/>
        <v>5.4275043937853534E-4</v>
      </c>
      <c r="AK35" s="62" t="s">
        <v>546</v>
      </c>
      <c r="AL35" s="62" t="s">
        <v>546</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907</v>
      </c>
      <c r="C36" s="73" t="s">
        <v>916</v>
      </c>
      <c r="D36" s="73" t="s">
        <v>916</v>
      </c>
      <c r="E36" s="73" t="s">
        <v>916</v>
      </c>
      <c r="F36" s="73" t="s">
        <v>916</v>
      </c>
      <c r="G36" s="73" t="s">
        <v>916</v>
      </c>
      <c r="H36" s="73" t="s">
        <v>916</v>
      </c>
      <c r="I36" s="73" t="s">
        <v>916</v>
      </c>
      <c r="J36" s="73" t="s">
        <v>916</v>
      </c>
      <c r="K36" s="73" t="s">
        <v>916</v>
      </c>
      <c r="L36" s="73" t="s">
        <v>916</v>
      </c>
      <c r="M36" s="73" t="s">
        <v>916</v>
      </c>
      <c r="N36" s="73" t="s">
        <v>916</v>
      </c>
      <c r="O36" s="73" t="s">
        <v>916</v>
      </c>
      <c r="P36" s="73" t="s">
        <v>916</v>
      </c>
      <c r="Q36" s="73" t="s">
        <v>916</v>
      </c>
      <c r="R36" s="73" t="s">
        <v>916</v>
      </c>
      <c r="S36" s="73" t="s">
        <v>916</v>
      </c>
      <c r="T36" s="73" t="s">
        <v>916</v>
      </c>
      <c r="U36" s="73" t="s">
        <v>916</v>
      </c>
      <c r="V36" s="73" t="s">
        <v>916</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907</v>
      </c>
      <c r="C37" s="73">
        <v>27522854</v>
      </c>
      <c r="D37" s="73">
        <v>5058885</v>
      </c>
      <c r="E37" s="73">
        <v>6058164</v>
      </c>
      <c r="F37" s="73">
        <v>60053499</v>
      </c>
      <c r="G37" s="73">
        <v>2776452</v>
      </c>
      <c r="H37" s="73">
        <v>8269874</v>
      </c>
      <c r="I37" s="73" t="s">
        <v>546</v>
      </c>
      <c r="J37" s="73">
        <v>1560507</v>
      </c>
      <c r="K37" s="73">
        <v>31832</v>
      </c>
      <c r="L37" s="73">
        <v>86849</v>
      </c>
      <c r="M37" s="62">
        <v>16600</v>
      </c>
      <c r="N37" s="62">
        <v>4094062</v>
      </c>
      <c r="O37" s="62" t="s">
        <v>546</v>
      </c>
      <c r="P37" s="62">
        <v>3184348</v>
      </c>
      <c r="Q37" s="62">
        <v>7052492</v>
      </c>
      <c r="R37" s="73" t="s">
        <v>546</v>
      </c>
      <c r="S37" s="62" t="s">
        <v>546</v>
      </c>
      <c r="T37" s="62">
        <v>4295442</v>
      </c>
      <c r="U37" s="62" t="s">
        <v>546</v>
      </c>
      <c r="V37" s="62" t="s">
        <v>546</v>
      </c>
      <c r="W37" s="62">
        <f t="shared" si="8"/>
        <v>91421957</v>
      </c>
      <c r="X37" s="73">
        <v>5058885</v>
      </c>
      <c r="Y37" s="73">
        <v>124003696</v>
      </c>
      <c r="Z37" s="73"/>
      <c r="AA37" s="73"/>
      <c r="AB37" s="73"/>
      <c r="AC37" s="73"/>
      <c r="AD37" s="62" t="s">
        <v>908</v>
      </c>
      <c r="AE37" s="62" t="s">
        <v>909</v>
      </c>
      <c r="AF37" s="66">
        <f>Table1[[#This Row],[2019 Scope 1 (MeT Co2)]]</f>
        <v>27600000</v>
      </c>
      <c r="AG37" s="67">
        <f t="shared" si="9"/>
        <v>-77146</v>
      </c>
      <c r="AH37" s="68">
        <f t="shared" si="10"/>
        <v>-2.8029796619202354E-3</v>
      </c>
      <c r="AK37" s="62" t="s">
        <v>908</v>
      </c>
      <c r="AL37" s="62" t="s">
        <v>909</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907</v>
      </c>
      <c r="C38" s="73">
        <v>85525000</v>
      </c>
      <c r="D38" s="73">
        <v>5200</v>
      </c>
      <c r="E38" s="73" t="s">
        <v>546</v>
      </c>
      <c r="F38" s="73" t="s">
        <v>546</v>
      </c>
      <c r="G38" s="73" t="s">
        <v>546</v>
      </c>
      <c r="H38" s="73">
        <v>12100000</v>
      </c>
      <c r="I38" s="73" t="s">
        <v>546</v>
      </c>
      <c r="J38" s="73" t="s">
        <v>546</v>
      </c>
      <c r="K38" s="73">
        <v>15113</v>
      </c>
      <c r="L38" s="73" t="s">
        <v>546</v>
      </c>
      <c r="M38" s="62" t="s">
        <v>546</v>
      </c>
      <c r="N38" s="62" t="s">
        <v>546</v>
      </c>
      <c r="O38" s="62" t="s">
        <v>546</v>
      </c>
      <c r="P38" s="62">
        <v>17600000</v>
      </c>
      <c r="Q38" s="62" t="s">
        <v>546</v>
      </c>
      <c r="R38" s="73" t="s">
        <v>546</v>
      </c>
      <c r="S38" s="62" t="s">
        <v>546</v>
      </c>
      <c r="T38" s="62" t="s">
        <v>546</v>
      </c>
      <c r="U38" s="62" t="s">
        <v>546</v>
      </c>
      <c r="V38" s="62" t="s">
        <v>546</v>
      </c>
      <c r="W38" s="62">
        <f t="shared" si="8"/>
        <v>29715113</v>
      </c>
      <c r="X38" s="73">
        <v>5200</v>
      </c>
      <c r="Y38" s="73">
        <v>115245313</v>
      </c>
      <c r="Z38" s="73"/>
      <c r="AA38" s="73"/>
      <c r="AB38" s="62"/>
      <c r="AC38" s="62"/>
      <c r="AD38" s="62" t="s">
        <v>546</v>
      </c>
      <c r="AE38" s="62" t="s">
        <v>546</v>
      </c>
      <c r="AF38" s="66">
        <f>Table1[[#This Row],[2019 Scope 1 (MeT Co2)]]</f>
        <v>93000000</v>
      </c>
      <c r="AG38" s="67">
        <f t="shared" si="9"/>
        <v>-7475000</v>
      </c>
      <c r="AH38" s="69">
        <f t="shared" si="10"/>
        <v>-8.7401344636071326E-2</v>
      </c>
      <c r="AK38" s="62" t="s">
        <v>546</v>
      </c>
      <c r="AL38" s="62" t="s">
        <v>546</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907</v>
      </c>
      <c r="C39" s="73">
        <v>3057437</v>
      </c>
      <c r="D39" s="73">
        <v>2322922</v>
      </c>
      <c r="E39" s="73">
        <v>2532756</v>
      </c>
      <c r="F39" s="73" t="s">
        <v>546</v>
      </c>
      <c r="G39" s="73" t="s">
        <v>546</v>
      </c>
      <c r="H39" s="73">
        <v>1207243</v>
      </c>
      <c r="I39" s="73" t="s">
        <v>546</v>
      </c>
      <c r="J39" s="73" t="s">
        <v>546</v>
      </c>
      <c r="K39" s="73">
        <v>23037</v>
      </c>
      <c r="L39" s="73" t="s">
        <v>546</v>
      </c>
      <c r="M39" s="62" t="s">
        <v>546</v>
      </c>
      <c r="N39" s="62" t="s">
        <v>546</v>
      </c>
      <c r="O39" s="62" t="s">
        <v>546</v>
      </c>
      <c r="P39" s="62" t="s">
        <v>546</v>
      </c>
      <c r="Q39" s="62" t="s">
        <v>546</v>
      </c>
      <c r="R39" s="73">
        <v>72464</v>
      </c>
      <c r="S39" s="62" t="s">
        <v>546</v>
      </c>
      <c r="T39" s="62" t="s">
        <v>546</v>
      </c>
      <c r="U39" s="62" t="s">
        <v>546</v>
      </c>
      <c r="V39" s="62" t="s">
        <v>546</v>
      </c>
      <c r="W39" s="62">
        <f t="shared" si="8"/>
        <v>1302744</v>
      </c>
      <c r="X39" s="73">
        <v>2322922</v>
      </c>
      <c r="Y39" s="73">
        <v>6683103</v>
      </c>
      <c r="Z39" s="73"/>
      <c r="AA39" s="73"/>
      <c r="AB39" s="73"/>
      <c r="AC39" s="73"/>
      <c r="AD39" s="62" t="s">
        <v>546</v>
      </c>
      <c r="AE39" s="62" t="s">
        <v>546</v>
      </c>
      <c r="AF39" s="66">
        <f>Table1[[#This Row],[2019 Scope 1 (MeT Co2)]]</f>
        <v>3057000</v>
      </c>
      <c r="AG39" s="67">
        <f t="shared" si="9"/>
        <v>437</v>
      </c>
      <c r="AH39" s="68">
        <f t="shared" si="10"/>
        <v>1.429301732137081E-4</v>
      </c>
      <c r="AK39" s="62" t="s">
        <v>546</v>
      </c>
      <c r="AL39" s="62" t="s">
        <v>546</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907</v>
      </c>
      <c r="C40" s="73">
        <v>192075</v>
      </c>
      <c r="D40" s="73">
        <v>616431</v>
      </c>
      <c r="E40" s="73">
        <v>556855</v>
      </c>
      <c r="F40" s="73" t="s">
        <v>546</v>
      </c>
      <c r="G40" s="73" t="s">
        <v>546</v>
      </c>
      <c r="H40" s="73" t="s">
        <v>546</v>
      </c>
      <c r="I40" s="73">
        <v>32680</v>
      </c>
      <c r="J40" s="73">
        <v>42021</v>
      </c>
      <c r="K40" s="73">
        <v>98410</v>
      </c>
      <c r="L40" s="73">
        <v>61685</v>
      </c>
      <c r="M40" s="62">
        <v>0</v>
      </c>
      <c r="N40" s="62" t="s">
        <v>546</v>
      </c>
      <c r="O40" s="62" t="s">
        <v>546</v>
      </c>
      <c r="P40" s="62" t="s">
        <v>546</v>
      </c>
      <c r="Q40" s="62" t="s">
        <v>546</v>
      </c>
      <c r="R40" s="73">
        <v>0</v>
      </c>
      <c r="S40" s="62">
        <v>0</v>
      </c>
      <c r="T40" s="62">
        <v>0</v>
      </c>
      <c r="U40" s="62" t="s">
        <v>546</v>
      </c>
      <c r="V40" s="62" t="s">
        <v>546</v>
      </c>
      <c r="W40" s="62">
        <f t="shared" si="8"/>
        <v>234796</v>
      </c>
      <c r="X40" s="73">
        <v>556855</v>
      </c>
      <c r="Y40" s="73">
        <v>983726</v>
      </c>
      <c r="Z40" s="73"/>
      <c r="AA40" s="73"/>
      <c r="AB40" s="73"/>
      <c r="AC40" s="73"/>
      <c r="AD40" s="62" t="s">
        <v>546</v>
      </c>
      <c r="AE40" s="62" t="s">
        <v>546</v>
      </c>
      <c r="AF40" s="66">
        <f>Table1[[#This Row],[2019 Scope 1 (MeT Co2)]]</f>
        <v>193000</v>
      </c>
      <c r="AG40" s="67">
        <f t="shared" si="9"/>
        <v>-925</v>
      </c>
      <c r="AH40" s="68">
        <f t="shared" si="10"/>
        <v>-4.8158271508525318E-3</v>
      </c>
      <c r="AK40" s="62" t="s">
        <v>546</v>
      </c>
      <c r="AL40" s="62" t="s">
        <v>546</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907</v>
      </c>
      <c r="C41" s="73" t="s">
        <v>916</v>
      </c>
      <c r="D41" s="73" t="s">
        <v>916</v>
      </c>
      <c r="E41" s="73" t="s">
        <v>916</v>
      </c>
      <c r="F41" s="73" t="s">
        <v>916</v>
      </c>
      <c r="G41" s="73" t="s">
        <v>916</v>
      </c>
      <c r="H41" s="73" t="s">
        <v>916</v>
      </c>
      <c r="I41" s="73" t="s">
        <v>916</v>
      </c>
      <c r="J41" s="73" t="s">
        <v>916</v>
      </c>
      <c r="K41" s="73" t="s">
        <v>916</v>
      </c>
      <c r="L41" s="73" t="s">
        <v>916</v>
      </c>
      <c r="M41" s="73" t="s">
        <v>916</v>
      </c>
      <c r="N41" s="73" t="s">
        <v>916</v>
      </c>
      <c r="O41" s="73" t="s">
        <v>916</v>
      </c>
      <c r="P41" s="73" t="s">
        <v>916</v>
      </c>
      <c r="Q41" s="73" t="s">
        <v>916</v>
      </c>
      <c r="R41" s="73" t="s">
        <v>916</v>
      </c>
      <c r="S41" s="73" t="s">
        <v>916</v>
      </c>
      <c r="T41" s="73" t="s">
        <v>916</v>
      </c>
      <c r="U41" s="73" t="s">
        <v>916</v>
      </c>
      <c r="V41" s="73" t="s">
        <v>916</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907</v>
      </c>
      <c r="C42" s="73">
        <v>9394598</v>
      </c>
      <c r="D42" s="73">
        <v>6103307</v>
      </c>
      <c r="E42" s="73">
        <v>4913525</v>
      </c>
      <c r="F42" s="73" t="s">
        <v>546</v>
      </c>
      <c r="G42" s="73" t="s">
        <v>546</v>
      </c>
      <c r="H42" s="73">
        <v>18864278</v>
      </c>
      <c r="I42" s="73" t="s">
        <v>546</v>
      </c>
      <c r="J42" s="73">
        <v>63094</v>
      </c>
      <c r="K42" s="73">
        <v>28980</v>
      </c>
      <c r="L42" s="73" t="s">
        <v>546</v>
      </c>
      <c r="M42" s="62">
        <v>19363</v>
      </c>
      <c r="N42" s="62">
        <v>0</v>
      </c>
      <c r="O42" s="62">
        <v>0</v>
      </c>
      <c r="P42" s="62">
        <v>84817268</v>
      </c>
      <c r="Q42" s="62">
        <v>0</v>
      </c>
      <c r="R42" s="73" t="s">
        <v>546</v>
      </c>
      <c r="S42" s="62">
        <v>0</v>
      </c>
      <c r="T42" s="62" t="s">
        <v>546</v>
      </c>
      <c r="U42" s="62">
        <v>0</v>
      </c>
      <c r="V42" s="62">
        <v>76320</v>
      </c>
      <c r="W42" s="62">
        <f t="shared" si="8"/>
        <v>103869303</v>
      </c>
      <c r="X42" s="73">
        <v>4913525</v>
      </c>
      <c r="Y42" s="73">
        <v>118177426</v>
      </c>
      <c r="Z42" s="73"/>
      <c r="AA42" s="73"/>
      <c r="AB42" s="73"/>
      <c r="AC42" s="73"/>
      <c r="AD42" s="62" t="s">
        <v>546</v>
      </c>
      <c r="AE42" s="62" t="s">
        <v>546</v>
      </c>
      <c r="AF42" s="66">
        <f>Table1[[#This Row],[2019 Scope 1 (MeT Co2)]]</f>
        <v>9395000</v>
      </c>
      <c r="AG42" s="67">
        <f t="shared" si="9"/>
        <v>-402</v>
      </c>
      <c r="AH42" s="68">
        <f t="shared" si="10"/>
        <v>-4.2790548355554969E-5</v>
      </c>
      <c r="AK42" s="62" t="s">
        <v>546</v>
      </c>
      <c r="AL42" s="62" t="s">
        <v>546</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907</v>
      </c>
      <c r="C43" s="73" t="s">
        <v>916</v>
      </c>
      <c r="D43" s="73" t="s">
        <v>916</v>
      </c>
      <c r="E43" s="73" t="s">
        <v>916</v>
      </c>
      <c r="F43" s="73" t="s">
        <v>916</v>
      </c>
      <c r="G43" s="73" t="s">
        <v>916</v>
      </c>
      <c r="H43" s="73" t="s">
        <v>916</v>
      </c>
      <c r="I43" s="73" t="s">
        <v>916</v>
      </c>
      <c r="J43" s="73" t="s">
        <v>916</v>
      </c>
      <c r="K43" s="73" t="s">
        <v>916</v>
      </c>
      <c r="L43" s="73" t="s">
        <v>916</v>
      </c>
      <c r="M43" s="73" t="s">
        <v>916</v>
      </c>
      <c r="N43" s="73" t="s">
        <v>916</v>
      </c>
      <c r="O43" s="73" t="s">
        <v>916</v>
      </c>
      <c r="P43" s="73" t="s">
        <v>916</v>
      </c>
      <c r="Q43" s="73" t="s">
        <v>916</v>
      </c>
      <c r="R43" s="73" t="s">
        <v>916</v>
      </c>
      <c r="S43" s="73" t="s">
        <v>916</v>
      </c>
      <c r="T43" s="73" t="s">
        <v>916</v>
      </c>
      <c r="U43" s="73" t="s">
        <v>916</v>
      </c>
      <c r="V43" s="73" t="s">
        <v>916</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907</v>
      </c>
      <c r="C44" s="73" t="s">
        <v>916</v>
      </c>
      <c r="D44" s="73" t="s">
        <v>916</v>
      </c>
      <c r="E44" s="73" t="s">
        <v>916</v>
      </c>
      <c r="F44" s="73" t="s">
        <v>916</v>
      </c>
      <c r="G44" s="73" t="s">
        <v>916</v>
      </c>
      <c r="H44" s="73" t="s">
        <v>916</v>
      </c>
      <c r="I44" s="73" t="s">
        <v>916</v>
      </c>
      <c r="J44" s="73" t="s">
        <v>916</v>
      </c>
      <c r="K44" s="73" t="s">
        <v>916</v>
      </c>
      <c r="L44" s="73" t="s">
        <v>916</v>
      </c>
      <c r="M44" s="73" t="s">
        <v>916</v>
      </c>
      <c r="N44" s="73" t="s">
        <v>916</v>
      </c>
      <c r="O44" s="73" t="s">
        <v>916</v>
      </c>
      <c r="P44" s="73" t="s">
        <v>916</v>
      </c>
      <c r="Q44" s="73" t="s">
        <v>916</v>
      </c>
      <c r="R44" s="73" t="s">
        <v>916</v>
      </c>
      <c r="S44" s="73" t="s">
        <v>916</v>
      </c>
      <c r="T44" s="73" t="s">
        <v>916</v>
      </c>
      <c r="U44" s="73" t="s">
        <v>916</v>
      </c>
      <c r="V44" s="73" t="s">
        <v>916</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907</v>
      </c>
      <c r="C45" s="73">
        <v>15406173</v>
      </c>
      <c r="D45" s="73">
        <v>995988</v>
      </c>
      <c r="E45" s="73">
        <v>995988</v>
      </c>
      <c r="F45" s="73" t="s">
        <v>546</v>
      </c>
      <c r="G45" s="73" t="s">
        <v>546</v>
      </c>
      <c r="H45" s="73" t="s">
        <v>546</v>
      </c>
      <c r="I45" s="73">
        <v>2817829</v>
      </c>
      <c r="J45" s="73" t="s">
        <v>546</v>
      </c>
      <c r="K45" s="73">
        <v>79054</v>
      </c>
      <c r="L45" s="73" t="s">
        <v>546</v>
      </c>
      <c r="M45" s="62" t="s">
        <v>546</v>
      </c>
      <c r="N45" s="62" t="s">
        <v>546</v>
      </c>
      <c r="O45" s="62" t="s">
        <v>546</v>
      </c>
      <c r="P45" s="62" t="s">
        <v>546</v>
      </c>
      <c r="Q45" s="62" t="s">
        <v>546</v>
      </c>
      <c r="R45" s="73">
        <v>202410</v>
      </c>
      <c r="S45" s="62" t="s">
        <v>546</v>
      </c>
      <c r="T45" s="62" t="s">
        <v>546</v>
      </c>
      <c r="U45" s="62" t="s">
        <v>546</v>
      </c>
      <c r="V45" s="62" t="s">
        <v>546</v>
      </c>
      <c r="W45" s="62">
        <f t="shared" si="8"/>
        <v>3099293</v>
      </c>
      <c r="X45" s="73">
        <v>995988</v>
      </c>
      <c r="Y45" s="73">
        <v>19501454</v>
      </c>
      <c r="Z45" s="73"/>
      <c r="AA45" s="73"/>
      <c r="AB45" s="73"/>
      <c r="AC45" s="73"/>
      <c r="AD45" s="62" t="s">
        <v>546</v>
      </c>
      <c r="AE45" s="62" t="s">
        <v>546</v>
      </c>
      <c r="AF45" s="66">
        <f>Table1[[#This Row],[2019 Scope 1 (MeT Co2)]]</f>
        <v>15406173</v>
      </c>
      <c r="AG45" s="67">
        <f t="shared" si="9"/>
        <v>0</v>
      </c>
      <c r="AH45" s="68">
        <f t="shared" si="10"/>
        <v>0</v>
      </c>
      <c r="AK45" s="62" t="s">
        <v>546</v>
      </c>
      <c r="AL45" s="62" t="s">
        <v>546</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907</v>
      </c>
      <c r="C46" s="73">
        <v>1451947</v>
      </c>
      <c r="D46" s="73">
        <v>3195704</v>
      </c>
      <c r="E46" s="73">
        <v>3068182</v>
      </c>
      <c r="F46" s="73">
        <v>39676648</v>
      </c>
      <c r="G46" s="73">
        <v>1280384</v>
      </c>
      <c r="H46" s="73">
        <v>1066000</v>
      </c>
      <c r="I46" s="73">
        <v>2102900</v>
      </c>
      <c r="J46" s="73">
        <v>9297</v>
      </c>
      <c r="K46" s="73">
        <v>61306</v>
      </c>
      <c r="L46" s="73">
        <v>803387</v>
      </c>
      <c r="M46" s="62" t="s">
        <v>546</v>
      </c>
      <c r="N46" s="62" t="s">
        <v>546</v>
      </c>
      <c r="O46" s="62" t="s">
        <v>546</v>
      </c>
      <c r="P46" s="62">
        <v>134760000</v>
      </c>
      <c r="Q46" s="62">
        <v>1360000</v>
      </c>
      <c r="R46" s="73" t="s">
        <v>546</v>
      </c>
      <c r="S46" s="62">
        <v>1957800</v>
      </c>
      <c r="T46" s="62" t="s">
        <v>546</v>
      </c>
      <c r="U46" s="62" t="s">
        <v>546</v>
      </c>
      <c r="V46" s="62" t="s">
        <v>546</v>
      </c>
      <c r="W46" s="62">
        <f t="shared" si="8"/>
        <v>183077722</v>
      </c>
      <c r="X46" s="73">
        <v>3068182</v>
      </c>
      <c r="Y46" s="73">
        <v>187597851</v>
      </c>
      <c r="Z46" s="73"/>
      <c r="AA46" s="73"/>
      <c r="AB46" s="73"/>
      <c r="AC46" s="73"/>
      <c r="AD46" s="62" t="s">
        <v>546</v>
      </c>
      <c r="AE46" s="62" t="s">
        <v>546</v>
      </c>
      <c r="AF46" s="66">
        <f>Table1[[#This Row],[2019 Scope 1 (MeT Co2)]]</f>
        <v>1451947</v>
      </c>
      <c r="AG46" s="67">
        <f t="shared" si="9"/>
        <v>0</v>
      </c>
      <c r="AH46" s="68">
        <f t="shared" si="10"/>
        <v>0</v>
      </c>
      <c r="AK46" s="62" t="s">
        <v>546</v>
      </c>
      <c r="AL46" s="62" t="s">
        <v>546</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907</v>
      </c>
      <c r="C47" s="73">
        <v>317081</v>
      </c>
      <c r="D47" s="73" t="s">
        <v>546</v>
      </c>
      <c r="E47" s="73">
        <v>445119</v>
      </c>
      <c r="F47" s="73" t="s">
        <v>546</v>
      </c>
      <c r="G47" s="73" t="s">
        <v>546</v>
      </c>
      <c r="H47" s="73" t="s">
        <v>546</v>
      </c>
      <c r="I47" s="73" t="s">
        <v>546</v>
      </c>
      <c r="J47" s="73" t="s">
        <v>546</v>
      </c>
      <c r="K47" s="73" t="s">
        <v>546</v>
      </c>
      <c r="L47" s="73" t="s">
        <v>546</v>
      </c>
      <c r="M47" s="62" t="s">
        <v>546</v>
      </c>
      <c r="N47" s="62" t="s">
        <v>546</v>
      </c>
      <c r="O47" s="62" t="s">
        <v>546</v>
      </c>
      <c r="P47" s="62" t="s">
        <v>546</v>
      </c>
      <c r="Q47" s="62" t="s">
        <v>546</v>
      </c>
      <c r="R47" s="73" t="s">
        <v>546</v>
      </c>
      <c r="S47" s="62" t="s">
        <v>546</v>
      </c>
      <c r="T47" s="62" t="s">
        <v>546</v>
      </c>
      <c r="U47" s="62" t="s">
        <v>546</v>
      </c>
      <c r="V47" s="62" t="s">
        <v>546</v>
      </c>
      <c r="W47" s="62">
        <f t="shared" si="8"/>
        <v>0</v>
      </c>
      <c r="X47" s="73">
        <v>445119</v>
      </c>
      <c r="Y47" s="73">
        <v>762200</v>
      </c>
      <c r="Z47" s="73"/>
      <c r="AA47" s="73"/>
      <c r="AB47" s="73"/>
      <c r="AC47" s="73"/>
      <c r="AD47" s="62" t="s">
        <v>908</v>
      </c>
      <c r="AE47" s="62" t="s">
        <v>909</v>
      </c>
      <c r="AF47" s="66">
        <f>Table1[[#This Row],[2019 Scope 1 (MeT Co2)]]</f>
        <v>317081</v>
      </c>
      <c r="AG47" s="67">
        <f t="shared" si="9"/>
        <v>0</v>
      </c>
      <c r="AH47" s="68">
        <f t="shared" si="10"/>
        <v>0</v>
      </c>
      <c r="AK47" s="62" t="s">
        <v>908</v>
      </c>
      <c r="AL47" s="62" t="s">
        <v>909</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907</v>
      </c>
      <c r="C48" s="73">
        <v>997409.51899999997</v>
      </c>
      <c r="D48" s="73">
        <v>1416578.8840000001</v>
      </c>
      <c r="E48" s="73">
        <v>1387615.0179999999</v>
      </c>
      <c r="F48" s="73" t="s">
        <v>546</v>
      </c>
      <c r="G48" s="73" t="s">
        <v>546</v>
      </c>
      <c r="H48" s="73" t="s">
        <v>546</v>
      </c>
      <c r="I48" s="73" t="s">
        <v>546</v>
      </c>
      <c r="J48" s="73" t="s">
        <v>546</v>
      </c>
      <c r="K48" s="73">
        <v>183639.07800000001</v>
      </c>
      <c r="L48" s="73" t="s">
        <v>546</v>
      </c>
      <c r="M48" s="62" t="s">
        <v>546</v>
      </c>
      <c r="N48" s="62" t="s">
        <v>546</v>
      </c>
      <c r="O48" s="62" t="s">
        <v>546</v>
      </c>
      <c r="P48" s="62" t="s">
        <v>546</v>
      </c>
      <c r="Q48" s="62" t="s">
        <v>546</v>
      </c>
      <c r="R48" s="73" t="s">
        <v>546</v>
      </c>
      <c r="S48" s="62" t="s">
        <v>546</v>
      </c>
      <c r="T48" s="62">
        <v>682075</v>
      </c>
      <c r="U48" s="62" t="s">
        <v>546</v>
      </c>
      <c r="V48" s="62" t="s">
        <v>546</v>
      </c>
      <c r="W48" s="62">
        <f t="shared" si="8"/>
        <v>865714.07799999998</v>
      </c>
      <c r="X48" s="73">
        <v>1387615.0179999999</v>
      </c>
      <c r="Y48" s="73">
        <v>3250738.6150000002</v>
      </c>
      <c r="Z48" s="73"/>
      <c r="AA48" s="73"/>
      <c r="AB48" s="62"/>
      <c r="AC48" s="62"/>
      <c r="AD48" s="62" t="s">
        <v>546</v>
      </c>
      <c r="AE48" s="62" t="s">
        <v>546</v>
      </c>
      <c r="AF48" s="66">
        <f>Table1[[#This Row],[2019 Scope 1 (MeT Co2)]]</f>
        <v>1000000</v>
      </c>
      <c r="AG48" s="67">
        <f t="shared" si="9"/>
        <v>-2590.4810000000289</v>
      </c>
      <c r="AH48" s="68">
        <f t="shared" si="10"/>
        <v>-2.5972090206209763E-3</v>
      </c>
      <c r="AK48" s="62" t="s">
        <v>546</v>
      </c>
      <c r="AL48" s="62" t="s">
        <v>546</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907</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546</v>
      </c>
      <c r="U49" s="62" t="s">
        <v>546</v>
      </c>
      <c r="V49" s="62" t="s">
        <v>546</v>
      </c>
      <c r="W49" s="62">
        <f t="shared" si="8"/>
        <v>249313396</v>
      </c>
      <c r="X49" s="73">
        <v>3721875</v>
      </c>
      <c r="Y49" s="73">
        <v>254624971</v>
      </c>
      <c r="Z49" s="73"/>
      <c r="AA49" s="73"/>
      <c r="AB49" s="73"/>
      <c r="AC49" s="73"/>
      <c r="AD49" s="62" t="s">
        <v>546</v>
      </c>
      <c r="AE49" s="62" t="s">
        <v>546</v>
      </c>
      <c r="AF49" s="66">
        <f>Table1[[#This Row],[2019 Scope 1 (MeT Co2)]]</f>
        <v>1589700</v>
      </c>
      <c r="AG49" s="67">
        <f t="shared" si="9"/>
        <v>0</v>
      </c>
      <c r="AH49" s="68">
        <f t="shared" si="10"/>
        <v>0</v>
      </c>
      <c r="AK49" s="62" t="s">
        <v>546</v>
      </c>
      <c r="AL49" s="62" t="s">
        <v>546</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907</v>
      </c>
      <c r="C50" s="73">
        <v>52019</v>
      </c>
      <c r="D50" s="73">
        <v>42546</v>
      </c>
      <c r="E50" s="73">
        <v>21716</v>
      </c>
      <c r="F50" s="73">
        <v>1229479</v>
      </c>
      <c r="G50" s="73">
        <v>95700</v>
      </c>
      <c r="H50" s="73">
        <v>25250</v>
      </c>
      <c r="I50" s="73">
        <v>17003</v>
      </c>
      <c r="J50" s="73">
        <v>4810</v>
      </c>
      <c r="K50" s="73">
        <v>40399</v>
      </c>
      <c r="L50" s="73">
        <v>23656</v>
      </c>
      <c r="M50" s="62" t="s">
        <v>546</v>
      </c>
      <c r="N50" s="62" t="s">
        <v>546</v>
      </c>
      <c r="O50" s="62" t="s">
        <v>546</v>
      </c>
      <c r="P50" s="62" t="s">
        <v>546</v>
      </c>
      <c r="Q50" s="62" t="s">
        <v>546</v>
      </c>
      <c r="R50" s="73" t="s">
        <v>546</v>
      </c>
      <c r="S50" s="62" t="s">
        <v>546</v>
      </c>
      <c r="T50" s="62" t="s">
        <v>546</v>
      </c>
      <c r="U50" s="62" t="s">
        <v>546</v>
      </c>
      <c r="V50" s="62" t="s">
        <v>546</v>
      </c>
      <c r="W50" s="62">
        <f t="shared" si="8"/>
        <v>1436297</v>
      </c>
      <c r="X50" s="73">
        <v>21716</v>
      </c>
      <c r="Y50" s="73">
        <v>1510032</v>
      </c>
      <c r="Z50" s="73"/>
      <c r="AA50" s="73"/>
      <c r="AB50" s="73"/>
      <c r="AC50" s="73"/>
      <c r="AD50" s="62" t="s">
        <v>546</v>
      </c>
      <c r="AE50" s="62" t="s">
        <v>546</v>
      </c>
      <c r="AF50" s="66">
        <f>Table1[[#This Row],[2019 Scope 1 (MeT Co2)]]</f>
        <v>52019</v>
      </c>
      <c r="AG50" s="67">
        <f t="shared" si="9"/>
        <v>0</v>
      </c>
      <c r="AH50" s="68">
        <f t="shared" si="10"/>
        <v>0</v>
      </c>
      <c r="AK50" s="62" t="s">
        <v>546</v>
      </c>
      <c r="AL50" s="62" t="s">
        <v>546</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907</v>
      </c>
      <c r="C51" s="73">
        <v>12673</v>
      </c>
      <c r="D51" s="73">
        <v>166249</v>
      </c>
      <c r="E51" s="73">
        <v>9109</v>
      </c>
      <c r="F51" s="73">
        <v>1125000</v>
      </c>
      <c r="G51" s="73" t="s">
        <v>546</v>
      </c>
      <c r="H51" s="73">
        <v>40000</v>
      </c>
      <c r="I51" s="73" t="s">
        <v>546</v>
      </c>
      <c r="J51" s="73">
        <v>291</v>
      </c>
      <c r="K51" s="73">
        <v>135473</v>
      </c>
      <c r="L51" s="73">
        <v>91000</v>
      </c>
      <c r="M51" s="62" t="s">
        <v>546</v>
      </c>
      <c r="N51" s="62" t="s">
        <v>546</v>
      </c>
      <c r="O51" s="62" t="s">
        <v>546</v>
      </c>
      <c r="P51" s="62" t="s">
        <v>546</v>
      </c>
      <c r="Q51" s="62" t="s">
        <v>546</v>
      </c>
      <c r="R51" s="73">
        <v>12700</v>
      </c>
      <c r="S51" s="62" t="s">
        <v>546</v>
      </c>
      <c r="T51" s="62" t="s">
        <v>546</v>
      </c>
      <c r="U51" s="62" t="s">
        <v>546</v>
      </c>
      <c r="V51" s="62" t="s">
        <v>546</v>
      </c>
      <c r="W51" s="62">
        <f t="shared" si="8"/>
        <v>1404464</v>
      </c>
      <c r="X51" s="73">
        <v>9109</v>
      </c>
      <c r="Y51" s="73">
        <v>1426246</v>
      </c>
      <c r="Z51" s="73"/>
      <c r="AA51" s="73"/>
      <c r="AB51" s="73"/>
      <c r="AC51" s="73"/>
      <c r="AD51" s="62" t="s">
        <v>546</v>
      </c>
      <c r="AE51" s="62" t="s">
        <v>546</v>
      </c>
      <c r="AF51" s="66">
        <f>Table1[[#This Row],[2019 Scope 1 (MeT Co2)]]</f>
        <v>12673</v>
      </c>
      <c r="AG51" s="67">
        <f t="shared" si="9"/>
        <v>0</v>
      </c>
      <c r="AH51" s="68">
        <f t="shared" si="10"/>
        <v>0</v>
      </c>
      <c r="AK51" s="62" t="s">
        <v>546</v>
      </c>
      <c r="AL51" s="62" t="s">
        <v>546</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907</v>
      </c>
      <c r="C52" s="73">
        <v>554317</v>
      </c>
      <c r="D52" s="73">
        <v>1393916</v>
      </c>
      <c r="E52" s="73">
        <v>1302648</v>
      </c>
      <c r="F52" s="73">
        <v>44487507</v>
      </c>
      <c r="G52" s="73" t="s">
        <v>546</v>
      </c>
      <c r="H52" s="73">
        <v>420000</v>
      </c>
      <c r="I52" s="73">
        <v>2665080</v>
      </c>
      <c r="J52" s="73" t="s">
        <v>546</v>
      </c>
      <c r="K52" s="73" t="s">
        <v>546</v>
      </c>
      <c r="L52" s="73">
        <v>564400</v>
      </c>
      <c r="M52" s="62" t="s">
        <v>546</v>
      </c>
      <c r="N52" s="62" t="s">
        <v>546</v>
      </c>
      <c r="O52" s="62" t="s">
        <v>546</v>
      </c>
      <c r="P52" s="62">
        <v>156500611</v>
      </c>
      <c r="Q52" s="62" t="s">
        <v>546</v>
      </c>
      <c r="R52" s="73" t="s">
        <v>546</v>
      </c>
      <c r="S52" s="62" t="s">
        <v>546</v>
      </c>
      <c r="T52" s="62" t="s">
        <v>546</v>
      </c>
      <c r="U52" s="62" t="s">
        <v>546</v>
      </c>
      <c r="V52" s="62" t="s">
        <v>546</v>
      </c>
      <c r="W52" s="62">
        <f t="shared" si="8"/>
        <v>204637598</v>
      </c>
      <c r="X52" s="73">
        <v>1302648</v>
      </c>
      <c r="Y52" s="73">
        <v>206494563</v>
      </c>
      <c r="Z52" s="73"/>
      <c r="AA52" s="73"/>
      <c r="AB52" s="73"/>
      <c r="AC52" s="73"/>
      <c r="AD52" s="62" t="s">
        <v>546</v>
      </c>
      <c r="AE52" s="62" t="s">
        <v>546</v>
      </c>
      <c r="AF52" s="66">
        <f>Table1[[#This Row],[2019 Scope 1 (MeT Co2)]]</f>
        <v>554317</v>
      </c>
      <c r="AG52" s="67">
        <f t="shared" si="9"/>
        <v>0</v>
      </c>
      <c r="AH52" s="68">
        <f t="shared" si="10"/>
        <v>0</v>
      </c>
      <c r="AK52" s="62" t="s">
        <v>546</v>
      </c>
      <c r="AL52" s="62" t="s">
        <v>546</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907</v>
      </c>
      <c r="C53" s="73">
        <v>1090649</v>
      </c>
      <c r="D53" s="73">
        <v>951982</v>
      </c>
      <c r="E53" s="73">
        <v>933484</v>
      </c>
      <c r="F53" s="73">
        <v>16976983</v>
      </c>
      <c r="G53" s="73">
        <v>518408</v>
      </c>
      <c r="H53" s="73">
        <v>306478</v>
      </c>
      <c r="I53" s="73" t="s">
        <v>546</v>
      </c>
      <c r="J53" s="73" t="s">
        <v>546</v>
      </c>
      <c r="K53" s="73">
        <v>163207</v>
      </c>
      <c r="L53" s="73">
        <v>104444</v>
      </c>
      <c r="M53" s="62" t="s">
        <v>546</v>
      </c>
      <c r="N53" s="62" t="s">
        <v>546</v>
      </c>
      <c r="O53" s="62" t="s">
        <v>546</v>
      </c>
      <c r="P53" s="62" t="s">
        <v>546</v>
      </c>
      <c r="Q53" s="62" t="s">
        <v>546</v>
      </c>
      <c r="R53" s="73">
        <v>17530</v>
      </c>
      <c r="S53" s="62" t="s">
        <v>546</v>
      </c>
      <c r="T53" s="62" t="s">
        <v>546</v>
      </c>
      <c r="U53" s="62" t="s">
        <v>546</v>
      </c>
      <c r="V53" s="62" t="s">
        <v>546</v>
      </c>
      <c r="W53" s="62">
        <f t="shared" si="8"/>
        <v>18087050</v>
      </c>
      <c r="X53" s="73">
        <v>933484</v>
      </c>
      <c r="Y53" s="73">
        <v>20111183</v>
      </c>
      <c r="Z53" s="73"/>
      <c r="AA53" s="73"/>
      <c r="AB53" s="73"/>
      <c r="AC53" s="73"/>
      <c r="AD53" s="62" t="s">
        <v>546</v>
      </c>
      <c r="AE53" s="62" t="s">
        <v>546</v>
      </c>
      <c r="AF53" s="66">
        <f>Table1[[#This Row],[2019 Scope 1 (MeT Co2)]]</f>
        <v>1090649</v>
      </c>
      <c r="AG53" s="67">
        <f t="shared" si="9"/>
        <v>0</v>
      </c>
      <c r="AH53" s="68">
        <f t="shared" si="10"/>
        <v>0</v>
      </c>
      <c r="AK53" s="62" t="s">
        <v>546</v>
      </c>
      <c r="AL53" s="62" t="s">
        <v>546</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907</v>
      </c>
      <c r="C54" s="73">
        <v>117723</v>
      </c>
      <c r="D54" s="73">
        <v>987066</v>
      </c>
      <c r="E54" s="73">
        <v>827369</v>
      </c>
      <c r="F54" s="73">
        <v>318989</v>
      </c>
      <c r="G54" s="73" t="s">
        <v>546</v>
      </c>
      <c r="H54" s="73" t="s">
        <v>546</v>
      </c>
      <c r="I54" s="73" t="s">
        <v>546</v>
      </c>
      <c r="J54" s="73" t="s">
        <v>546</v>
      </c>
      <c r="K54" s="73">
        <v>393448</v>
      </c>
      <c r="L54" s="73">
        <v>119404</v>
      </c>
      <c r="M54" s="62">
        <v>39505</v>
      </c>
      <c r="N54" s="62" t="s">
        <v>546</v>
      </c>
      <c r="O54" s="62" t="s">
        <v>546</v>
      </c>
      <c r="P54" s="62">
        <v>287068</v>
      </c>
      <c r="Q54" s="62" t="s">
        <v>546</v>
      </c>
      <c r="R54" s="73" t="s">
        <v>546</v>
      </c>
      <c r="S54" s="62" t="s">
        <v>546</v>
      </c>
      <c r="T54" s="62" t="s">
        <v>546</v>
      </c>
      <c r="U54" s="62" t="s">
        <v>546</v>
      </c>
      <c r="V54" s="62" t="s">
        <v>546</v>
      </c>
      <c r="W54" s="62">
        <f t="shared" si="8"/>
        <v>1158414</v>
      </c>
      <c r="X54" s="73">
        <v>827369</v>
      </c>
      <c r="Y54" s="73">
        <v>2103506</v>
      </c>
      <c r="Z54" s="73"/>
      <c r="AA54" s="73"/>
      <c r="AB54" s="73"/>
      <c r="AC54" s="73"/>
      <c r="AD54" s="62" t="s">
        <v>546</v>
      </c>
      <c r="AE54" s="62" t="s">
        <v>546</v>
      </c>
      <c r="AF54" s="66">
        <f>Table1[[#This Row],[2019 Scope 1 (MeT Co2)]]</f>
        <v>114640</v>
      </c>
      <c r="AG54" s="67">
        <f t="shared" si="9"/>
        <v>3083</v>
      </c>
      <c r="AH54" s="68">
        <f t="shared" si="10"/>
        <v>2.6188595261758534E-2</v>
      </c>
      <c r="AK54" s="62" t="s">
        <v>546</v>
      </c>
      <c r="AL54" s="62" t="s">
        <v>546</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907</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546</v>
      </c>
      <c r="R55" s="73" t="s">
        <v>546</v>
      </c>
      <c r="S55" s="62" t="s">
        <v>546</v>
      </c>
      <c r="T55" s="62" t="s">
        <v>546</v>
      </c>
      <c r="U55" s="62" t="s">
        <v>546</v>
      </c>
      <c r="V55" s="62" t="s">
        <v>546</v>
      </c>
      <c r="W55" s="62">
        <f t="shared" si="8"/>
        <v>9739000</v>
      </c>
      <c r="X55" s="73">
        <v>1299000</v>
      </c>
      <c r="Y55" s="73">
        <v>12527000</v>
      </c>
      <c r="Z55" s="73"/>
      <c r="AA55" s="73"/>
      <c r="AB55" s="73"/>
      <c r="AC55" s="73"/>
      <c r="AD55" s="62" t="s">
        <v>546</v>
      </c>
      <c r="AE55" s="62" t="s">
        <v>546</v>
      </c>
      <c r="AF55" s="66">
        <f>Table1[[#This Row],[2019 Scope 1 (MeT Co2)]]</f>
        <v>1489000</v>
      </c>
      <c r="AG55" s="67">
        <f t="shared" si="9"/>
        <v>0</v>
      </c>
      <c r="AH55" s="68">
        <f t="shared" si="10"/>
        <v>0</v>
      </c>
      <c r="AK55" s="62" t="s">
        <v>546</v>
      </c>
      <c r="AL55" s="62" t="s">
        <v>546</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907</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546</v>
      </c>
      <c r="P56" s="62">
        <v>7417224</v>
      </c>
      <c r="Q56" s="62">
        <v>209994</v>
      </c>
      <c r="R56" s="73" t="s">
        <v>546</v>
      </c>
      <c r="S56" s="62" t="s">
        <v>546</v>
      </c>
      <c r="T56" s="62" t="s">
        <v>546</v>
      </c>
      <c r="U56" s="62" t="s">
        <v>546</v>
      </c>
      <c r="V56" s="62" t="s">
        <v>546</v>
      </c>
      <c r="W56" s="62">
        <f t="shared" si="8"/>
        <v>20365501</v>
      </c>
      <c r="X56" s="73">
        <v>518542</v>
      </c>
      <c r="Y56" s="73">
        <v>21299137</v>
      </c>
      <c r="Z56" s="73"/>
      <c r="AA56" s="73"/>
      <c r="AB56" s="73"/>
      <c r="AC56" s="73"/>
      <c r="AD56" s="62" t="s">
        <v>546</v>
      </c>
      <c r="AE56" s="62" t="s">
        <v>546</v>
      </c>
      <c r="AF56" s="66">
        <f>Table1[[#This Row],[2019 Scope 1 (MeT Co2)]]</f>
        <v>415094</v>
      </c>
      <c r="AG56" s="67">
        <f t="shared" si="9"/>
        <v>0</v>
      </c>
      <c r="AH56" s="68">
        <f t="shared" si="10"/>
        <v>0</v>
      </c>
      <c r="AK56" s="62" t="s">
        <v>546</v>
      </c>
      <c r="AL56" s="62" t="s">
        <v>546</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907</v>
      </c>
      <c r="C57" s="73">
        <v>81655</v>
      </c>
      <c r="D57" s="73">
        <v>692299</v>
      </c>
      <c r="E57" s="73">
        <v>556142</v>
      </c>
      <c r="F57" s="73" t="s">
        <v>546</v>
      </c>
      <c r="G57" s="73" t="s">
        <v>546</v>
      </c>
      <c r="H57" s="73">
        <v>32229</v>
      </c>
      <c r="I57" s="73" t="s">
        <v>546</v>
      </c>
      <c r="J57" s="73" t="s">
        <v>546</v>
      </c>
      <c r="K57" s="73">
        <v>181004</v>
      </c>
      <c r="L57" s="73" t="s">
        <v>546</v>
      </c>
      <c r="M57" s="62" t="s">
        <v>546</v>
      </c>
      <c r="N57" s="62" t="s">
        <v>546</v>
      </c>
      <c r="O57" s="62" t="s">
        <v>546</v>
      </c>
      <c r="P57" s="62" t="s">
        <v>546</v>
      </c>
      <c r="Q57" s="62" t="s">
        <v>546</v>
      </c>
      <c r="R57" s="73" t="s">
        <v>546</v>
      </c>
      <c r="S57" s="62" t="s">
        <v>546</v>
      </c>
      <c r="T57" s="62" t="s">
        <v>546</v>
      </c>
      <c r="U57" s="62" t="s">
        <v>546</v>
      </c>
      <c r="V57" s="62" t="s">
        <v>546</v>
      </c>
      <c r="W57" s="62">
        <f t="shared" si="8"/>
        <v>213233</v>
      </c>
      <c r="X57" s="73">
        <v>556142</v>
      </c>
      <c r="Y57" s="73">
        <v>851030</v>
      </c>
      <c r="Z57" s="73"/>
      <c r="AA57" s="73"/>
      <c r="AB57" s="73"/>
      <c r="AC57" s="73"/>
      <c r="AD57" s="62" t="s">
        <v>546</v>
      </c>
      <c r="AE57" s="62" t="s">
        <v>546</v>
      </c>
      <c r="AF57" s="66">
        <f>Table1[[#This Row],[2019 Scope 1 (MeT Co2)]]</f>
        <v>81655</v>
      </c>
      <c r="AG57" s="67">
        <f t="shared" si="9"/>
        <v>0</v>
      </c>
      <c r="AH57" s="68">
        <f t="shared" si="10"/>
        <v>0</v>
      </c>
      <c r="AK57" s="62" t="s">
        <v>546</v>
      </c>
      <c r="AL57" s="62" t="s">
        <v>546</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907</v>
      </c>
      <c r="C58" s="73" t="s">
        <v>916</v>
      </c>
      <c r="D58" s="73" t="s">
        <v>916</v>
      </c>
      <c r="E58" s="73" t="s">
        <v>916</v>
      </c>
      <c r="F58" s="73" t="s">
        <v>916</v>
      </c>
      <c r="G58" s="73" t="s">
        <v>916</v>
      </c>
      <c r="H58" s="73" t="s">
        <v>916</v>
      </c>
      <c r="I58" s="73" t="s">
        <v>916</v>
      </c>
      <c r="J58" s="73" t="s">
        <v>916</v>
      </c>
      <c r="K58" s="73" t="s">
        <v>916</v>
      </c>
      <c r="L58" s="73" t="s">
        <v>916</v>
      </c>
      <c r="M58" s="73" t="s">
        <v>916</v>
      </c>
      <c r="N58" s="73" t="s">
        <v>916</v>
      </c>
      <c r="O58" s="73" t="s">
        <v>916</v>
      </c>
      <c r="P58" s="73" t="s">
        <v>916</v>
      </c>
      <c r="Q58" s="73" t="s">
        <v>916</v>
      </c>
      <c r="R58" s="73" t="s">
        <v>916</v>
      </c>
      <c r="S58" s="73" t="s">
        <v>916</v>
      </c>
      <c r="T58" s="73" t="s">
        <v>916</v>
      </c>
      <c r="U58" s="73" t="s">
        <v>916</v>
      </c>
      <c r="V58" s="73" t="s">
        <v>916</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907</v>
      </c>
      <c r="C59" s="73">
        <v>649256</v>
      </c>
      <c r="D59" s="73">
        <v>773066</v>
      </c>
      <c r="E59" s="73" t="s">
        <v>546</v>
      </c>
      <c r="F59" s="73">
        <v>18282750.168000001</v>
      </c>
      <c r="G59" s="73">
        <v>397603.64799999999</v>
      </c>
      <c r="H59" s="73">
        <v>717228.77500000002</v>
      </c>
      <c r="I59" s="73">
        <v>1366415.4040000001</v>
      </c>
      <c r="J59" s="73">
        <v>52106.122000000003</v>
      </c>
      <c r="K59" s="73">
        <v>18988.075000000001</v>
      </c>
      <c r="L59" s="73">
        <v>105896.625</v>
      </c>
      <c r="M59" s="62" t="s">
        <v>546</v>
      </c>
      <c r="N59" s="62">
        <v>1307392.304</v>
      </c>
      <c r="O59" s="62" t="s">
        <v>546</v>
      </c>
      <c r="P59" s="62" t="s">
        <v>546</v>
      </c>
      <c r="Q59" s="62">
        <v>1029151.785</v>
      </c>
      <c r="R59" s="73" t="s">
        <v>546</v>
      </c>
      <c r="S59" s="62" t="s">
        <v>546</v>
      </c>
      <c r="T59" s="62" t="s">
        <v>546</v>
      </c>
      <c r="U59" s="62" t="s">
        <v>546</v>
      </c>
      <c r="V59" s="62" t="s">
        <v>546</v>
      </c>
      <c r="W59" s="62">
        <f t="shared" si="8"/>
        <v>23277532.905999999</v>
      </c>
      <c r="X59" s="73">
        <v>773066</v>
      </c>
      <c r="Y59" s="73">
        <v>24699854.905999999</v>
      </c>
      <c r="Z59" s="73"/>
      <c r="AA59" s="73"/>
      <c r="AB59" s="62"/>
      <c r="AC59" s="62"/>
      <c r="AD59" s="62" t="s">
        <v>546</v>
      </c>
      <c r="AE59" s="62" t="s">
        <v>546</v>
      </c>
      <c r="AF59" s="66">
        <f>Table1[[#This Row],[2019 Scope 1 (MeT Co2)]]</f>
        <v>649256</v>
      </c>
      <c r="AG59" s="67">
        <f t="shared" si="9"/>
        <v>0</v>
      </c>
      <c r="AH59" s="68">
        <f t="shared" si="10"/>
        <v>0</v>
      </c>
      <c r="AK59" s="62" t="s">
        <v>546</v>
      </c>
      <c r="AL59" s="62" t="s">
        <v>546</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907</v>
      </c>
      <c r="C60" s="73">
        <v>305362</v>
      </c>
      <c r="D60" s="73">
        <v>662659</v>
      </c>
      <c r="E60" s="73">
        <v>466073</v>
      </c>
      <c r="F60" s="73">
        <v>7700000</v>
      </c>
      <c r="G60" s="73">
        <v>370000</v>
      </c>
      <c r="H60" s="73">
        <v>105000</v>
      </c>
      <c r="I60" s="73">
        <v>60000</v>
      </c>
      <c r="J60" s="73">
        <v>4500</v>
      </c>
      <c r="K60" s="73">
        <v>190000</v>
      </c>
      <c r="L60" s="73">
        <v>215000</v>
      </c>
      <c r="M60" s="62" t="s">
        <v>546</v>
      </c>
      <c r="N60" s="62" t="s">
        <v>546</v>
      </c>
      <c r="O60" s="62" t="s">
        <v>546</v>
      </c>
      <c r="P60" s="62">
        <v>22000000</v>
      </c>
      <c r="Q60" s="62" t="s">
        <v>546</v>
      </c>
      <c r="R60" s="73" t="s">
        <v>546</v>
      </c>
      <c r="S60" s="62" t="s">
        <v>546</v>
      </c>
      <c r="T60" s="62" t="s">
        <v>546</v>
      </c>
      <c r="U60" s="62" t="s">
        <v>546</v>
      </c>
      <c r="V60" s="62" t="s">
        <v>546</v>
      </c>
      <c r="W60" s="62">
        <f t="shared" si="8"/>
        <v>30644500</v>
      </c>
      <c r="X60" s="73">
        <v>466073</v>
      </c>
      <c r="Y60" s="73">
        <v>31415935</v>
      </c>
      <c r="Z60" s="73"/>
      <c r="AA60" s="73"/>
      <c r="AB60" s="73"/>
      <c r="AC60" s="73"/>
      <c r="AD60" s="62" t="s">
        <v>546</v>
      </c>
      <c r="AE60" s="62" t="s">
        <v>546</v>
      </c>
      <c r="AF60" s="66">
        <f>Table1[[#This Row],[2019 Scope 1 (MeT Co2)]]</f>
        <v>305362</v>
      </c>
      <c r="AG60" s="67">
        <f t="shared" si="9"/>
        <v>0</v>
      </c>
      <c r="AH60" s="68">
        <f t="shared" si="10"/>
        <v>0</v>
      </c>
      <c r="AK60" s="62" t="s">
        <v>546</v>
      </c>
      <c r="AL60" s="62" t="s">
        <v>546</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913</v>
      </c>
    </row>
    <row r="61" spans="1:61">
      <c r="A61" s="59">
        <f>companies!A61</f>
        <v>60</v>
      </c>
      <c r="B61" s="61" t="s">
        <v>907</v>
      </c>
      <c r="C61" s="73">
        <v>484737</v>
      </c>
      <c r="D61" s="73">
        <v>1623768</v>
      </c>
      <c r="E61" s="73" t="s">
        <v>546</v>
      </c>
      <c r="F61" s="73" t="s">
        <v>546</v>
      </c>
      <c r="G61" s="73" t="s">
        <v>546</v>
      </c>
      <c r="H61" s="73" t="s">
        <v>546</v>
      </c>
      <c r="I61" s="73">
        <v>426134</v>
      </c>
      <c r="J61" s="73" t="s">
        <v>546</v>
      </c>
      <c r="K61" s="73">
        <v>10700</v>
      </c>
      <c r="L61" s="73" t="s">
        <v>546</v>
      </c>
      <c r="M61" s="62" t="s">
        <v>546</v>
      </c>
      <c r="N61" s="62" t="s">
        <v>546</v>
      </c>
      <c r="O61" s="62" t="s">
        <v>546</v>
      </c>
      <c r="P61" s="62">
        <v>123208225.78</v>
      </c>
      <c r="Q61" s="62" t="s">
        <v>546</v>
      </c>
      <c r="R61" s="73" t="s">
        <v>546</v>
      </c>
      <c r="S61" s="62" t="s">
        <v>546</v>
      </c>
      <c r="T61" s="62" t="s">
        <v>546</v>
      </c>
      <c r="U61" s="62" t="s">
        <v>546</v>
      </c>
      <c r="V61" s="62" t="s">
        <v>546</v>
      </c>
      <c r="W61" s="62">
        <f t="shared" si="8"/>
        <v>123645059.78</v>
      </c>
      <c r="X61" s="73">
        <v>1623768</v>
      </c>
      <c r="Y61" s="73">
        <v>125753564.78</v>
      </c>
      <c r="Z61" s="73"/>
      <c r="AA61" s="73"/>
      <c r="AB61" s="62"/>
      <c r="AC61" s="62"/>
      <c r="AD61" s="62" t="s">
        <v>546</v>
      </c>
      <c r="AE61" s="62" t="s">
        <v>546</v>
      </c>
      <c r="AF61" s="66">
        <f>Table1[[#This Row],[2019 Scope 1 (MeT Co2)]]</f>
        <v>484737</v>
      </c>
      <c r="AG61" s="67">
        <f t="shared" si="9"/>
        <v>0</v>
      </c>
      <c r="AH61" s="68">
        <f t="shared" si="10"/>
        <v>0</v>
      </c>
      <c r="AK61" s="62" t="s">
        <v>546</v>
      </c>
      <c r="AL61" s="62" t="s">
        <v>546</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907</v>
      </c>
      <c r="C62" s="73">
        <v>4758.3999999999996</v>
      </c>
      <c r="D62" s="73">
        <v>52140.56</v>
      </c>
      <c r="E62" s="73">
        <v>162</v>
      </c>
      <c r="F62" s="73">
        <v>396269.96</v>
      </c>
      <c r="G62" s="73">
        <v>0</v>
      </c>
      <c r="H62" s="73">
        <v>8451.8700000000008</v>
      </c>
      <c r="I62" s="73">
        <v>0</v>
      </c>
      <c r="J62" s="73">
        <v>1288.49</v>
      </c>
      <c r="K62" s="73">
        <v>53738</v>
      </c>
      <c r="L62" s="73">
        <v>43263.87</v>
      </c>
      <c r="M62" s="62" t="s">
        <v>546</v>
      </c>
      <c r="N62" s="62" t="s">
        <v>546</v>
      </c>
      <c r="O62" s="62" t="s">
        <v>546</v>
      </c>
      <c r="P62" s="62" t="s">
        <v>546</v>
      </c>
      <c r="Q62" s="62" t="s">
        <v>546</v>
      </c>
      <c r="R62" s="73" t="s">
        <v>546</v>
      </c>
      <c r="S62" s="62" t="s">
        <v>546</v>
      </c>
      <c r="T62" s="62" t="s">
        <v>546</v>
      </c>
      <c r="U62" s="62" t="s">
        <v>546</v>
      </c>
      <c r="V62" s="62" t="s">
        <v>546</v>
      </c>
      <c r="W62" s="62">
        <f t="shared" si="8"/>
        <v>503012.19</v>
      </c>
      <c r="X62" s="73">
        <v>162</v>
      </c>
      <c r="Y62" s="73">
        <v>507932.59</v>
      </c>
      <c r="Z62" s="73"/>
      <c r="AA62" s="73"/>
      <c r="AB62" s="73"/>
      <c r="AC62" s="73"/>
      <c r="AD62" s="62" t="s">
        <v>546</v>
      </c>
      <c r="AE62" s="62" t="s">
        <v>546</v>
      </c>
      <c r="AF62" s="66">
        <f>Table1[[#This Row],[2019 Scope 1 (MeT Co2)]]</f>
        <v>4758.3999999999996</v>
      </c>
      <c r="AG62" s="67">
        <f t="shared" si="9"/>
        <v>0</v>
      </c>
      <c r="AH62" s="68">
        <f t="shared" si="10"/>
        <v>0</v>
      </c>
      <c r="AK62" s="62" t="s">
        <v>546</v>
      </c>
      <c r="AL62" s="62" t="s">
        <v>546</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907</v>
      </c>
      <c r="C63" s="73">
        <v>107034.65</v>
      </c>
      <c r="D63" s="73">
        <v>569598.23</v>
      </c>
      <c r="E63" s="73">
        <v>492114.18</v>
      </c>
      <c r="F63" s="73">
        <v>41115851.549999997</v>
      </c>
      <c r="G63" s="73" t="s">
        <v>546</v>
      </c>
      <c r="H63" s="73">
        <v>2358793.15</v>
      </c>
      <c r="I63" s="73">
        <v>1947637.85</v>
      </c>
      <c r="J63" s="73">
        <v>1535857.79</v>
      </c>
      <c r="K63" s="73" t="s">
        <v>546</v>
      </c>
      <c r="L63" s="73" t="s">
        <v>546</v>
      </c>
      <c r="M63" s="62" t="s">
        <v>546</v>
      </c>
      <c r="N63" s="62" t="s">
        <v>546</v>
      </c>
      <c r="O63" s="62" t="s">
        <v>546</v>
      </c>
      <c r="P63" s="62" t="s">
        <v>546</v>
      </c>
      <c r="Q63" s="62" t="s">
        <v>546</v>
      </c>
      <c r="R63" s="73" t="s">
        <v>546</v>
      </c>
      <c r="S63" s="62">
        <v>5997501.7599999998</v>
      </c>
      <c r="T63" s="62" t="s">
        <v>546</v>
      </c>
      <c r="U63" s="62" t="s">
        <v>546</v>
      </c>
      <c r="V63" s="62" t="s">
        <v>546</v>
      </c>
      <c r="W63" s="62">
        <f t="shared" si="8"/>
        <v>52955642.099999994</v>
      </c>
      <c r="X63" s="73">
        <v>492114.18</v>
      </c>
      <c r="Y63" s="73">
        <v>53554790.929999992</v>
      </c>
      <c r="Z63" s="73"/>
      <c r="AA63" s="73"/>
      <c r="AB63" s="62"/>
      <c r="AC63" s="62"/>
      <c r="AD63" s="62" t="s">
        <v>908</v>
      </c>
      <c r="AE63" s="62" t="s">
        <v>909</v>
      </c>
      <c r="AF63" s="66">
        <f>Table1[[#This Row],[2019 Scope 1 (MeT Co2)]]</f>
        <v>107034.65</v>
      </c>
      <c r="AG63" s="67">
        <f t="shared" si="9"/>
        <v>0</v>
      </c>
      <c r="AH63" s="68">
        <f t="shared" si="10"/>
        <v>0</v>
      </c>
      <c r="AK63" s="62" t="s">
        <v>908</v>
      </c>
      <c r="AL63" s="62" t="s">
        <v>909</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907</v>
      </c>
      <c r="C64" s="73">
        <v>61803</v>
      </c>
      <c r="D64" s="73" t="s">
        <v>546</v>
      </c>
      <c r="E64" s="73">
        <v>218742</v>
      </c>
      <c r="F64" s="73" t="s">
        <v>546</v>
      </c>
      <c r="G64" s="73" t="s">
        <v>546</v>
      </c>
      <c r="H64" s="73" t="s">
        <v>546</v>
      </c>
      <c r="I64" s="73" t="s">
        <v>546</v>
      </c>
      <c r="J64" s="73" t="s">
        <v>546</v>
      </c>
      <c r="K64" s="73">
        <v>235863</v>
      </c>
      <c r="L64" s="73" t="s">
        <v>546</v>
      </c>
      <c r="M64" s="62" t="s">
        <v>546</v>
      </c>
      <c r="N64" s="62">
        <v>42619</v>
      </c>
      <c r="O64" s="62" t="s">
        <v>546</v>
      </c>
      <c r="P64" s="62" t="s">
        <v>546</v>
      </c>
      <c r="Q64" s="62" t="s">
        <v>546</v>
      </c>
      <c r="R64" s="73" t="s">
        <v>546</v>
      </c>
      <c r="S64" s="62" t="s">
        <v>546</v>
      </c>
      <c r="T64" s="62" t="s">
        <v>546</v>
      </c>
      <c r="U64" s="62" t="s">
        <v>546</v>
      </c>
      <c r="V64" s="62" t="s">
        <v>546</v>
      </c>
      <c r="W64" s="62">
        <f t="shared" si="8"/>
        <v>278482</v>
      </c>
      <c r="X64" s="73">
        <v>218742</v>
      </c>
      <c r="Y64" s="73">
        <v>559027</v>
      </c>
      <c r="Z64" s="73"/>
      <c r="AA64" s="73"/>
      <c r="AB64" s="73"/>
      <c r="AC64" s="73"/>
      <c r="AD64" s="62" t="s">
        <v>546</v>
      </c>
      <c r="AE64" s="62" t="s">
        <v>546</v>
      </c>
      <c r="AF64" s="66">
        <f>Table1[[#This Row],[2019 Scope 1 (MeT Co2)]]</f>
        <v>62931</v>
      </c>
      <c r="AG64" s="67">
        <f t="shared" si="9"/>
        <v>-1128</v>
      </c>
      <c r="AH64" s="68">
        <f t="shared" si="10"/>
        <v>-1.8251541187321006E-2</v>
      </c>
      <c r="AK64" s="62" t="s">
        <v>546</v>
      </c>
      <c r="AL64" s="62" t="s">
        <v>546</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907</v>
      </c>
      <c r="C65" s="73">
        <v>755340</v>
      </c>
      <c r="D65" s="73">
        <v>413550</v>
      </c>
      <c r="E65" s="73">
        <v>316630</v>
      </c>
      <c r="F65" s="73">
        <v>5155100</v>
      </c>
      <c r="G65" s="73">
        <v>339900</v>
      </c>
      <c r="H65" s="73">
        <v>240700</v>
      </c>
      <c r="I65" s="73">
        <v>271200</v>
      </c>
      <c r="J65" s="73">
        <v>19500</v>
      </c>
      <c r="K65" s="73">
        <v>340400</v>
      </c>
      <c r="L65" s="73">
        <v>272000</v>
      </c>
      <c r="M65" s="62" t="s">
        <v>546</v>
      </c>
      <c r="N65" s="62">
        <v>133200</v>
      </c>
      <c r="O65" s="62" t="s">
        <v>546</v>
      </c>
      <c r="P65" s="62">
        <v>142100</v>
      </c>
      <c r="Q65" s="62">
        <v>51500</v>
      </c>
      <c r="R65" s="73" t="s">
        <v>546</v>
      </c>
      <c r="S65" s="62" t="s">
        <v>546</v>
      </c>
      <c r="T65" s="62" t="s">
        <v>546</v>
      </c>
      <c r="U65" s="62" t="s">
        <v>546</v>
      </c>
      <c r="V65" s="62" t="s">
        <v>546</v>
      </c>
      <c r="W65" s="62">
        <f t="shared" si="8"/>
        <v>6965600</v>
      </c>
      <c r="X65" s="73">
        <v>316630</v>
      </c>
      <c r="Y65" s="73">
        <v>8037570</v>
      </c>
      <c r="Z65" s="73"/>
      <c r="AA65" s="73"/>
      <c r="AB65" s="73"/>
      <c r="AC65" s="73"/>
      <c r="AD65" s="62" t="s">
        <v>546</v>
      </c>
      <c r="AE65" s="62" t="s">
        <v>546</v>
      </c>
      <c r="AF65" s="66">
        <f>Table1[[#This Row],[2019 Scope 1 (MeT Co2)]]</f>
        <v>755340</v>
      </c>
      <c r="AG65" s="67">
        <f t="shared" si="9"/>
        <v>0</v>
      </c>
      <c r="AH65" s="68">
        <f t="shared" si="10"/>
        <v>0</v>
      </c>
      <c r="AK65" s="62" t="s">
        <v>546</v>
      </c>
      <c r="AL65" s="62" t="s">
        <v>546</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907</v>
      </c>
      <c r="C66" s="73">
        <v>13613</v>
      </c>
      <c r="D66" s="73">
        <v>90280</v>
      </c>
      <c r="E66" s="73">
        <v>0</v>
      </c>
      <c r="F66" s="73">
        <v>5248302</v>
      </c>
      <c r="G66" s="73">
        <v>261.14999999999998</v>
      </c>
      <c r="H66" s="73">
        <v>21804</v>
      </c>
      <c r="I66" s="73">
        <v>6781</v>
      </c>
      <c r="J66" s="73">
        <v>810</v>
      </c>
      <c r="K66" s="73">
        <v>25959</v>
      </c>
      <c r="L66" s="73">
        <v>150269</v>
      </c>
      <c r="M66" s="62" t="s">
        <v>546</v>
      </c>
      <c r="N66" s="62" t="s">
        <v>546</v>
      </c>
      <c r="O66" s="62" t="s">
        <v>546</v>
      </c>
      <c r="P66" s="62" t="s">
        <v>546</v>
      </c>
      <c r="Q66" s="62" t="s">
        <v>546</v>
      </c>
      <c r="R66" s="73">
        <v>7777</v>
      </c>
      <c r="S66" s="62" t="s">
        <v>546</v>
      </c>
      <c r="T66" s="62" t="s">
        <v>546</v>
      </c>
      <c r="U66" s="62" t="s">
        <v>546</v>
      </c>
      <c r="V66" s="62" t="s">
        <v>546</v>
      </c>
      <c r="W66" s="62">
        <f t="shared" si="8"/>
        <v>5461963.1500000004</v>
      </c>
      <c r="X66" s="73">
        <v>90280</v>
      </c>
      <c r="Y66" s="73">
        <v>5565856.1500000004</v>
      </c>
      <c r="Z66" s="73"/>
      <c r="AA66" s="73"/>
      <c r="AB66" s="73"/>
      <c r="AC66" s="73"/>
      <c r="AD66" s="62" t="s">
        <v>546</v>
      </c>
      <c r="AE66" s="62" t="s">
        <v>546</v>
      </c>
      <c r="AF66" s="66">
        <f>Table1[[#This Row],[2019 Scope 1 (MeT Co2)]]</f>
        <v>13613</v>
      </c>
      <c r="AG66" s="67">
        <f t="shared" ref="AG66:AG97" si="17">C66-AF66</f>
        <v>0</v>
      </c>
      <c r="AH66" s="68">
        <f t="shared" ref="AH66:AH97" si="18">AG66/C66</f>
        <v>0</v>
      </c>
      <c r="AK66" s="62" t="s">
        <v>546</v>
      </c>
      <c r="AL66" s="62" t="s">
        <v>546</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907</v>
      </c>
      <c r="C67" s="73">
        <v>113412</v>
      </c>
      <c r="D67" s="73">
        <v>3556553</v>
      </c>
      <c r="E67" s="73">
        <v>275375</v>
      </c>
      <c r="F67" s="73">
        <v>4200000</v>
      </c>
      <c r="G67" s="73">
        <v>2100000</v>
      </c>
      <c r="H67" s="73">
        <v>170000</v>
      </c>
      <c r="I67" s="73">
        <v>60000</v>
      </c>
      <c r="J67" s="73">
        <v>1200</v>
      </c>
      <c r="K67" s="73">
        <v>392557</v>
      </c>
      <c r="L67" s="73">
        <v>395000</v>
      </c>
      <c r="M67" s="62" t="s">
        <v>546</v>
      </c>
      <c r="N67" s="62">
        <v>53000</v>
      </c>
      <c r="O67" s="62" t="s">
        <v>546</v>
      </c>
      <c r="P67" s="62">
        <v>3874000</v>
      </c>
      <c r="Q67" s="62">
        <v>76000</v>
      </c>
      <c r="R67" s="73">
        <v>770</v>
      </c>
      <c r="S67" s="62" t="s">
        <v>546</v>
      </c>
      <c r="T67" s="62" t="s">
        <v>546</v>
      </c>
      <c r="U67" s="62" t="s">
        <v>546</v>
      </c>
      <c r="V67" s="62" t="s">
        <v>546</v>
      </c>
      <c r="W67" s="62">
        <f t="shared" ref="W67:W101" si="25">SUM(F67:V67)</f>
        <v>11322527</v>
      </c>
      <c r="X67" s="73">
        <v>275375</v>
      </c>
      <c r="Y67" s="73">
        <v>11711314</v>
      </c>
      <c r="Z67" s="73"/>
      <c r="AA67" s="73"/>
      <c r="AB67" s="73"/>
      <c r="AC67" s="73"/>
      <c r="AD67" s="62" t="s">
        <v>546</v>
      </c>
      <c r="AE67" s="62" t="s">
        <v>546</v>
      </c>
      <c r="AF67" s="66">
        <f>Table1[[#This Row],[2019 Scope 1 (MeT Co2)]]</f>
        <v>113412</v>
      </c>
      <c r="AG67" s="67">
        <f t="shared" si="17"/>
        <v>0</v>
      </c>
      <c r="AH67" s="68">
        <f t="shared" si="18"/>
        <v>0</v>
      </c>
      <c r="AK67" s="62" t="s">
        <v>546</v>
      </c>
      <c r="AL67" s="62" t="s">
        <v>546</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907</v>
      </c>
      <c r="C68" s="73">
        <v>856590</v>
      </c>
      <c r="D68" s="73">
        <v>938601</v>
      </c>
      <c r="E68" s="73">
        <v>906349</v>
      </c>
      <c r="F68" s="73">
        <v>15034298</v>
      </c>
      <c r="G68" s="73" t="s">
        <v>546</v>
      </c>
      <c r="H68" s="73">
        <v>1164761</v>
      </c>
      <c r="I68" s="73">
        <v>2311217</v>
      </c>
      <c r="J68" s="73">
        <v>84072</v>
      </c>
      <c r="K68" s="73">
        <v>41446</v>
      </c>
      <c r="L68" s="73">
        <v>190306</v>
      </c>
      <c r="M68" s="62" t="s">
        <v>546</v>
      </c>
      <c r="N68" s="62">
        <v>89945</v>
      </c>
      <c r="O68" s="62" t="s">
        <v>546</v>
      </c>
      <c r="P68" s="62">
        <v>52986</v>
      </c>
      <c r="Q68" s="62">
        <v>883179</v>
      </c>
      <c r="R68" s="73" t="s">
        <v>546</v>
      </c>
      <c r="S68" s="62" t="s">
        <v>546</v>
      </c>
      <c r="T68" s="62" t="s">
        <v>546</v>
      </c>
      <c r="U68" s="62" t="s">
        <v>546</v>
      </c>
      <c r="V68" s="62" t="s">
        <v>546</v>
      </c>
      <c r="W68" s="62">
        <f t="shared" si="25"/>
        <v>19852210</v>
      </c>
      <c r="X68" s="73">
        <v>906349</v>
      </c>
      <c r="Y68" s="73">
        <v>21615149</v>
      </c>
      <c r="Z68" s="73"/>
      <c r="AA68" s="73"/>
      <c r="AB68" s="73"/>
      <c r="AC68" s="73"/>
      <c r="AD68" s="62" t="s">
        <v>546</v>
      </c>
      <c r="AE68" s="62" t="s">
        <v>546</v>
      </c>
      <c r="AF68" s="66">
        <f>Table1[[#This Row],[2019 Scope 1 (MeT Co2)]]</f>
        <v>856590</v>
      </c>
      <c r="AG68" s="67">
        <f t="shared" si="17"/>
        <v>0</v>
      </c>
      <c r="AH68" s="68">
        <f t="shared" si="18"/>
        <v>0</v>
      </c>
      <c r="AK68" s="62" t="s">
        <v>546</v>
      </c>
      <c r="AL68" s="62" t="s">
        <v>546</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907</v>
      </c>
      <c r="C69" s="73">
        <v>28300</v>
      </c>
      <c r="D69" s="73">
        <v>199800</v>
      </c>
      <c r="E69" s="73">
        <v>176200</v>
      </c>
      <c r="F69" s="73">
        <v>911000</v>
      </c>
      <c r="G69" s="73">
        <v>192000</v>
      </c>
      <c r="H69" s="73">
        <v>46600</v>
      </c>
      <c r="I69" s="73" t="s">
        <v>546</v>
      </c>
      <c r="J69" s="73">
        <v>6490</v>
      </c>
      <c r="K69" s="73">
        <v>99700</v>
      </c>
      <c r="L69" s="73">
        <v>112550</v>
      </c>
      <c r="M69" s="62" t="s">
        <v>546</v>
      </c>
      <c r="N69" s="62" t="s">
        <v>546</v>
      </c>
      <c r="O69" s="62" t="s">
        <v>546</v>
      </c>
      <c r="P69" s="62" t="s">
        <v>546</v>
      </c>
      <c r="Q69" s="62">
        <v>6000</v>
      </c>
      <c r="R69" s="73">
        <v>200</v>
      </c>
      <c r="S69" s="62" t="s">
        <v>546</v>
      </c>
      <c r="T69" s="62" t="s">
        <v>546</v>
      </c>
      <c r="U69" s="62" t="s">
        <v>546</v>
      </c>
      <c r="V69" s="62" t="s">
        <v>546</v>
      </c>
      <c r="W69" s="62">
        <f t="shared" si="25"/>
        <v>1374540</v>
      </c>
      <c r="X69" s="73">
        <v>176200</v>
      </c>
      <c r="Y69" s="73">
        <v>1579040</v>
      </c>
      <c r="Z69" s="73"/>
      <c r="AA69" s="73"/>
      <c r="AB69" s="73"/>
      <c r="AC69" s="73"/>
      <c r="AD69" s="62" t="s">
        <v>546</v>
      </c>
      <c r="AE69" s="62" t="s">
        <v>546</v>
      </c>
      <c r="AF69" s="66">
        <f>Table1[[#This Row],[2019 Scope 1 (MeT Co2)]]</f>
        <v>28300</v>
      </c>
      <c r="AG69" s="67">
        <f t="shared" si="17"/>
        <v>0</v>
      </c>
      <c r="AH69" s="68">
        <f t="shared" si="18"/>
        <v>0</v>
      </c>
      <c r="AK69" s="62" t="s">
        <v>546</v>
      </c>
      <c r="AL69" s="62" t="s">
        <v>546</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907</v>
      </c>
      <c r="C70" s="73" t="s">
        <v>916</v>
      </c>
      <c r="D70" s="73" t="s">
        <v>916</v>
      </c>
      <c r="E70" s="73" t="s">
        <v>916</v>
      </c>
      <c r="F70" s="73" t="s">
        <v>916</v>
      </c>
      <c r="G70" s="73" t="s">
        <v>916</v>
      </c>
      <c r="H70" s="73" t="s">
        <v>916</v>
      </c>
      <c r="I70" s="73" t="s">
        <v>916</v>
      </c>
      <c r="J70" s="73" t="s">
        <v>916</v>
      </c>
      <c r="K70" s="73" t="s">
        <v>916</v>
      </c>
      <c r="L70" s="73" t="s">
        <v>916</v>
      </c>
      <c r="M70" s="73" t="s">
        <v>916</v>
      </c>
      <c r="N70" s="73" t="s">
        <v>916</v>
      </c>
      <c r="O70" s="73" t="s">
        <v>916</v>
      </c>
      <c r="P70" s="73" t="s">
        <v>916</v>
      </c>
      <c r="Q70" s="73" t="s">
        <v>916</v>
      </c>
      <c r="R70" s="73" t="s">
        <v>916</v>
      </c>
      <c r="S70" s="73" t="s">
        <v>916</v>
      </c>
      <c r="T70" s="73" t="s">
        <v>916</v>
      </c>
      <c r="U70" s="73" t="s">
        <v>916</v>
      </c>
      <c r="V70" s="73" t="s">
        <v>916</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907</v>
      </c>
      <c r="C71" s="73" t="s">
        <v>916</v>
      </c>
      <c r="D71" s="73" t="s">
        <v>916</v>
      </c>
      <c r="E71" s="73" t="s">
        <v>916</v>
      </c>
      <c r="F71" s="73" t="s">
        <v>916</v>
      </c>
      <c r="G71" s="73" t="s">
        <v>916</v>
      </c>
      <c r="H71" s="73" t="s">
        <v>916</v>
      </c>
      <c r="I71" s="73" t="s">
        <v>916</v>
      </c>
      <c r="J71" s="73" t="s">
        <v>916</v>
      </c>
      <c r="K71" s="73" t="s">
        <v>916</v>
      </c>
      <c r="L71" s="73" t="s">
        <v>916</v>
      </c>
      <c r="M71" s="73" t="s">
        <v>916</v>
      </c>
      <c r="N71" s="73" t="s">
        <v>916</v>
      </c>
      <c r="O71" s="73" t="s">
        <v>916</v>
      </c>
      <c r="P71" s="73" t="s">
        <v>916</v>
      </c>
      <c r="Q71" s="73" t="s">
        <v>916</v>
      </c>
      <c r="R71" s="73" t="s">
        <v>916</v>
      </c>
      <c r="S71" s="73" t="s">
        <v>916</v>
      </c>
      <c r="T71" s="73" t="s">
        <v>916</v>
      </c>
      <c r="U71" s="73" t="s">
        <v>916</v>
      </c>
      <c r="V71" s="73" t="s">
        <v>916</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907</v>
      </c>
      <c r="C72" s="73">
        <v>46714</v>
      </c>
      <c r="D72" s="73">
        <v>258171</v>
      </c>
      <c r="E72" s="73">
        <v>209065</v>
      </c>
      <c r="F72" s="73">
        <v>7700000</v>
      </c>
      <c r="G72" s="73" t="s">
        <v>546</v>
      </c>
      <c r="H72" s="73">
        <v>15000</v>
      </c>
      <c r="I72" s="73">
        <v>1100000</v>
      </c>
      <c r="J72" s="73">
        <v>2000</v>
      </c>
      <c r="K72" s="73">
        <v>89000</v>
      </c>
      <c r="L72" s="73">
        <v>131000</v>
      </c>
      <c r="M72" s="62" t="s">
        <v>546</v>
      </c>
      <c r="N72" s="62">
        <v>101000</v>
      </c>
      <c r="O72" s="62" t="s">
        <v>546</v>
      </c>
      <c r="P72" s="62">
        <v>6200000</v>
      </c>
      <c r="Q72" s="62">
        <v>439000</v>
      </c>
      <c r="R72" s="73" t="s">
        <v>546</v>
      </c>
      <c r="S72" s="62" t="s">
        <v>546</v>
      </c>
      <c r="T72" s="62" t="s">
        <v>546</v>
      </c>
      <c r="U72" s="62" t="s">
        <v>546</v>
      </c>
      <c r="V72" s="62" t="s">
        <v>546</v>
      </c>
      <c r="W72" s="62">
        <f t="shared" si="25"/>
        <v>15777000</v>
      </c>
      <c r="X72" s="73">
        <v>209065</v>
      </c>
      <c r="Y72" s="73">
        <v>16032779</v>
      </c>
      <c r="Z72" s="73"/>
      <c r="AA72" s="73"/>
      <c r="AB72" s="73"/>
      <c r="AC72" s="73"/>
      <c r="AD72" s="62" t="s">
        <v>914</v>
      </c>
      <c r="AE72" s="62" t="s">
        <v>915</v>
      </c>
      <c r="AF72" s="66">
        <f>Table1[[#This Row],[2019 Scope 1 (MeT Co2)]]</f>
        <v>46714</v>
      </c>
      <c r="AG72" s="67">
        <f t="shared" si="17"/>
        <v>0</v>
      </c>
      <c r="AH72" s="68">
        <f t="shared" si="18"/>
        <v>0</v>
      </c>
      <c r="AK72" s="62" t="s">
        <v>914</v>
      </c>
      <c r="AL72" s="62" t="s">
        <v>915</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907</v>
      </c>
      <c r="C73" s="73">
        <v>2817</v>
      </c>
      <c r="D73" s="73">
        <v>74692</v>
      </c>
      <c r="E73" s="73">
        <v>65936</v>
      </c>
      <c r="F73" s="73">
        <v>224687</v>
      </c>
      <c r="G73" s="73">
        <v>72946</v>
      </c>
      <c r="H73" s="73">
        <v>27885</v>
      </c>
      <c r="I73" s="73">
        <v>30380</v>
      </c>
      <c r="J73" s="73">
        <v>752</v>
      </c>
      <c r="K73" s="73">
        <v>31285</v>
      </c>
      <c r="L73" s="73">
        <v>17929</v>
      </c>
      <c r="M73" s="62">
        <v>9329</v>
      </c>
      <c r="N73" s="62" t="s">
        <v>546</v>
      </c>
      <c r="O73" s="62" t="s">
        <v>546</v>
      </c>
      <c r="P73" s="62" t="s">
        <v>546</v>
      </c>
      <c r="Q73" s="62" t="s">
        <v>546</v>
      </c>
      <c r="R73" s="73" t="s">
        <v>546</v>
      </c>
      <c r="S73" s="62" t="s">
        <v>546</v>
      </c>
      <c r="T73" s="62" t="s">
        <v>546</v>
      </c>
      <c r="U73" s="62" t="s">
        <v>546</v>
      </c>
      <c r="V73" s="62" t="s">
        <v>546</v>
      </c>
      <c r="W73" s="62">
        <f t="shared" si="25"/>
        <v>415193</v>
      </c>
      <c r="X73" s="73">
        <v>65936</v>
      </c>
      <c r="Y73" s="73">
        <v>483946</v>
      </c>
      <c r="Z73" s="73"/>
      <c r="AA73" s="73"/>
      <c r="AB73" s="73"/>
      <c r="AC73" s="73"/>
      <c r="AD73" s="62" t="s">
        <v>546</v>
      </c>
      <c r="AE73" s="62" t="s">
        <v>546</v>
      </c>
      <c r="AF73" s="66">
        <f>Table1[[#This Row],[2019 Scope 1 (MeT Co2)]]</f>
        <v>2695</v>
      </c>
      <c r="AG73" s="67">
        <f t="shared" si="17"/>
        <v>122</v>
      </c>
      <c r="AH73" s="68">
        <f t="shared" si="18"/>
        <v>4.3308484203052895E-2</v>
      </c>
      <c r="AK73" s="62" t="s">
        <v>546</v>
      </c>
      <c r="AL73" s="62" t="s">
        <v>546</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907</v>
      </c>
      <c r="C74" s="73">
        <v>22430197</v>
      </c>
      <c r="D74" s="73">
        <v>6420000</v>
      </c>
      <c r="E74" s="73" t="s">
        <v>546</v>
      </c>
      <c r="F74" s="73" t="s">
        <v>546</v>
      </c>
      <c r="G74" s="73" t="s">
        <v>546</v>
      </c>
      <c r="H74" s="73" t="s">
        <v>546</v>
      </c>
      <c r="I74" s="73">
        <v>0</v>
      </c>
      <c r="J74" s="73" t="s">
        <v>546</v>
      </c>
      <c r="K74" s="73" t="s">
        <v>546</v>
      </c>
      <c r="L74" s="73" t="s">
        <v>546</v>
      </c>
      <c r="M74" s="62" t="s">
        <v>546</v>
      </c>
      <c r="N74" s="62" t="s">
        <v>546</v>
      </c>
      <c r="O74" s="62">
        <v>103000000</v>
      </c>
      <c r="P74" s="62">
        <v>103000000</v>
      </c>
      <c r="Q74" s="62" t="s">
        <v>546</v>
      </c>
      <c r="R74" s="73" t="s">
        <v>546</v>
      </c>
      <c r="S74" s="62" t="s">
        <v>546</v>
      </c>
      <c r="T74" s="62" t="s">
        <v>546</v>
      </c>
      <c r="U74" s="62" t="s">
        <v>546</v>
      </c>
      <c r="V74" s="62" t="s">
        <v>546</v>
      </c>
      <c r="W74" s="62">
        <f t="shared" si="25"/>
        <v>206000000</v>
      </c>
      <c r="X74" s="73">
        <v>6420000</v>
      </c>
      <c r="Y74" s="73">
        <v>234850197</v>
      </c>
      <c r="Z74" s="73"/>
      <c r="AA74" s="73"/>
      <c r="AB74" s="62"/>
      <c r="AC74" s="62"/>
      <c r="AD74" s="62" t="s">
        <v>546</v>
      </c>
      <c r="AE74" s="62" t="s">
        <v>546</v>
      </c>
      <c r="AF74" s="66">
        <f>Table1[[#This Row],[2019 Scope 1 (MeT Co2)]]</f>
        <v>22430197</v>
      </c>
      <c r="AG74" s="67">
        <f t="shared" si="17"/>
        <v>0</v>
      </c>
      <c r="AH74" s="68">
        <f t="shared" si="18"/>
        <v>0</v>
      </c>
      <c r="AK74" s="62" t="s">
        <v>546</v>
      </c>
      <c r="AL74" s="62" t="s">
        <v>546</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907</v>
      </c>
      <c r="C75" s="73">
        <v>16520</v>
      </c>
      <c r="D75" s="73">
        <v>560683</v>
      </c>
      <c r="E75" s="73">
        <v>349022</v>
      </c>
      <c r="F75" s="73">
        <v>1139792</v>
      </c>
      <c r="G75" s="73">
        <v>151888</v>
      </c>
      <c r="H75" s="73">
        <v>21233</v>
      </c>
      <c r="I75" s="73">
        <v>8956</v>
      </c>
      <c r="J75" s="73">
        <v>1055</v>
      </c>
      <c r="K75" s="73">
        <v>173807</v>
      </c>
      <c r="L75" s="73">
        <v>70</v>
      </c>
      <c r="M75" s="62" t="s">
        <v>546</v>
      </c>
      <c r="N75" s="62">
        <v>35824</v>
      </c>
      <c r="O75" s="62" t="s">
        <v>546</v>
      </c>
      <c r="P75" s="62" t="s">
        <v>546</v>
      </c>
      <c r="Q75" s="62" t="s">
        <v>546</v>
      </c>
      <c r="R75" s="73">
        <v>10915</v>
      </c>
      <c r="S75" s="62" t="s">
        <v>546</v>
      </c>
      <c r="T75" s="62" t="s">
        <v>546</v>
      </c>
      <c r="U75" s="62" t="s">
        <v>546</v>
      </c>
      <c r="V75" s="62" t="s">
        <v>546</v>
      </c>
      <c r="W75" s="62">
        <f t="shared" si="25"/>
        <v>1543540</v>
      </c>
      <c r="X75" s="73">
        <v>349022</v>
      </c>
      <c r="Y75" s="73">
        <v>1909082</v>
      </c>
      <c r="Z75" s="73"/>
      <c r="AA75" s="73"/>
      <c r="AB75" s="73"/>
      <c r="AC75" s="73"/>
      <c r="AD75" s="62" t="s">
        <v>546</v>
      </c>
      <c r="AE75" s="62" t="s">
        <v>546</v>
      </c>
      <c r="AF75" s="66">
        <f>Table1[[#This Row],[2019 Scope 1 (MeT Co2)]]</f>
        <v>16520</v>
      </c>
      <c r="AG75" s="67">
        <f t="shared" si="17"/>
        <v>0</v>
      </c>
      <c r="AH75" s="68">
        <f t="shared" si="18"/>
        <v>0</v>
      </c>
      <c r="AK75" s="62" t="s">
        <v>546</v>
      </c>
      <c r="AL75" s="62" t="s">
        <v>546</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907</v>
      </c>
      <c r="C76" s="73">
        <v>9897</v>
      </c>
      <c r="D76" s="73" t="s">
        <v>546</v>
      </c>
      <c r="E76" s="73">
        <v>47911</v>
      </c>
      <c r="F76" s="73" t="s">
        <v>546</v>
      </c>
      <c r="G76" s="73" t="s">
        <v>546</v>
      </c>
      <c r="H76" s="73" t="s">
        <v>546</v>
      </c>
      <c r="I76" s="73" t="s">
        <v>546</v>
      </c>
      <c r="J76" s="73" t="s">
        <v>546</v>
      </c>
      <c r="K76" s="73">
        <v>32130.06</v>
      </c>
      <c r="L76" s="73" t="s">
        <v>546</v>
      </c>
      <c r="M76" s="62" t="s">
        <v>546</v>
      </c>
      <c r="N76" s="62" t="s">
        <v>546</v>
      </c>
      <c r="O76" s="62" t="s">
        <v>546</v>
      </c>
      <c r="P76" s="62" t="s">
        <v>546</v>
      </c>
      <c r="Q76" s="62" t="s">
        <v>546</v>
      </c>
      <c r="R76" s="73" t="s">
        <v>546</v>
      </c>
      <c r="S76" s="62" t="s">
        <v>546</v>
      </c>
      <c r="T76" s="62" t="s">
        <v>546</v>
      </c>
      <c r="U76" s="62" t="s">
        <v>546</v>
      </c>
      <c r="V76" s="62" t="s">
        <v>546</v>
      </c>
      <c r="W76" s="62">
        <f t="shared" si="25"/>
        <v>32130.06</v>
      </c>
      <c r="X76" s="73">
        <v>47911</v>
      </c>
      <c r="Y76" s="73">
        <v>89938.06</v>
      </c>
      <c r="Z76" s="73"/>
      <c r="AA76" s="73"/>
      <c r="AB76" s="73"/>
      <c r="AC76" s="73"/>
      <c r="AD76" s="62" t="s">
        <v>908</v>
      </c>
      <c r="AE76" s="62" t="s">
        <v>909</v>
      </c>
      <c r="AF76" s="66">
        <f>Table1[[#This Row],[2019 Scope 1 (MeT Co2)]]</f>
        <v>9900</v>
      </c>
      <c r="AG76" s="67">
        <f t="shared" si="17"/>
        <v>-3</v>
      </c>
      <c r="AH76" s="68">
        <f t="shared" si="18"/>
        <v>-3.031221582297666E-4</v>
      </c>
      <c r="AK76" s="62" t="s">
        <v>908</v>
      </c>
      <c r="AL76" s="62" t="s">
        <v>909</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907</v>
      </c>
      <c r="C77" s="73">
        <v>3552415</v>
      </c>
      <c r="D77" s="73">
        <v>1556523</v>
      </c>
      <c r="E77" s="73">
        <v>1425255</v>
      </c>
      <c r="F77" s="73">
        <v>33599797</v>
      </c>
      <c r="G77" s="73">
        <v>600278</v>
      </c>
      <c r="H77" s="73">
        <v>946616</v>
      </c>
      <c r="I77" s="73">
        <v>720951</v>
      </c>
      <c r="J77" s="73">
        <v>25353</v>
      </c>
      <c r="K77" s="73">
        <v>140452</v>
      </c>
      <c r="L77" s="73">
        <v>201663</v>
      </c>
      <c r="M77" s="62" t="s">
        <v>546</v>
      </c>
      <c r="N77" s="62">
        <v>11088559</v>
      </c>
      <c r="O77" s="62">
        <v>231426</v>
      </c>
      <c r="P77" s="62" t="s">
        <v>546</v>
      </c>
      <c r="Q77" s="62">
        <v>811130</v>
      </c>
      <c r="R77" s="73" t="s">
        <v>546</v>
      </c>
      <c r="S77" s="62">
        <v>1843424</v>
      </c>
      <c r="T77" s="62">
        <v>255417</v>
      </c>
      <c r="U77" s="62" t="s">
        <v>546</v>
      </c>
      <c r="V77" s="62" t="s">
        <v>546</v>
      </c>
      <c r="W77" s="62">
        <f t="shared" si="25"/>
        <v>50465066</v>
      </c>
      <c r="X77" s="73">
        <v>1425255</v>
      </c>
      <c r="Y77" s="73">
        <v>55442736</v>
      </c>
      <c r="Z77" s="73"/>
      <c r="AA77" s="73"/>
      <c r="AB77" s="73"/>
      <c r="AC77" s="73"/>
      <c r="AD77" s="62" t="s">
        <v>546</v>
      </c>
      <c r="AE77" s="62" t="s">
        <v>546</v>
      </c>
      <c r="AF77" s="66">
        <f>Table1[[#This Row],[2019 Scope 1 (MeT Co2)]]</f>
        <v>3552415</v>
      </c>
      <c r="AG77" s="67">
        <f t="shared" si="17"/>
        <v>0</v>
      </c>
      <c r="AH77" s="68">
        <f t="shared" si="18"/>
        <v>0</v>
      </c>
      <c r="AK77" s="62" t="s">
        <v>546</v>
      </c>
      <c r="AL77" s="62" t="s">
        <v>546</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907</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546</v>
      </c>
      <c r="P78" s="62" t="s">
        <v>546</v>
      </c>
      <c r="Q78" s="62" t="s">
        <v>546</v>
      </c>
      <c r="R78" s="73" t="s">
        <v>546</v>
      </c>
      <c r="S78" s="62" t="s">
        <v>546</v>
      </c>
      <c r="T78" s="62">
        <v>33892</v>
      </c>
      <c r="U78" s="62" t="s">
        <v>546</v>
      </c>
      <c r="V78" s="62" t="s">
        <v>546</v>
      </c>
      <c r="W78" s="62">
        <f t="shared" si="25"/>
        <v>5708509</v>
      </c>
      <c r="X78" s="73">
        <v>634205</v>
      </c>
      <c r="Y78" s="73">
        <v>7077352</v>
      </c>
      <c r="Z78" s="73"/>
      <c r="AA78" s="73"/>
      <c r="AB78" s="73"/>
      <c r="AC78" s="73"/>
      <c r="AD78" s="62" t="s">
        <v>908</v>
      </c>
      <c r="AE78" s="62" t="s">
        <v>909</v>
      </c>
      <c r="AF78" s="66">
        <f>Table1[[#This Row],[2019 Scope 1 (MeT Co2)]]</f>
        <v>734638</v>
      </c>
      <c r="AG78" s="67">
        <f t="shared" si="17"/>
        <v>0</v>
      </c>
      <c r="AH78" s="68">
        <f t="shared" si="18"/>
        <v>0</v>
      </c>
      <c r="AK78" s="62" t="s">
        <v>908</v>
      </c>
      <c r="AL78" s="62" t="s">
        <v>909</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907</v>
      </c>
      <c r="C79" s="73">
        <v>397210</v>
      </c>
      <c r="D79" s="73">
        <v>447322</v>
      </c>
      <c r="E79" s="73">
        <v>158672</v>
      </c>
      <c r="F79" s="73">
        <v>3079756</v>
      </c>
      <c r="G79" s="73">
        <v>112716</v>
      </c>
      <c r="H79" s="73">
        <v>113778</v>
      </c>
      <c r="I79" s="73">
        <v>437675</v>
      </c>
      <c r="J79" s="73">
        <v>1832</v>
      </c>
      <c r="K79" s="73">
        <v>111283</v>
      </c>
      <c r="L79" s="73">
        <v>58200</v>
      </c>
      <c r="M79" s="62" t="s">
        <v>546</v>
      </c>
      <c r="N79" s="62">
        <v>46621</v>
      </c>
      <c r="O79" s="62" t="s">
        <v>546</v>
      </c>
      <c r="P79" s="62">
        <v>107477</v>
      </c>
      <c r="Q79" s="62">
        <v>57272</v>
      </c>
      <c r="R79" s="73" t="s">
        <v>546</v>
      </c>
      <c r="S79" s="62" t="s">
        <v>546</v>
      </c>
      <c r="T79" s="62" t="s">
        <v>546</v>
      </c>
      <c r="U79" s="62" t="s">
        <v>546</v>
      </c>
      <c r="V79" s="62" t="s">
        <v>546</v>
      </c>
      <c r="W79" s="62">
        <f t="shared" si="25"/>
        <v>4126610</v>
      </c>
      <c r="X79" s="73">
        <v>158672</v>
      </c>
      <c r="Y79" s="73">
        <v>4682492</v>
      </c>
      <c r="Z79" s="73"/>
      <c r="AA79" s="73"/>
      <c r="AB79" s="73"/>
      <c r="AC79" s="73"/>
      <c r="AD79" s="62" t="s">
        <v>546</v>
      </c>
      <c r="AE79" s="62" t="s">
        <v>546</v>
      </c>
      <c r="AF79" s="66">
        <f>Table1[[#This Row],[2019 Scope 1 (MeT Co2)]]</f>
        <v>397970</v>
      </c>
      <c r="AG79" s="67">
        <f t="shared" si="17"/>
        <v>-760</v>
      </c>
      <c r="AH79" s="68">
        <f t="shared" si="18"/>
        <v>-1.9133455854585737E-3</v>
      </c>
      <c r="AK79" s="62" t="s">
        <v>546</v>
      </c>
      <c r="AL79" s="62" t="s">
        <v>546</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907</v>
      </c>
      <c r="C80" s="73">
        <v>2210497</v>
      </c>
      <c r="D80" s="73">
        <v>2544389</v>
      </c>
      <c r="E80" s="73">
        <v>1839862</v>
      </c>
      <c r="F80" s="73">
        <v>164210001</v>
      </c>
      <c r="G80" s="73">
        <v>247000</v>
      </c>
      <c r="H80" s="73">
        <v>495000</v>
      </c>
      <c r="I80" s="73">
        <v>0</v>
      </c>
      <c r="J80" s="73">
        <v>9000</v>
      </c>
      <c r="K80" s="73">
        <v>151042</v>
      </c>
      <c r="L80" s="73">
        <v>117000</v>
      </c>
      <c r="M80" s="62" t="s">
        <v>546</v>
      </c>
      <c r="N80" s="62">
        <v>3700000</v>
      </c>
      <c r="O80" s="62" t="s">
        <v>546</v>
      </c>
      <c r="P80" s="62">
        <v>199133000</v>
      </c>
      <c r="Q80" s="62">
        <v>13251000</v>
      </c>
      <c r="R80" s="73" t="s">
        <v>546</v>
      </c>
      <c r="S80" s="62" t="s">
        <v>546</v>
      </c>
      <c r="T80" s="62" t="s">
        <v>546</v>
      </c>
      <c r="U80" s="62" t="s">
        <v>546</v>
      </c>
      <c r="V80" s="62" t="s">
        <v>546</v>
      </c>
      <c r="W80" s="62">
        <f t="shared" si="25"/>
        <v>381313043</v>
      </c>
      <c r="X80" s="73">
        <v>1839862</v>
      </c>
      <c r="Y80" s="73">
        <v>385363402</v>
      </c>
      <c r="Z80" s="73"/>
      <c r="AA80" s="73"/>
      <c r="AB80" s="73"/>
      <c r="AC80" s="73"/>
      <c r="AD80" s="62" t="s">
        <v>546</v>
      </c>
      <c r="AE80" s="62" t="s">
        <v>546</v>
      </c>
      <c r="AF80" s="66">
        <f>Table1[[#This Row],[2019 Scope 1 (MeT Co2)]]</f>
        <v>2210000</v>
      </c>
      <c r="AG80" s="67">
        <f t="shared" si="17"/>
        <v>497</v>
      </c>
      <c r="AH80" s="68">
        <f t="shared" si="18"/>
        <v>2.248363150911311E-4</v>
      </c>
      <c r="AK80" s="62" t="s">
        <v>546</v>
      </c>
      <c r="AL80" s="62" t="s">
        <v>546</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907</v>
      </c>
      <c r="C81" s="73">
        <v>78290</v>
      </c>
      <c r="D81" s="73">
        <v>135967</v>
      </c>
      <c r="E81" s="73">
        <v>114060</v>
      </c>
      <c r="F81" s="73" t="s">
        <v>546</v>
      </c>
      <c r="G81" s="73" t="s">
        <v>546</v>
      </c>
      <c r="H81" s="73" t="s">
        <v>546</v>
      </c>
      <c r="I81" s="73" t="s">
        <v>546</v>
      </c>
      <c r="J81" s="73" t="s">
        <v>546</v>
      </c>
      <c r="K81" s="73">
        <v>80928</v>
      </c>
      <c r="L81" s="73">
        <v>30324</v>
      </c>
      <c r="M81" s="62" t="s">
        <v>546</v>
      </c>
      <c r="N81" s="62" t="s">
        <v>546</v>
      </c>
      <c r="O81" s="62" t="s">
        <v>546</v>
      </c>
      <c r="P81" s="62" t="s">
        <v>546</v>
      </c>
      <c r="Q81" s="62" t="s">
        <v>546</v>
      </c>
      <c r="R81" s="73" t="s">
        <v>546</v>
      </c>
      <c r="S81" s="62" t="s">
        <v>546</v>
      </c>
      <c r="T81" s="62" t="s">
        <v>546</v>
      </c>
      <c r="U81" s="62" t="s">
        <v>546</v>
      </c>
      <c r="V81" s="62" t="s">
        <v>546</v>
      </c>
      <c r="W81" s="62">
        <f t="shared" si="25"/>
        <v>111252</v>
      </c>
      <c r="X81" s="73">
        <v>114060</v>
      </c>
      <c r="Y81" s="73">
        <v>303602</v>
      </c>
      <c r="Z81" s="73"/>
      <c r="AA81" s="73"/>
      <c r="AB81" s="73"/>
      <c r="AC81" s="73"/>
      <c r="AD81" s="62" t="s">
        <v>546</v>
      </c>
      <c r="AE81" s="62" t="s">
        <v>546</v>
      </c>
      <c r="AF81" s="66">
        <f>Table1[[#This Row],[2019 Scope 1 (MeT Co2)]]</f>
        <v>75290</v>
      </c>
      <c r="AG81" s="67">
        <f t="shared" si="17"/>
        <v>3000</v>
      </c>
      <c r="AH81" s="68">
        <f t="shared" si="18"/>
        <v>3.8319070123898326E-2</v>
      </c>
      <c r="AK81" s="62" t="s">
        <v>546</v>
      </c>
      <c r="AL81" s="62" t="s">
        <v>546</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907</v>
      </c>
      <c r="C82" s="73" t="s">
        <v>916</v>
      </c>
      <c r="D82" s="73" t="s">
        <v>916</v>
      </c>
      <c r="E82" s="73" t="s">
        <v>916</v>
      </c>
      <c r="F82" s="73" t="s">
        <v>916</v>
      </c>
      <c r="G82" s="73" t="s">
        <v>916</v>
      </c>
      <c r="H82" s="73" t="s">
        <v>916</v>
      </c>
      <c r="I82" s="73" t="s">
        <v>916</v>
      </c>
      <c r="J82" s="73" t="s">
        <v>916</v>
      </c>
      <c r="K82" s="73" t="s">
        <v>916</v>
      </c>
      <c r="L82" s="73" t="s">
        <v>916</v>
      </c>
      <c r="M82" s="73" t="s">
        <v>916</v>
      </c>
      <c r="N82" s="73" t="s">
        <v>916</v>
      </c>
      <c r="O82" s="73" t="s">
        <v>916</v>
      </c>
      <c r="P82" s="73" t="s">
        <v>916</v>
      </c>
      <c r="Q82" s="73" t="s">
        <v>916</v>
      </c>
      <c r="R82" s="73" t="s">
        <v>916</v>
      </c>
      <c r="S82" s="73" t="s">
        <v>916</v>
      </c>
      <c r="T82" s="73" t="s">
        <v>916</v>
      </c>
      <c r="U82" s="73" t="s">
        <v>916</v>
      </c>
      <c r="V82" s="73" t="s">
        <v>916</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907</v>
      </c>
      <c r="C83" s="73">
        <v>5747</v>
      </c>
      <c r="D83" s="73">
        <v>290938</v>
      </c>
      <c r="E83" s="73">
        <v>134760</v>
      </c>
      <c r="F83" s="73">
        <v>550606</v>
      </c>
      <c r="G83" s="73">
        <v>149751</v>
      </c>
      <c r="H83" s="73">
        <v>25675</v>
      </c>
      <c r="I83" s="73">
        <v>4517</v>
      </c>
      <c r="J83" s="73">
        <v>221</v>
      </c>
      <c r="K83" s="73">
        <v>142000</v>
      </c>
      <c r="L83" s="73">
        <v>36000</v>
      </c>
      <c r="M83" s="62">
        <v>95321</v>
      </c>
      <c r="N83" s="62" t="s">
        <v>546</v>
      </c>
      <c r="O83" s="62" t="s">
        <v>546</v>
      </c>
      <c r="P83" s="62">
        <v>22020</v>
      </c>
      <c r="Q83" s="62" t="s">
        <v>546</v>
      </c>
      <c r="R83" s="73" t="s">
        <v>546</v>
      </c>
      <c r="S83" s="62" t="s">
        <v>546</v>
      </c>
      <c r="T83" s="62">
        <v>1440</v>
      </c>
      <c r="U83" s="62" t="s">
        <v>546</v>
      </c>
      <c r="V83" s="62" t="s">
        <v>546</v>
      </c>
      <c r="W83" s="62">
        <f t="shared" si="25"/>
        <v>1027551</v>
      </c>
      <c r="X83" s="73">
        <v>134760</v>
      </c>
      <c r="Y83" s="73">
        <v>1168058</v>
      </c>
      <c r="Z83" s="73"/>
      <c r="AA83" s="73"/>
      <c r="AB83" s="73"/>
      <c r="AC83" s="73"/>
      <c r="AD83" s="62" t="s">
        <v>546</v>
      </c>
      <c r="AE83" s="62" t="s">
        <v>546</v>
      </c>
      <c r="AF83" s="66">
        <f>Table1[[#This Row],[2019 Scope 1 (MeT Co2)]]</f>
        <v>5000</v>
      </c>
      <c r="AG83" s="67">
        <f t="shared" si="17"/>
        <v>747</v>
      </c>
      <c r="AH83" s="69">
        <f t="shared" si="18"/>
        <v>0.12998085957891073</v>
      </c>
      <c r="AK83" s="62" t="s">
        <v>546</v>
      </c>
      <c r="AL83" s="62" t="s">
        <v>546</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907</v>
      </c>
      <c r="C84" s="73" t="s">
        <v>916</v>
      </c>
      <c r="D84" s="73" t="s">
        <v>916</v>
      </c>
      <c r="E84" s="73" t="s">
        <v>916</v>
      </c>
      <c r="F84" s="73" t="s">
        <v>916</v>
      </c>
      <c r="G84" s="73" t="s">
        <v>916</v>
      </c>
      <c r="H84" s="73" t="s">
        <v>916</v>
      </c>
      <c r="I84" s="73" t="s">
        <v>916</v>
      </c>
      <c r="J84" s="73" t="s">
        <v>916</v>
      </c>
      <c r="K84" s="73" t="s">
        <v>916</v>
      </c>
      <c r="L84" s="73" t="s">
        <v>916</v>
      </c>
      <c r="M84" s="73" t="s">
        <v>916</v>
      </c>
      <c r="N84" s="73" t="s">
        <v>916</v>
      </c>
      <c r="O84" s="73" t="s">
        <v>916</v>
      </c>
      <c r="P84" s="73" t="s">
        <v>916</v>
      </c>
      <c r="Q84" s="73" t="s">
        <v>916</v>
      </c>
      <c r="R84" s="73" t="s">
        <v>916</v>
      </c>
      <c r="S84" s="73" t="s">
        <v>916</v>
      </c>
      <c r="T84" s="73" t="s">
        <v>916</v>
      </c>
      <c r="U84" s="73" t="s">
        <v>916</v>
      </c>
      <c r="V84" s="73" t="s">
        <v>916</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907</v>
      </c>
      <c r="C85" s="73">
        <v>16863.186000000002</v>
      </c>
      <c r="D85" s="73">
        <v>249714.82</v>
      </c>
      <c r="E85" s="73">
        <v>249714.82</v>
      </c>
      <c r="F85" s="73" t="s">
        <v>546</v>
      </c>
      <c r="G85" s="73" t="s">
        <v>546</v>
      </c>
      <c r="H85" s="73">
        <v>11746</v>
      </c>
      <c r="I85" s="73" t="s">
        <v>546</v>
      </c>
      <c r="J85" s="73">
        <v>136900</v>
      </c>
      <c r="K85" s="73">
        <v>5154</v>
      </c>
      <c r="L85" s="73">
        <v>6531</v>
      </c>
      <c r="M85" s="62" t="s">
        <v>546</v>
      </c>
      <c r="N85" s="62" t="s">
        <v>546</v>
      </c>
      <c r="O85" s="62" t="s">
        <v>546</v>
      </c>
      <c r="P85" s="62" t="s">
        <v>546</v>
      </c>
      <c r="Q85" s="62" t="s">
        <v>546</v>
      </c>
      <c r="R85" s="73">
        <v>419157</v>
      </c>
      <c r="S85" s="62" t="s">
        <v>546</v>
      </c>
      <c r="T85" s="62" t="s">
        <v>546</v>
      </c>
      <c r="U85" s="62" t="s">
        <v>546</v>
      </c>
      <c r="V85" s="62" t="s">
        <v>546</v>
      </c>
      <c r="W85" s="62">
        <f t="shared" si="25"/>
        <v>579488</v>
      </c>
      <c r="X85" s="73">
        <v>249714.82</v>
      </c>
      <c r="Y85" s="73">
        <v>846066.00600000005</v>
      </c>
      <c r="Z85" s="73"/>
      <c r="AA85" s="73"/>
      <c r="AB85" s="62"/>
      <c r="AC85" s="62"/>
      <c r="AD85" s="62" t="s">
        <v>908</v>
      </c>
      <c r="AE85" s="62" t="s">
        <v>909</v>
      </c>
      <c r="AF85" s="66">
        <f>Table1[[#This Row],[2019 Scope 1 (MeT Co2)]]</f>
        <v>16863.186000000002</v>
      </c>
      <c r="AG85" s="67">
        <f t="shared" si="17"/>
        <v>0</v>
      </c>
      <c r="AH85" s="68">
        <f t="shared" si="18"/>
        <v>0</v>
      </c>
      <c r="AK85" s="62" t="s">
        <v>908</v>
      </c>
      <c r="AL85" s="62" t="s">
        <v>909</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907</v>
      </c>
      <c r="C86" s="73">
        <v>88213565</v>
      </c>
      <c r="D86" s="73">
        <v>36845</v>
      </c>
      <c r="E86" s="73">
        <v>35568</v>
      </c>
      <c r="F86" s="73" t="s">
        <v>546</v>
      </c>
      <c r="G86" s="73" t="s">
        <v>546</v>
      </c>
      <c r="H86" s="73">
        <v>3423778</v>
      </c>
      <c r="I86" s="73" t="s">
        <v>546</v>
      </c>
      <c r="J86" s="73" t="s">
        <v>546</v>
      </c>
      <c r="K86" s="73" t="s">
        <v>546</v>
      </c>
      <c r="L86" s="73" t="s">
        <v>546</v>
      </c>
      <c r="M86" s="62">
        <v>88879</v>
      </c>
      <c r="N86" s="62" t="s">
        <v>546</v>
      </c>
      <c r="O86" s="62" t="s">
        <v>546</v>
      </c>
      <c r="P86" s="62">
        <v>35260791</v>
      </c>
      <c r="Q86" s="62" t="s">
        <v>546</v>
      </c>
      <c r="R86" s="73" t="s">
        <v>546</v>
      </c>
      <c r="S86" s="62" t="s">
        <v>546</v>
      </c>
      <c r="T86" s="62" t="s">
        <v>546</v>
      </c>
      <c r="U86" s="62" t="s">
        <v>546</v>
      </c>
      <c r="V86" s="62" t="s">
        <v>546</v>
      </c>
      <c r="W86" s="62">
        <f t="shared" si="25"/>
        <v>38773448</v>
      </c>
      <c r="X86" s="73">
        <v>35568</v>
      </c>
      <c r="Y86" s="73">
        <v>127022581</v>
      </c>
      <c r="Z86" s="73"/>
      <c r="AA86" s="73"/>
      <c r="AB86" s="73"/>
      <c r="AC86" s="73"/>
      <c r="AD86" s="62" t="s">
        <v>546</v>
      </c>
      <c r="AE86" s="62" t="s">
        <v>546</v>
      </c>
      <c r="AF86" s="66">
        <f>Table1[[#This Row],[2019 Scope 1 (MeT Co2)]]</f>
        <v>88213565</v>
      </c>
      <c r="AG86" s="67">
        <f t="shared" si="17"/>
        <v>0</v>
      </c>
      <c r="AH86" s="68">
        <f t="shared" si="18"/>
        <v>0</v>
      </c>
      <c r="AK86" s="62" t="s">
        <v>546</v>
      </c>
      <c r="AL86" s="62" t="s">
        <v>546</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907</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546</v>
      </c>
      <c r="N87" s="62" t="s">
        <v>546</v>
      </c>
      <c r="O87" s="62">
        <v>62449.06</v>
      </c>
      <c r="P87" s="62">
        <v>149443.20000000001</v>
      </c>
      <c r="Q87" s="62">
        <v>612189.99</v>
      </c>
      <c r="R87" s="73" t="s">
        <v>546</v>
      </c>
      <c r="S87" s="62" t="s">
        <v>546</v>
      </c>
      <c r="T87" s="62" t="s">
        <v>546</v>
      </c>
      <c r="U87" s="62" t="s">
        <v>546</v>
      </c>
      <c r="V87" s="62" t="s">
        <v>546</v>
      </c>
      <c r="W87" s="62">
        <f t="shared" si="25"/>
        <v>14963993.050000001</v>
      </c>
      <c r="X87" s="73">
        <v>281700.89</v>
      </c>
      <c r="Y87" s="73">
        <v>15626892.550000001</v>
      </c>
      <c r="Z87" s="73"/>
      <c r="AA87" s="73"/>
      <c r="AB87" s="62"/>
      <c r="AC87" s="62"/>
      <c r="AD87" s="62" t="s">
        <v>546</v>
      </c>
      <c r="AE87" s="62" t="s">
        <v>546</v>
      </c>
      <c r="AF87" s="66">
        <f>Table1[[#This Row],[2019 Scope 1 (MeT Co2)]]</f>
        <v>381198.61</v>
      </c>
      <c r="AG87" s="67">
        <f t="shared" si="17"/>
        <v>0</v>
      </c>
      <c r="AH87" s="68">
        <f t="shared" si="18"/>
        <v>0</v>
      </c>
      <c r="AK87" s="62" t="s">
        <v>546</v>
      </c>
      <c r="AL87" s="62" t="s">
        <v>546</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907</v>
      </c>
      <c r="C88" s="73">
        <v>752552</v>
      </c>
      <c r="D88" s="73">
        <v>1680682</v>
      </c>
      <c r="E88" s="73">
        <v>1545898</v>
      </c>
      <c r="F88" s="73">
        <v>27389000</v>
      </c>
      <c r="G88" s="73">
        <v>743000</v>
      </c>
      <c r="H88" s="73">
        <v>509000</v>
      </c>
      <c r="I88" s="73">
        <v>1655000</v>
      </c>
      <c r="J88" s="73">
        <v>271000</v>
      </c>
      <c r="K88" s="73">
        <v>22000</v>
      </c>
      <c r="L88" s="73">
        <v>585000</v>
      </c>
      <c r="M88" s="62" t="s">
        <v>546</v>
      </c>
      <c r="N88" s="62">
        <v>5672000</v>
      </c>
      <c r="O88" s="62" t="s">
        <v>546</v>
      </c>
      <c r="P88" s="62">
        <v>12897000</v>
      </c>
      <c r="Q88" s="62">
        <v>2306000</v>
      </c>
      <c r="R88" s="73" t="s">
        <v>546</v>
      </c>
      <c r="S88" s="62" t="s">
        <v>546</v>
      </c>
      <c r="T88" s="62" t="s">
        <v>546</v>
      </c>
      <c r="U88" s="62" t="s">
        <v>546</v>
      </c>
      <c r="V88" s="62" t="s">
        <v>546</v>
      </c>
      <c r="W88" s="62">
        <f t="shared" si="25"/>
        <v>52049000</v>
      </c>
      <c r="X88" s="73">
        <v>1545898</v>
      </c>
      <c r="Y88" s="73">
        <v>54347450</v>
      </c>
      <c r="Z88" s="73"/>
      <c r="AA88" s="73"/>
      <c r="AB88" s="73"/>
      <c r="AC88" s="73"/>
      <c r="AD88" s="62" t="s">
        <v>546</v>
      </c>
      <c r="AE88" s="62" t="s">
        <v>546</v>
      </c>
      <c r="AF88" s="66">
        <f>Table1[[#This Row],[2019 Scope 1 (MeT Co2)]]</f>
        <v>752552</v>
      </c>
      <c r="AG88" s="67">
        <f t="shared" si="17"/>
        <v>0</v>
      </c>
      <c r="AH88" s="68">
        <f t="shared" si="18"/>
        <v>0</v>
      </c>
      <c r="AK88" s="62" t="s">
        <v>546</v>
      </c>
      <c r="AL88" s="62" t="s">
        <v>546</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907</v>
      </c>
      <c r="C89" s="73">
        <v>966579</v>
      </c>
      <c r="D89" s="73">
        <v>1054751</v>
      </c>
      <c r="E89" s="73">
        <v>13430</v>
      </c>
      <c r="F89" s="73" t="s">
        <v>546</v>
      </c>
      <c r="G89" s="73" t="s">
        <v>546</v>
      </c>
      <c r="H89" s="73" t="s">
        <v>546</v>
      </c>
      <c r="I89" s="73" t="s">
        <v>546</v>
      </c>
      <c r="J89" s="73" t="s">
        <v>546</v>
      </c>
      <c r="K89" s="73">
        <v>27544</v>
      </c>
      <c r="L89" s="73" t="s">
        <v>546</v>
      </c>
      <c r="M89" s="62" t="s">
        <v>546</v>
      </c>
      <c r="N89" s="62" t="s">
        <v>546</v>
      </c>
      <c r="O89" s="62" t="s">
        <v>546</v>
      </c>
      <c r="P89" s="62" t="s">
        <v>546</v>
      </c>
      <c r="Q89" s="62" t="s">
        <v>546</v>
      </c>
      <c r="R89" s="73" t="s">
        <v>546</v>
      </c>
      <c r="S89" s="62" t="s">
        <v>546</v>
      </c>
      <c r="T89" s="62" t="s">
        <v>546</v>
      </c>
      <c r="U89" s="62" t="s">
        <v>546</v>
      </c>
      <c r="V89" s="62" t="s">
        <v>546</v>
      </c>
      <c r="W89" s="62">
        <f t="shared" si="25"/>
        <v>27544</v>
      </c>
      <c r="X89" s="73">
        <v>13430</v>
      </c>
      <c r="Y89" s="73">
        <v>1007553</v>
      </c>
      <c r="Z89" s="73"/>
      <c r="AA89" s="73"/>
      <c r="AB89" s="73"/>
      <c r="AC89" s="73"/>
      <c r="AD89" s="62" t="s">
        <v>546</v>
      </c>
      <c r="AE89" s="62" t="s">
        <v>546</v>
      </c>
      <c r="AF89" s="66">
        <f>Table1[[#This Row],[2019 Scope 1 (MeT Co2)]]</f>
        <v>966579</v>
      </c>
      <c r="AG89" s="67">
        <f t="shared" si="17"/>
        <v>0</v>
      </c>
      <c r="AH89" s="68">
        <f t="shared" si="18"/>
        <v>0</v>
      </c>
      <c r="AK89" s="62" t="s">
        <v>546</v>
      </c>
      <c r="AL89" s="62" t="s">
        <v>546</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907</v>
      </c>
      <c r="C90" s="73">
        <v>8102</v>
      </c>
      <c r="D90" s="73">
        <v>130205</v>
      </c>
      <c r="E90" s="73">
        <v>3397</v>
      </c>
      <c r="F90" s="73">
        <v>292735</v>
      </c>
      <c r="G90" s="73">
        <v>37090</v>
      </c>
      <c r="H90" s="73">
        <v>12987</v>
      </c>
      <c r="I90" s="73">
        <v>1719</v>
      </c>
      <c r="J90" s="73">
        <v>638</v>
      </c>
      <c r="K90" s="73">
        <v>14605</v>
      </c>
      <c r="L90" s="73">
        <v>72090</v>
      </c>
      <c r="M90" s="62" t="s">
        <v>546</v>
      </c>
      <c r="N90" s="62" t="s">
        <v>546</v>
      </c>
      <c r="O90" s="62" t="s">
        <v>546</v>
      </c>
      <c r="P90" s="62" t="s">
        <v>546</v>
      </c>
      <c r="Q90" s="62" t="s">
        <v>546</v>
      </c>
      <c r="R90" s="73">
        <v>3095</v>
      </c>
      <c r="S90" s="62" t="s">
        <v>546</v>
      </c>
      <c r="T90" s="62" t="s">
        <v>546</v>
      </c>
      <c r="U90" s="62" t="s">
        <v>546</v>
      </c>
      <c r="V90" s="62" t="s">
        <v>546</v>
      </c>
      <c r="W90" s="62">
        <f t="shared" si="25"/>
        <v>434959</v>
      </c>
      <c r="X90" s="73">
        <v>3397</v>
      </c>
      <c r="Y90" s="73">
        <v>446458</v>
      </c>
      <c r="Z90" s="73"/>
      <c r="AA90" s="73"/>
      <c r="AB90" s="73"/>
      <c r="AC90" s="73"/>
      <c r="AD90" s="62" t="s">
        <v>546</v>
      </c>
      <c r="AE90" s="62" t="s">
        <v>546</v>
      </c>
      <c r="AF90" s="66">
        <f>Table1[[#This Row],[2019 Scope 1 (MeT Co2)]]</f>
        <v>8102</v>
      </c>
      <c r="AG90" s="67">
        <f t="shared" si="17"/>
        <v>0</v>
      </c>
      <c r="AH90" s="68">
        <f t="shared" si="18"/>
        <v>0</v>
      </c>
      <c r="AK90" s="62" t="s">
        <v>546</v>
      </c>
      <c r="AL90" s="62" t="s">
        <v>546</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907</v>
      </c>
      <c r="C91" s="73">
        <v>855073</v>
      </c>
      <c r="D91" s="73">
        <v>1010307</v>
      </c>
      <c r="E91" s="73">
        <v>931544</v>
      </c>
      <c r="F91" s="73" t="s">
        <v>546</v>
      </c>
      <c r="G91" s="73" t="s">
        <v>546</v>
      </c>
      <c r="H91" s="73" t="s">
        <v>546</v>
      </c>
      <c r="I91" s="73" t="s">
        <v>546</v>
      </c>
      <c r="J91" s="73" t="s">
        <v>546</v>
      </c>
      <c r="K91" s="73" t="s">
        <v>546</v>
      </c>
      <c r="L91" s="73" t="s">
        <v>546</v>
      </c>
      <c r="M91" s="62" t="s">
        <v>546</v>
      </c>
      <c r="N91" s="62" t="s">
        <v>546</v>
      </c>
      <c r="O91" s="62" t="s">
        <v>546</v>
      </c>
      <c r="P91" s="62" t="s">
        <v>546</v>
      </c>
      <c r="Q91" s="62" t="s">
        <v>546</v>
      </c>
      <c r="R91" s="73" t="s">
        <v>546</v>
      </c>
      <c r="S91" s="62" t="s">
        <v>546</v>
      </c>
      <c r="T91" s="62" t="s">
        <v>546</v>
      </c>
      <c r="U91" s="62" t="s">
        <v>546</v>
      </c>
      <c r="V91" s="62" t="s">
        <v>546</v>
      </c>
      <c r="W91" s="62">
        <f t="shared" si="25"/>
        <v>0</v>
      </c>
      <c r="X91" s="73">
        <v>931544</v>
      </c>
      <c r="Y91" s="73">
        <v>1786617</v>
      </c>
      <c r="Z91" s="73"/>
      <c r="AA91" s="73"/>
      <c r="AB91" s="73"/>
      <c r="AC91" s="73"/>
      <c r="AD91" s="62" t="s">
        <v>546</v>
      </c>
      <c r="AE91" s="62" t="s">
        <v>546</v>
      </c>
      <c r="AF91" s="66">
        <f>Table1[[#This Row],[2019 Scope 1 (MeT Co2)]]</f>
        <v>855073</v>
      </c>
      <c r="AG91" s="67">
        <f t="shared" si="17"/>
        <v>0</v>
      </c>
      <c r="AH91" s="68">
        <f t="shared" si="18"/>
        <v>0</v>
      </c>
      <c r="AK91" s="62" t="s">
        <v>546</v>
      </c>
      <c r="AL91" s="62" t="s">
        <v>546</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907</v>
      </c>
      <c r="C92" s="73" t="s">
        <v>916</v>
      </c>
      <c r="D92" s="73" t="s">
        <v>916</v>
      </c>
      <c r="E92" s="73" t="s">
        <v>916</v>
      </c>
      <c r="F92" s="73" t="s">
        <v>916</v>
      </c>
      <c r="G92" s="73" t="s">
        <v>916</v>
      </c>
      <c r="H92" s="73" t="s">
        <v>916</v>
      </c>
      <c r="I92" s="73" t="s">
        <v>916</v>
      </c>
      <c r="J92" s="73" t="s">
        <v>916</v>
      </c>
      <c r="K92" s="73" t="s">
        <v>916</v>
      </c>
      <c r="L92" s="73" t="s">
        <v>916</v>
      </c>
      <c r="M92" s="73" t="s">
        <v>916</v>
      </c>
      <c r="N92" s="73" t="s">
        <v>916</v>
      </c>
      <c r="O92" s="73" t="s">
        <v>916</v>
      </c>
      <c r="P92" s="73" t="s">
        <v>916</v>
      </c>
      <c r="Q92" s="73" t="s">
        <v>916</v>
      </c>
      <c r="R92" s="73" t="s">
        <v>916</v>
      </c>
      <c r="S92" s="73" t="s">
        <v>916</v>
      </c>
      <c r="T92" s="73" t="s">
        <v>916</v>
      </c>
      <c r="U92" s="73" t="s">
        <v>916</v>
      </c>
      <c r="V92" s="73" t="s">
        <v>916</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907</v>
      </c>
      <c r="C93" s="73">
        <v>10066595</v>
      </c>
      <c r="D93" s="73">
        <v>344024</v>
      </c>
      <c r="E93" s="73">
        <v>314075</v>
      </c>
      <c r="F93" s="73">
        <v>11587</v>
      </c>
      <c r="G93" s="73">
        <v>197684</v>
      </c>
      <c r="H93" s="73">
        <v>2486703</v>
      </c>
      <c r="I93" s="73">
        <v>7967</v>
      </c>
      <c r="J93" s="73">
        <v>452268</v>
      </c>
      <c r="K93" s="73">
        <v>15499</v>
      </c>
      <c r="L93" s="73">
        <v>3712</v>
      </c>
      <c r="M93" s="62" t="s">
        <v>546</v>
      </c>
      <c r="N93" s="62" t="s">
        <v>546</v>
      </c>
      <c r="O93" s="62" t="s">
        <v>546</v>
      </c>
      <c r="P93" s="62" t="s">
        <v>546</v>
      </c>
      <c r="Q93" s="62" t="s">
        <v>546</v>
      </c>
      <c r="R93" s="73" t="s">
        <v>546</v>
      </c>
      <c r="S93" s="62" t="s">
        <v>546</v>
      </c>
      <c r="T93" s="62" t="s">
        <v>546</v>
      </c>
      <c r="U93" s="62" t="s">
        <v>546</v>
      </c>
      <c r="V93" s="62" t="s">
        <v>546</v>
      </c>
      <c r="W93" s="62">
        <f t="shared" si="25"/>
        <v>3175420</v>
      </c>
      <c r="X93" s="73">
        <v>314075</v>
      </c>
      <c r="Y93" s="73">
        <v>13556090</v>
      </c>
      <c r="Z93" s="73"/>
      <c r="AA93" s="73"/>
      <c r="AB93" s="73"/>
      <c r="AC93" s="73"/>
      <c r="AD93" s="62" t="s">
        <v>546</v>
      </c>
      <c r="AE93" s="62" t="s">
        <v>546</v>
      </c>
      <c r="AF93" s="66">
        <f>Table1[[#This Row],[2019 Scope 1 (MeT Co2)]]</f>
        <v>9688964</v>
      </c>
      <c r="AG93" s="67">
        <f t="shared" si="17"/>
        <v>377631</v>
      </c>
      <c r="AH93" s="68">
        <f t="shared" si="18"/>
        <v>3.751328030977704E-2</v>
      </c>
      <c r="AK93" s="62" t="s">
        <v>546</v>
      </c>
      <c r="AL93" s="62" t="s">
        <v>546</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907</v>
      </c>
      <c r="C94" s="73">
        <v>17709</v>
      </c>
      <c r="D94" s="73">
        <v>153004</v>
      </c>
      <c r="E94" s="73">
        <v>149418</v>
      </c>
      <c r="F94" s="73" t="s">
        <v>546</v>
      </c>
      <c r="G94" s="73" t="s">
        <v>546</v>
      </c>
      <c r="H94" s="73" t="s">
        <v>546</v>
      </c>
      <c r="I94" s="73" t="s">
        <v>546</v>
      </c>
      <c r="J94" s="73">
        <v>25934</v>
      </c>
      <c r="K94" s="73">
        <v>63005</v>
      </c>
      <c r="L94" s="73">
        <v>252683</v>
      </c>
      <c r="M94" s="62">
        <v>88189</v>
      </c>
      <c r="N94" s="62" t="s">
        <v>546</v>
      </c>
      <c r="O94" s="62" t="s">
        <v>546</v>
      </c>
      <c r="P94" s="62" t="s">
        <v>546</v>
      </c>
      <c r="Q94" s="62" t="s">
        <v>546</v>
      </c>
      <c r="R94" s="73" t="s">
        <v>546</v>
      </c>
      <c r="S94" s="62" t="s">
        <v>546</v>
      </c>
      <c r="T94" s="62" t="s">
        <v>546</v>
      </c>
      <c r="U94" s="62" t="s">
        <v>546</v>
      </c>
      <c r="V94" s="62" t="s">
        <v>546</v>
      </c>
      <c r="W94" s="62">
        <f t="shared" si="25"/>
        <v>429811</v>
      </c>
      <c r="X94" s="73">
        <v>149418</v>
      </c>
      <c r="Y94" s="73">
        <v>596938</v>
      </c>
      <c r="Z94" s="73"/>
      <c r="AA94" s="73"/>
      <c r="AB94" s="73"/>
      <c r="AC94" s="73"/>
      <c r="AD94" s="62" t="s">
        <v>546</v>
      </c>
      <c r="AE94" s="62" t="s">
        <v>546</v>
      </c>
      <c r="AF94" s="66">
        <f>Table1[[#This Row],[2019 Scope 1 (MeT Co2)]]</f>
        <v>17709</v>
      </c>
      <c r="AG94" s="67">
        <f t="shared" si="17"/>
        <v>0</v>
      </c>
      <c r="AH94" s="68">
        <f t="shared" si="18"/>
        <v>0</v>
      </c>
      <c r="AK94" s="62" t="s">
        <v>546</v>
      </c>
      <c r="AL94" s="62" t="s">
        <v>546</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907</v>
      </c>
      <c r="C95" s="73">
        <v>14223000</v>
      </c>
      <c r="D95" s="73">
        <v>754000</v>
      </c>
      <c r="E95" s="73">
        <v>731000</v>
      </c>
      <c r="F95" s="73">
        <v>3122000</v>
      </c>
      <c r="G95" s="73">
        <v>4629000</v>
      </c>
      <c r="H95" s="73">
        <v>2820000</v>
      </c>
      <c r="I95" s="73">
        <v>8198000</v>
      </c>
      <c r="J95" s="73">
        <v>25000</v>
      </c>
      <c r="K95" s="73">
        <v>69000</v>
      </c>
      <c r="L95" s="73">
        <v>2079000</v>
      </c>
      <c r="M95" s="62" t="s">
        <v>546</v>
      </c>
      <c r="N95" s="62" t="s">
        <v>546</v>
      </c>
      <c r="O95" s="62" t="s">
        <v>546</v>
      </c>
      <c r="P95" s="62" t="s">
        <v>546</v>
      </c>
      <c r="Q95" s="62">
        <v>9000</v>
      </c>
      <c r="R95" s="73" t="s">
        <v>546</v>
      </c>
      <c r="S95" s="62">
        <v>57000</v>
      </c>
      <c r="T95" s="62" t="s">
        <v>546</v>
      </c>
      <c r="U95" s="62" t="s">
        <v>546</v>
      </c>
      <c r="V95" s="62" t="s">
        <v>546</v>
      </c>
      <c r="W95" s="62">
        <f t="shared" si="25"/>
        <v>21008000</v>
      </c>
      <c r="X95" s="73">
        <v>731000</v>
      </c>
      <c r="Y95" s="73">
        <v>35962000</v>
      </c>
      <c r="Z95" s="73"/>
      <c r="AA95" s="73"/>
      <c r="AB95" s="73"/>
      <c r="AC95" s="73"/>
      <c r="AD95" s="62" t="s">
        <v>546</v>
      </c>
      <c r="AE95" s="62" t="s">
        <v>546</v>
      </c>
      <c r="AF95" s="66">
        <f>Table1[[#This Row],[2019 Scope 1 (MeT Co2)]]</f>
        <v>14223000</v>
      </c>
      <c r="AG95" s="67">
        <f t="shared" si="17"/>
        <v>0</v>
      </c>
      <c r="AH95" s="68">
        <f t="shared" si="18"/>
        <v>0</v>
      </c>
      <c r="AK95" s="62" t="s">
        <v>546</v>
      </c>
      <c r="AL95" s="62" t="s">
        <v>546</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907</v>
      </c>
      <c r="C96" s="73">
        <v>56482</v>
      </c>
      <c r="D96" s="73">
        <v>255929</v>
      </c>
      <c r="E96" s="73">
        <v>176447</v>
      </c>
      <c r="F96" s="73" t="s">
        <v>546</v>
      </c>
      <c r="G96" s="73" t="s">
        <v>546</v>
      </c>
      <c r="H96" s="73" t="s">
        <v>546</v>
      </c>
      <c r="I96" s="73" t="s">
        <v>546</v>
      </c>
      <c r="J96" s="73">
        <v>8528</v>
      </c>
      <c r="K96" s="73">
        <v>38762</v>
      </c>
      <c r="L96" s="73">
        <v>79195</v>
      </c>
      <c r="M96" s="62" t="s">
        <v>546</v>
      </c>
      <c r="N96" s="62" t="s">
        <v>546</v>
      </c>
      <c r="O96" s="62" t="s">
        <v>546</v>
      </c>
      <c r="P96" s="62" t="s">
        <v>546</v>
      </c>
      <c r="Q96" s="62" t="s">
        <v>546</v>
      </c>
      <c r="R96" s="73">
        <v>44088</v>
      </c>
      <c r="S96" s="62" t="s">
        <v>546</v>
      </c>
      <c r="T96" s="62" t="s">
        <v>546</v>
      </c>
      <c r="U96" s="62" t="s">
        <v>546</v>
      </c>
      <c r="V96" s="62" t="s">
        <v>546</v>
      </c>
      <c r="W96" s="62">
        <f t="shared" si="25"/>
        <v>170573</v>
      </c>
      <c r="X96" s="73">
        <v>176447</v>
      </c>
      <c r="Y96" s="73">
        <v>403502</v>
      </c>
      <c r="Z96" s="73"/>
      <c r="AA96" s="73"/>
      <c r="AB96" s="73"/>
      <c r="AC96" s="73"/>
      <c r="AD96" s="62" t="s">
        <v>908</v>
      </c>
      <c r="AE96" s="62" t="s">
        <v>909</v>
      </c>
      <c r="AF96" s="66">
        <f>Table1[[#This Row],[2019 Scope 1 (MeT Co2)]]</f>
        <v>56482</v>
      </c>
      <c r="AG96" s="67">
        <f t="shared" si="17"/>
        <v>0</v>
      </c>
      <c r="AH96" s="68">
        <f t="shared" si="18"/>
        <v>0</v>
      </c>
      <c r="AK96" s="62" t="s">
        <v>908</v>
      </c>
      <c r="AL96" s="62" t="s">
        <v>909</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907</v>
      </c>
      <c r="C97" s="73">
        <v>358753</v>
      </c>
      <c r="D97" s="73">
        <v>4006874</v>
      </c>
      <c r="E97" s="73">
        <v>3982613</v>
      </c>
      <c r="F97" s="73">
        <v>12502929</v>
      </c>
      <c r="G97" s="73">
        <v>0</v>
      </c>
      <c r="H97" s="73">
        <v>1057075</v>
      </c>
      <c r="I97" s="73">
        <v>65443</v>
      </c>
      <c r="J97" s="73">
        <v>36503</v>
      </c>
      <c r="K97" s="73">
        <v>92882</v>
      </c>
      <c r="L97" s="73">
        <v>511555</v>
      </c>
      <c r="M97" s="62" t="s">
        <v>546</v>
      </c>
      <c r="N97" s="62">
        <v>56906</v>
      </c>
      <c r="O97" s="62" t="s">
        <v>546</v>
      </c>
      <c r="P97" s="62">
        <v>2736735</v>
      </c>
      <c r="Q97" s="62">
        <v>1619</v>
      </c>
      <c r="R97" s="73" t="s">
        <v>546</v>
      </c>
      <c r="S97" s="62" t="s">
        <v>546</v>
      </c>
      <c r="T97" s="62" t="s">
        <v>546</v>
      </c>
      <c r="U97" s="62" t="s">
        <v>546</v>
      </c>
      <c r="V97" s="62" t="s">
        <v>546</v>
      </c>
      <c r="W97" s="62">
        <f t="shared" si="25"/>
        <v>17061647</v>
      </c>
      <c r="X97" s="73">
        <v>3982613</v>
      </c>
      <c r="Y97" s="73">
        <v>21403013</v>
      </c>
      <c r="Z97" s="73"/>
      <c r="AA97" s="73"/>
      <c r="AB97" s="73"/>
      <c r="AC97" s="73"/>
      <c r="AD97" s="62" t="s">
        <v>546</v>
      </c>
      <c r="AE97" s="62" t="s">
        <v>546</v>
      </c>
      <c r="AF97" s="66">
        <f>Table1[[#This Row],[2019 Scope 1 (MeT Co2)]]</f>
        <v>358753</v>
      </c>
      <c r="AG97" s="67">
        <f t="shared" si="17"/>
        <v>0</v>
      </c>
      <c r="AH97" s="68">
        <f t="shared" si="18"/>
        <v>0</v>
      </c>
      <c r="AK97" s="62" t="s">
        <v>546</v>
      </c>
      <c r="AL97" s="62" t="s">
        <v>546</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907</v>
      </c>
      <c r="C98" s="73">
        <v>8642</v>
      </c>
      <c r="D98" s="73">
        <v>66009</v>
      </c>
      <c r="E98" s="73">
        <v>51366</v>
      </c>
      <c r="F98" s="73">
        <v>430410</v>
      </c>
      <c r="G98" s="73" t="s">
        <v>546</v>
      </c>
      <c r="H98" s="73">
        <v>13729</v>
      </c>
      <c r="I98" s="73" t="s">
        <v>546</v>
      </c>
      <c r="J98" s="73">
        <v>2203</v>
      </c>
      <c r="K98" s="73">
        <v>48009</v>
      </c>
      <c r="L98" s="73">
        <v>29518</v>
      </c>
      <c r="M98" s="62" t="s">
        <v>546</v>
      </c>
      <c r="N98" s="62" t="s">
        <v>546</v>
      </c>
      <c r="O98" s="62" t="s">
        <v>546</v>
      </c>
      <c r="P98" s="62" t="s">
        <v>546</v>
      </c>
      <c r="Q98" s="62" t="s">
        <v>546</v>
      </c>
      <c r="R98" s="73">
        <v>94</v>
      </c>
      <c r="S98" s="62" t="s">
        <v>546</v>
      </c>
      <c r="T98" s="62" t="s">
        <v>546</v>
      </c>
      <c r="U98" s="62" t="s">
        <v>546</v>
      </c>
      <c r="V98" s="62" t="s">
        <v>546</v>
      </c>
      <c r="W98" s="62">
        <f t="shared" si="25"/>
        <v>523963</v>
      </c>
      <c r="X98" s="73">
        <v>51366</v>
      </c>
      <c r="Y98" s="73">
        <v>583971</v>
      </c>
      <c r="Z98" s="73"/>
      <c r="AA98" s="73"/>
      <c r="AB98" s="73"/>
      <c r="AC98" s="73"/>
      <c r="AD98" s="62" t="s">
        <v>546</v>
      </c>
      <c r="AE98" s="62" t="s">
        <v>546</v>
      </c>
      <c r="AF98" s="66">
        <f>Table1[[#This Row],[2019 Scope 1 (MeT Co2)]]</f>
        <v>8642</v>
      </c>
      <c r="AG98" s="67">
        <f t="shared" ref="AG98:AG101" si="26">C98-AF98</f>
        <v>0</v>
      </c>
      <c r="AH98" s="68">
        <f t="shared" ref="AH98:AH101" si="27">AG98/C98</f>
        <v>0</v>
      </c>
      <c r="AK98" s="62" t="s">
        <v>546</v>
      </c>
      <c r="AL98" s="62" t="s">
        <v>546</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907</v>
      </c>
      <c r="C99" s="73">
        <v>421000</v>
      </c>
      <c r="D99" s="73">
        <v>1645000</v>
      </c>
      <c r="E99" s="73">
        <v>1575000</v>
      </c>
      <c r="F99" s="73">
        <v>25508000</v>
      </c>
      <c r="G99" s="73">
        <v>776000</v>
      </c>
      <c r="H99" s="73">
        <v>298000</v>
      </c>
      <c r="I99" s="73">
        <v>167000</v>
      </c>
      <c r="J99" s="73">
        <v>40000</v>
      </c>
      <c r="K99" s="73">
        <v>53000</v>
      </c>
      <c r="L99" s="73">
        <v>878000</v>
      </c>
      <c r="M99" s="62" t="s">
        <v>546</v>
      </c>
      <c r="N99" s="62">
        <v>9835000</v>
      </c>
      <c r="O99" s="62" t="s">
        <v>546</v>
      </c>
      <c r="P99" s="62">
        <v>15000</v>
      </c>
      <c r="Q99" s="62">
        <v>58000</v>
      </c>
      <c r="R99" s="73">
        <v>28000</v>
      </c>
      <c r="S99" s="62" t="s">
        <v>546</v>
      </c>
      <c r="T99" s="62">
        <v>243000</v>
      </c>
      <c r="U99" s="62" t="s">
        <v>546</v>
      </c>
      <c r="V99" s="62" t="s">
        <v>546</v>
      </c>
      <c r="W99" s="62">
        <f t="shared" si="25"/>
        <v>37899000</v>
      </c>
      <c r="X99" s="73">
        <v>1575000</v>
      </c>
      <c r="Y99" s="73">
        <v>39895000</v>
      </c>
      <c r="Z99" s="73"/>
      <c r="AA99" s="73"/>
      <c r="AB99" s="73"/>
      <c r="AC99" s="73"/>
      <c r="AD99" s="62" t="s">
        <v>546</v>
      </c>
      <c r="AE99" s="62" t="s">
        <v>546</v>
      </c>
      <c r="AF99" s="66">
        <f>Table1[[#This Row],[2019 Scope 1 (MeT Co2)]]</f>
        <v>389000</v>
      </c>
      <c r="AG99" s="67">
        <f t="shared" si="26"/>
        <v>32000</v>
      </c>
      <c r="AH99" s="68">
        <f t="shared" si="27"/>
        <v>7.6009501187648459E-2</v>
      </c>
      <c r="AK99" s="62" t="s">
        <v>546</v>
      </c>
      <c r="AL99" s="62" t="s">
        <v>546</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907</v>
      </c>
      <c r="C100" s="73">
        <v>6484616</v>
      </c>
      <c r="D100" s="73">
        <v>12190878</v>
      </c>
      <c r="E100" s="73">
        <v>11078980</v>
      </c>
      <c r="F100" s="73">
        <v>143267842</v>
      </c>
      <c r="G100" s="73">
        <v>645328</v>
      </c>
      <c r="H100" s="73">
        <v>3327874</v>
      </c>
      <c r="I100" s="73">
        <v>342577</v>
      </c>
      <c r="J100" s="73">
        <v>968265</v>
      </c>
      <c r="K100" s="73">
        <v>76296</v>
      </c>
      <c r="L100" s="73">
        <v>3500000</v>
      </c>
      <c r="M100" s="62" t="s">
        <v>546</v>
      </c>
      <c r="N100" s="62">
        <v>5099</v>
      </c>
      <c r="O100" s="62" t="s">
        <v>546</v>
      </c>
      <c r="P100" s="62">
        <v>32211000</v>
      </c>
      <c r="Q100" s="62">
        <v>130</v>
      </c>
      <c r="R100" s="73">
        <v>130000</v>
      </c>
      <c r="S100" s="62" t="s">
        <v>546</v>
      </c>
      <c r="T100" s="62" t="s">
        <v>546</v>
      </c>
      <c r="U100" s="62" t="s">
        <v>546</v>
      </c>
      <c r="V100" s="62" t="s">
        <v>546</v>
      </c>
      <c r="W100" s="62">
        <f t="shared" si="25"/>
        <v>184474411</v>
      </c>
      <c r="X100" s="73">
        <v>11078980</v>
      </c>
      <c r="Y100" s="73">
        <v>202038007</v>
      </c>
      <c r="Z100" s="73"/>
      <c r="AA100" s="73"/>
      <c r="AB100" s="73"/>
      <c r="AC100" s="73"/>
      <c r="AD100" s="62" t="s">
        <v>546</v>
      </c>
      <c r="AE100" s="62" t="s">
        <v>546</v>
      </c>
      <c r="AF100" s="66">
        <f>Table1[[#This Row],[2019 Scope 1 (MeT Co2)]]</f>
        <v>6484616</v>
      </c>
      <c r="AG100" s="67">
        <f t="shared" si="26"/>
        <v>0</v>
      </c>
      <c r="AH100" s="68">
        <f t="shared" si="27"/>
        <v>0</v>
      </c>
      <c r="AK100" s="62" t="s">
        <v>546</v>
      </c>
      <c r="AL100" s="62" t="s">
        <v>546</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907</v>
      </c>
      <c r="C101" s="73">
        <v>91993</v>
      </c>
      <c r="D101" s="73">
        <v>771327</v>
      </c>
      <c r="E101" s="73">
        <v>4988</v>
      </c>
      <c r="F101" s="73">
        <v>2304829</v>
      </c>
      <c r="G101" s="73">
        <v>455599</v>
      </c>
      <c r="H101" s="73">
        <v>148420</v>
      </c>
      <c r="I101" s="73" t="s">
        <v>546</v>
      </c>
      <c r="J101" s="73">
        <v>9921</v>
      </c>
      <c r="K101" s="73">
        <v>78277</v>
      </c>
      <c r="L101" s="73">
        <v>613405</v>
      </c>
      <c r="M101" s="62" t="s">
        <v>546</v>
      </c>
      <c r="N101" s="62" t="s">
        <v>546</v>
      </c>
      <c r="O101" s="62" t="s">
        <v>546</v>
      </c>
      <c r="P101" s="62" t="s">
        <v>546</v>
      </c>
      <c r="Q101" s="62" t="s">
        <v>546</v>
      </c>
      <c r="R101" s="73" t="s">
        <v>546</v>
      </c>
      <c r="S101" s="62" t="s">
        <v>546</v>
      </c>
      <c r="T101" s="62" t="s">
        <v>546</v>
      </c>
      <c r="U101" s="62" t="s">
        <v>546</v>
      </c>
      <c r="V101" s="62" t="s">
        <v>546</v>
      </c>
      <c r="W101" s="62">
        <f t="shared" si="25"/>
        <v>3610451</v>
      </c>
      <c r="X101" s="73">
        <v>4988</v>
      </c>
      <c r="Y101" s="73">
        <v>3707432</v>
      </c>
      <c r="Z101" s="73"/>
      <c r="AA101" s="73"/>
      <c r="AB101" s="73"/>
      <c r="AC101" s="73"/>
      <c r="AD101" s="62" t="s">
        <v>546</v>
      </c>
      <c r="AE101" s="62" t="s">
        <v>546</v>
      </c>
      <c r="AF101" s="66">
        <f>Table1[[#This Row],[2019 Scope 1 (MeT Co2)]]</f>
        <v>91993</v>
      </c>
      <c r="AG101" s="67">
        <f t="shared" si="26"/>
        <v>0</v>
      </c>
      <c r="AH101" s="68">
        <f t="shared" si="27"/>
        <v>0</v>
      </c>
      <c r="AK101" s="62" t="s">
        <v>546</v>
      </c>
      <c r="AL101" s="62" t="s">
        <v>546</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autoFilter ref="A1:Y101" xr:uid="{02058AF8-7FC6-4480-80CF-EE0E75FBD19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917</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918</v>
      </c>
      <c r="C23" t="s">
        <v>919</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I2" sqref="I2"/>
    </sheetView>
  </sheetViews>
  <sheetFormatPr defaultRowHeight="12.75"/>
  <cols>
    <col min="1" max="1" width="10.42578125" bestFit="1" customWidth="1"/>
    <col min="2" max="12" width="13.85546875" customWidth="1"/>
  </cols>
  <sheetData>
    <row r="1" spans="1:12">
      <c r="A1" s="60" t="s">
        <v>2</v>
      </c>
      <c r="B1" s="60" t="s">
        <v>920</v>
      </c>
      <c r="C1" s="60" t="s">
        <v>921</v>
      </c>
      <c r="D1" s="60" t="s">
        <v>922</v>
      </c>
      <c r="E1" s="60" t="s">
        <v>923</v>
      </c>
      <c r="F1" s="60" t="s">
        <v>924</v>
      </c>
      <c r="G1" s="60" t="s">
        <v>925</v>
      </c>
      <c r="H1" s="60" t="s">
        <v>926</v>
      </c>
      <c r="I1" s="60" t="s">
        <v>927</v>
      </c>
      <c r="J1" s="60" t="s">
        <v>928</v>
      </c>
      <c r="K1" s="60" t="s">
        <v>929</v>
      </c>
      <c r="L1" s="60" t="s">
        <v>906</v>
      </c>
    </row>
    <row r="2" spans="1:12">
      <c r="A2" s="59">
        <v>1</v>
      </c>
      <c r="B2" s="58" t="s">
        <v>930</v>
      </c>
      <c r="C2" s="58" t="s">
        <v>930</v>
      </c>
      <c r="D2" s="58" t="s">
        <v>931</v>
      </c>
      <c r="E2" s="58" t="s">
        <v>932</v>
      </c>
      <c r="F2" s="58" t="s">
        <v>933</v>
      </c>
      <c r="G2" s="58" t="s">
        <v>934</v>
      </c>
      <c r="H2" s="58" t="s">
        <v>935</v>
      </c>
      <c r="I2" s="58" t="s">
        <v>592</v>
      </c>
      <c r="J2" s="58" t="s">
        <v>591</v>
      </c>
      <c r="K2" s="58" t="s">
        <v>936</v>
      </c>
      <c r="L2">
        <v>285</v>
      </c>
    </row>
    <row r="3" spans="1:12">
      <c r="A3" s="59">
        <v>2</v>
      </c>
      <c r="B3" s="58" t="s">
        <v>937</v>
      </c>
      <c r="C3" s="58" t="s">
        <v>937</v>
      </c>
      <c r="D3" s="58" t="s">
        <v>931</v>
      </c>
      <c r="E3" s="58" t="s">
        <v>938</v>
      </c>
      <c r="F3" s="58" t="s">
        <v>939</v>
      </c>
      <c r="G3" s="58" t="s">
        <v>939</v>
      </c>
      <c r="H3" s="58" t="s">
        <v>940</v>
      </c>
      <c r="I3" s="58" t="s">
        <v>594</v>
      </c>
      <c r="J3" s="58" t="s">
        <v>593</v>
      </c>
      <c r="K3" s="58" t="s">
        <v>941</v>
      </c>
      <c r="L3">
        <v>64</v>
      </c>
    </row>
    <row r="4" spans="1:12">
      <c r="A4" s="59">
        <v>3</v>
      </c>
      <c r="B4" s="58" t="s">
        <v>937</v>
      </c>
      <c r="C4" s="58" t="s">
        <v>937</v>
      </c>
      <c r="D4" s="58" t="s">
        <v>931</v>
      </c>
      <c r="E4" s="58" t="s">
        <v>942</v>
      </c>
      <c r="F4" s="58" t="s">
        <v>943</v>
      </c>
      <c r="G4" s="58" t="s">
        <v>943</v>
      </c>
      <c r="H4" s="58" t="s">
        <v>944</v>
      </c>
      <c r="I4" s="58" t="s">
        <v>595</v>
      </c>
      <c r="J4" s="58" t="s">
        <v>593</v>
      </c>
      <c r="K4" s="58" t="s">
        <v>941</v>
      </c>
      <c r="L4">
        <v>45103</v>
      </c>
    </row>
    <row r="5" spans="1:12">
      <c r="A5" s="59">
        <v>4</v>
      </c>
      <c r="B5" s="58" t="s">
        <v>945</v>
      </c>
      <c r="C5" s="58" t="s">
        <v>945</v>
      </c>
      <c r="D5" s="58" t="s">
        <v>596</v>
      </c>
      <c r="E5" s="58" t="s">
        <v>946</v>
      </c>
      <c r="F5" s="58" t="s">
        <v>947</v>
      </c>
      <c r="G5" s="58" t="s">
        <v>947</v>
      </c>
      <c r="H5" s="58" t="s">
        <v>948</v>
      </c>
      <c r="I5" s="58" t="s">
        <v>599</v>
      </c>
      <c r="J5" s="58" t="s">
        <v>598</v>
      </c>
      <c r="K5" s="58" t="s">
        <v>941</v>
      </c>
      <c r="L5">
        <v>21318</v>
      </c>
    </row>
    <row r="6" spans="1:12">
      <c r="A6" s="59">
        <v>5</v>
      </c>
      <c r="B6" s="58" t="s">
        <v>945</v>
      </c>
      <c r="C6" s="58" t="s">
        <v>945</v>
      </c>
      <c r="D6" s="58" t="s">
        <v>931</v>
      </c>
      <c r="E6" s="58" t="s">
        <v>949</v>
      </c>
      <c r="F6" s="58" t="s">
        <v>950</v>
      </c>
      <c r="G6" s="58" t="s">
        <v>950</v>
      </c>
      <c r="H6" s="58" t="s">
        <v>951</v>
      </c>
      <c r="I6" s="58" t="s">
        <v>599</v>
      </c>
      <c r="J6" s="58" t="s">
        <v>598</v>
      </c>
      <c r="K6" s="58" t="s">
        <v>941</v>
      </c>
      <c r="L6">
        <v>333</v>
      </c>
    </row>
    <row r="7" spans="1:12">
      <c r="A7" s="59">
        <v>6</v>
      </c>
      <c r="B7" s="58" t="s">
        <v>952</v>
      </c>
      <c r="C7" s="58" t="s">
        <v>952</v>
      </c>
      <c r="D7" s="58" t="s">
        <v>931</v>
      </c>
      <c r="E7" s="58" t="s">
        <v>953</v>
      </c>
      <c r="F7" s="58" t="s">
        <v>954</v>
      </c>
      <c r="G7" s="58" t="s">
        <v>954</v>
      </c>
      <c r="H7" s="58" t="s">
        <v>955</v>
      </c>
      <c r="I7" s="58" t="s">
        <v>600</v>
      </c>
      <c r="J7" s="58" t="s">
        <v>598</v>
      </c>
      <c r="K7" s="58" t="s">
        <v>941</v>
      </c>
      <c r="L7">
        <v>582</v>
      </c>
    </row>
    <row r="8" spans="1:12">
      <c r="A8" s="59">
        <v>7</v>
      </c>
      <c r="B8" s="58" t="s">
        <v>956</v>
      </c>
      <c r="C8" s="58" t="s">
        <v>956</v>
      </c>
      <c r="D8" s="58" t="s">
        <v>931</v>
      </c>
      <c r="E8" s="58" t="s">
        <v>957</v>
      </c>
      <c r="F8" s="58" t="s">
        <v>958</v>
      </c>
      <c r="G8" s="58" t="s">
        <v>958</v>
      </c>
      <c r="H8" s="58" t="s">
        <v>959</v>
      </c>
      <c r="I8" s="58" t="s">
        <v>601</v>
      </c>
      <c r="J8" s="58" t="s">
        <v>598</v>
      </c>
      <c r="K8" s="58" t="s">
        <v>941</v>
      </c>
      <c r="L8">
        <v>7616</v>
      </c>
    </row>
    <row r="9" spans="1:12">
      <c r="A9" s="59">
        <v>8</v>
      </c>
      <c r="B9" s="58" t="s">
        <v>960</v>
      </c>
      <c r="C9" s="58" t="s">
        <v>960</v>
      </c>
      <c r="D9" s="58" t="s">
        <v>931</v>
      </c>
      <c r="E9" s="58" t="s">
        <v>961</v>
      </c>
      <c r="F9" s="58" t="s">
        <v>962</v>
      </c>
      <c r="G9" s="58" t="s">
        <v>962</v>
      </c>
      <c r="H9" s="58" t="s">
        <v>963</v>
      </c>
      <c r="I9" s="58" t="s">
        <v>603</v>
      </c>
      <c r="J9" s="58" t="s">
        <v>602</v>
      </c>
      <c r="K9" s="58" t="s">
        <v>936</v>
      </c>
      <c r="L9">
        <v>628</v>
      </c>
    </row>
    <row r="10" spans="1:12">
      <c r="A10" s="59">
        <v>9</v>
      </c>
      <c r="B10" s="58" t="str">
        <f>company!C10</f>
        <v>Consumer Discretionary</v>
      </c>
      <c r="C10" s="58" t="str">
        <f>company!D10</f>
        <v>Retail</v>
      </c>
      <c r="D10" s="58" t="s">
        <v>931</v>
      </c>
      <c r="E10" s="58" t="s">
        <v>916</v>
      </c>
      <c r="F10" s="58" t="s">
        <v>916</v>
      </c>
      <c r="G10" s="58" t="s">
        <v>916</v>
      </c>
      <c r="H10" s="58" t="s">
        <v>916</v>
      </c>
      <c r="I10" s="58" t="s">
        <v>916</v>
      </c>
      <c r="J10" s="58" t="s">
        <v>916</v>
      </c>
      <c r="K10" s="58" t="s">
        <v>916</v>
      </c>
      <c r="L10">
        <v>0</v>
      </c>
    </row>
    <row r="11" spans="1:12">
      <c r="A11" s="59">
        <v>10</v>
      </c>
      <c r="B11" s="58" t="s">
        <v>952</v>
      </c>
      <c r="C11" s="58" t="s">
        <v>952</v>
      </c>
      <c r="D11" s="58" t="s">
        <v>931</v>
      </c>
      <c r="E11" s="58" t="s">
        <v>964</v>
      </c>
      <c r="F11" s="58" t="s">
        <v>965</v>
      </c>
      <c r="G11" s="58" t="s">
        <v>954</v>
      </c>
      <c r="H11" s="58" t="s">
        <v>966</v>
      </c>
      <c r="I11" s="58" t="s">
        <v>600</v>
      </c>
      <c r="J11" s="58" t="s">
        <v>598</v>
      </c>
      <c r="K11" s="58" t="s">
        <v>941</v>
      </c>
      <c r="L11">
        <v>692</v>
      </c>
    </row>
    <row r="12" spans="1:12">
      <c r="A12" s="59">
        <v>11</v>
      </c>
      <c r="B12" s="58" t="s">
        <v>952</v>
      </c>
      <c r="C12" s="58" t="s">
        <v>952</v>
      </c>
      <c r="D12" s="58" t="s">
        <v>931</v>
      </c>
      <c r="E12" s="58" t="s">
        <v>953</v>
      </c>
      <c r="F12" s="58" t="s">
        <v>954</v>
      </c>
      <c r="G12" s="58" t="s">
        <v>967</v>
      </c>
      <c r="H12" s="58" t="s">
        <v>955</v>
      </c>
      <c r="I12" s="58" t="s">
        <v>600</v>
      </c>
      <c r="J12" s="58" t="s">
        <v>598</v>
      </c>
      <c r="K12" s="58" t="s">
        <v>941</v>
      </c>
      <c r="L12">
        <v>699</v>
      </c>
    </row>
    <row r="13" spans="1:12">
      <c r="A13" s="59">
        <v>12</v>
      </c>
      <c r="B13" s="58" t="s">
        <v>968</v>
      </c>
      <c r="C13" s="58" t="s">
        <v>968</v>
      </c>
      <c r="D13" s="58" t="s">
        <v>931</v>
      </c>
      <c r="E13" s="58" t="s">
        <v>969</v>
      </c>
      <c r="F13" s="58" t="s">
        <v>967</v>
      </c>
      <c r="G13" s="58" t="s">
        <v>943</v>
      </c>
      <c r="H13" s="58" t="s">
        <v>970</v>
      </c>
      <c r="I13" s="58" t="s">
        <v>605</v>
      </c>
      <c r="J13" s="58" t="s">
        <v>604</v>
      </c>
      <c r="K13" s="58" t="s">
        <v>971</v>
      </c>
      <c r="L13">
        <v>706</v>
      </c>
    </row>
    <row r="14" spans="1:12">
      <c r="A14" s="59">
        <v>13</v>
      </c>
      <c r="B14" s="58" t="s">
        <v>937</v>
      </c>
      <c r="C14" s="58" t="s">
        <v>937</v>
      </c>
      <c r="D14" s="58" t="s">
        <v>931</v>
      </c>
      <c r="E14" s="58" t="s">
        <v>972</v>
      </c>
      <c r="F14" s="58" t="s">
        <v>943</v>
      </c>
      <c r="G14" s="58" t="s">
        <v>973</v>
      </c>
      <c r="H14" s="58" t="s">
        <v>974</v>
      </c>
      <c r="I14" s="58" t="s">
        <v>595</v>
      </c>
      <c r="J14" s="58" t="s">
        <v>593</v>
      </c>
      <c r="K14" s="58" t="s">
        <v>941</v>
      </c>
      <c r="L14">
        <v>716</v>
      </c>
    </row>
    <row r="15" spans="1:12">
      <c r="A15" s="59">
        <v>14</v>
      </c>
      <c r="B15" s="58" t="s">
        <v>945</v>
      </c>
      <c r="C15" s="58" t="s">
        <v>945</v>
      </c>
      <c r="D15" s="58" t="s">
        <v>931</v>
      </c>
      <c r="E15" s="58" t="s">
        <v>975</v>
      </c>
      <c r="F15" s="58" t="s">
        <v>973</v>
      </c>
      <c r="G15" s="58" t="s">
        <v>976</v>
      </c>
      <c r="H15" s="58" t="s">
        <v>977</v>
      </c>
      <c r="I15" s="58" t="s">
        <v>607</v>
      </c>
      <c r="J15" s="58" t="s">
        <v>606</v>
      </c>
      <c r="K15" s="58" t="s">
        <v>936</v>
      </c>
      <c r="L15">
        <v>865</v>
      </c>
    </row>
    <row r="16" spans="1:12">
      <c r="A16" s="59">
        <v>15</v>
      </c>
      <c r="B16" s="58" t="s">
        <v>956</v>
      </c>
      <c r="C16" s="58" t="s">
        <v>956</v>
      </c>
      <c r="D16" s="58" t="s">
        <v>931</v>
      </c>
      <c r="E16" s="58" t="s">
        <v>978</v>
      </c>
      <c r="F16" s="58" t="s">
        <v>976</v>
      </c>
      <c r="G16" s="58" t="s">
        <v>954</v>
      </c>
      <c r="H16" s="58" t="s">
        <v>979</v>
      </c>
      <c r="I16" s="58" t="s">
        <v>608</v>
      </c>
      <c r="J16" s="58" t="s">
        <v>598</v>
      </c>
      <c r="K16" s="58" t="s">
        <v>936</v>
      </c>
      <c r="L16">
        <v>1113</v>
      </c>
    </row>
    <row r="17" spans="1:12">
      <c r="A17" s="59">
        <v>16</v>
      </c>
      <c r="B17" s="58" t="s">
        <v>952</v>
      </c>
      <c r="C17" s="58" t="s">
        <v>952</v>
      </c>
      <c r="D17" s="58" t="s">
        <v>931</v>
      </c>
      <c r="E17" s="58" t="s">
        <v>980</v>
      </c>
      <c r="F17" s="58" t="s">
        <v>954</v>
      </c>
      <c r="G17" s="58" t="s">
        <v>943</v>
      </c>
      <c r="H17" s="58" t="s">
        <v>966</v>
      </c>
      <c r="I17" s="58" t="s">
        <v>600</v>
      </c>
      <c r="J17" s="58" t="s">
        <v>598</v>
      </c>
      <c r="K17" s="58" t="s">
        <v>981</v>
      </c>
      <c r="L17">
        <v>1452</v>
      </c>
    </row>
    <row r="18" spans="1:12">
      <c r="A18" s="59">
        <v>17</v>
      </c>
      <c r="B18" s="58" t="str">
        <f>company!C18</f>
        <v>Financial Services</v>
      </c>
      <c r="C18" s="58" t="str">
        <f>company!D18</f>
        <v>Insurance</v>
      </c>
      <c r="D18" s="58" t="s">
        <v>931</v>
      </c>
      <c r="E18" s="58" t="s">
        <v>916</v>
      </c>
      <c r="F18" s="58" t="s">
        <v>916</v>
      </c>
      <c r="G18" s="58" t="s">
        <v>916</v>
      </c>
      <c r="H18" s="58" t="s">
        <v>916</v>
      </c>
      <c r="I18" s="58" t="s">
        <v>916</v>
      </c>
      <c r="J18" s="58" t="s">
        <v>916</v>
      </c>
      <c r="K18" s="58" t="s">
        <v>916</v>
      </c>
      <c r="L18">
        <v>0</v>
      </c>
    </row>
    <row r="19" spans="1:12">
      <c r="A19" s="59">
        <v>18</v>
      </c>
      <c r="B19" s="58" t="s">
        <v>937</v>
      </c>
      <c r="C19" s="58" t="s">
        <v>937</v>
      </c>
      <c r="D19" s="58" t="s">
        <v>931</v>
      </c>
      <c r="E19" s="58" t="s">
        <v>972</v>
      </c>
      <c r="F19" s="58" t="s">
        <v>943</v>
      </c>
      <c r="G19" s="58" t="s">
        <v>982</v>
      </c>
      <c r="H19" s="58" t="s">
        <v>974</v>
      </c>
      <c r="I19" s="58" t="s">
        <v>595</v>
      </c>
      <c r="J19" s="58" t="s">
        <v>593</v>
      </c>
      <c r="K19" s="58" t="s">
        <v>941</v>
      </c>
      <c r="L19">
        <v>1857</v>
      </c>
    </row>
    <row r="20" spans="1:12">
      <c r="A20" s="59">
        <v>19</v>
      </c>
      <c r="B20" s="58" t="s">
        <v>952</v>
      </c>
      <c r="C20" s="58" t="s">
        <v>952</v>
      </c>
      <c r="D20" s="58" t="s">
        <v>931</v>
      </c>
      <c r="E20" s="58" t="s">
        <v>983</v>
      </c>
      <c r="F20" s="58" t="s">
        <v>954</v>
      </c>
      <c r="G20" s="58" t="s">
        <v>943</v>
      </c>
      <c r="H20" s="58" t="s">
        <v>984</v>
      </c>
      <c r="I20" s="58" t="s">
        <v>600</v>
      </c>
      <c r="J20" s="58" t="s">
        <v>598</v>
      </c>
      <c r="K20" s="58" t="s">
        <v>941</v>
      </c>
      <c r="L20">
        <v>1875</v>
      </c>
    </row>
    <row r="21" spans="1:12">
      <c r="A21" s="59">
        <v>20</v>
      </c>
      <c r="B21" s="58" t="s">
        <v>930</v>
      </c>
      <c r="C21" s="58" t="s">
        <v>930</v>
      </c>
      <c r="D21" s="58" t="s">
        <v>931</v>
      </c>
      <c r="E21" s="58" t="s">
        <v>985</v>
      </c>
      <c r="F21" s="58" t="s">
        <v>982</v>
      </c>
      <c r="G21" s="58" t="s">
        <v>954</v>
      </c>
      <c r="H21" s="58" t="s">
        <v>986</v>
      </c>
      <c r="I21" s="58" t="s">
        <v>610</v>
      </c>
      <c r="J21" s="58" t="s">
        <v>606</v>
      </c>
      <c r="K21" s="58" t="s">
        <v>936</v>
      </c>
      <c r="L21">
        <v>2017</v>
      </c>
    </row>
    <row r="22" spans="1:12">
      <c r="A22" s="59">
        <v>21</v>
      </c>
      <c r="B22" s="58" t="str">
        <f>company!C22</f>
        <v>Consumer Discretionary</v>
      </c>
      <c r="C22" s="58" t="str">
        <f>company!D22</f>
        <v>Hospitality</v>
      </c>
      <c r="D22" s="58" t="s">
        <v>931</v>
      </c>
      <c r="E22" s="58" t="s">
        <v>916</v>
      </c>
      <c r="F22" s="58" t="s">
        <v>916</v>
      </c>
      <c r="G22" s="58" t="s">
        <v>916</v>
      </c>
      <c r="H22" s="58" t="s">
        <v>916</v>
      </c>
      <c r="I22" s="58" t="s">
        <v>916</v>
      </c>
      <c r="J22" s="58" t="s">
        <v>916</v>
      </c>
      <c r="K22" s="58" t="s">
        <v>916</v>
      </c>
      <c r="L22">
        <v>0</v>
      </c>
    </row>
    <row r="23" spans="1:12">
      <c r="A23" s="59">
        <v>22</v>
      </c>
      <c r="B23" s="58" t="s">
        <v>937</v>
      </c>
      <c r="C23" s="58" t="s">
        <v>937</v>
      </c>
      <c r="D23" s="58" t="s">
        <v>931</v>
      </c>
      <c r="E23" s="58" t="s">
        <v>942</v>
      </c>
      <c r="F23" s="58" t="s">
        <v>943</v>
      </c>
      <c r="G23" s="58" t="s">
        <v>954</v>
      </c>
      <c r="H23" s="58" t="s">
        <v>944</v>
      </c>
      <c r="I23" s="58" t="s">
        <v>595</v>
      </c>
      <c r="J23" s="58" t="s">
        <v>593</v>
      </c>
      <c r="K23" s="58" t="s">
        <v>941</v>
      </c>
      <c r="L23">
        <v>2191</v>
      </c>
    </row>
    <row r="24" spans="1:12">
      <c r="A24" s="59">
        <v>23</v>
      </c>
      <c r="B24" s="58" t="s">
        <v>952</v>
      </c>
      <c r="C24" s="58" t="s">
        <v>952</v>
      </c>
      <c r="D24" s="58" t="s">
        <v>931</v>
      </c>
      <c r="E24" s="58" t="s">
        <v>987</v>
      </c>
      <c r="F24" s="58" t="s">
        <v>954</v>
      </c>
      <c r="G24" s="58" t="s">
        <v>988</v>
      </c>
      <c r="H24" s="58" t="s">
        <v>966</v>
      </c>
      <c r="I24" s="58" t="s">
        <v>600</v>
      </c>
      <c r="J24" s="58" t="s">
        <v>598</v>
      </c>
      <c r="K24" s="58" t="s">
        <v>941</v>
      </c>
      <c r="L24">
        <v>2695</v>
      </c>
    </row>
    <row r="25" spans="1:12">
      <c r="A25" s="59">
        <v>24</v>
      </c>
      <c r="B25" s="58" t="str">
        <f>company!C25</f>
        <v>Industrials</v>
      </c>
      <c r="C25" s="58" t="str">
        <f>company!D25</f>
        <v>Machinery</v>
      </c>
      <c r="D25" s="58" t="s">
        <v>931</v>
      </c>
      <c r="E25" s="58" t="s">
        <v>916</v>
      </c>
      <c r="F25" s="58" t="s">
        <v>916</v>
      </c>
      <c r="G25" s="58" t="s">
        <v>916</v>
      </c>
      <c r="H25" s="58" t="s">
        <v>916</v>
      </c>
      <c r="I25" s="58" t="s">
        <v>916</v>
      </c>
      <c r="J25" s="58" t="s">
        <v>916</v>
      </c>
      <c r="K25" s="58" t="s">
        <v>916</v>
      </c>
      <c r="L25">
        <v>0</v>
      </c>
    </row>
    <row r="26" spans="1:12">
      <c r="A26" s="59">
        <v>25</v>
      </c>
      <c r="B26" s="58" t="str">
        <f>company!C26</f>
        <v>Communication Services</v>
      </c>
      <c r="C26" s="58" t="str">
        <f>company!D26</f>
        <v>Entertainment</v>
      </c>
      <c r="D26" s="58" t="s">
        <v>931</v>
      </c>
      <c r="E26" s="58" t="s">
        <v>916</v>
      </c>
      <c r="F26" s="58" t="s">
        <v>916</v>
      </c>
      <c r="G26" s="58" t="s">
        <v>916</v>
      </c>
      <c r="H26" s="58" t="s">
        <v>916</v>
      </c>
      <c r="I26" s="58" t="s">
        <v>916</v>
      </c>
      <c r="J26" s="58" t="s">
        <v>916</v>
      </c>
      <c r="K26" s="58" t="s">
        <v>916</v>
      </c>
      <c r="L26">
        <v>0</v>
      </c>
    </row>
    <row r="27" spans="1:12">
      <c r="A27" s="59">
        <v>26</v>
      </c>
      <c r="B27" s="58" t="str">
        <f>company!C27</f>
        <v>Energy</v>
      </c>
      <c r="C27" s="58" t="str">
        <f>company!D27</f>
        <v>Oil and Gas</v>
      </c>
      <c r="D27" s="58" t="s">
        <v>931</v>
      </c>
      <c r="E27" s="58" t="s">
        <v>916</v>
      </c>
      <c r="F27" s="58" t="s">
        <v>916</v>
      </c>
      <c r="G27" s="58" t="s">
        <v>916</v>
      </c>
      <c r="H27" s="58" t="s">
        <v>916</v>
      </c>
      <c r="I27" s="58" t="s">
        <v>916</v>
      </c>
      <c r="J27" s="58" t="s">
        <v>916</v>
      </c>
      <c r="K27" s="58" t="s">
        <v>916</v>
      </c>
      <c r="L27">
        <v>0</v>
      </c>
    </row>
    <row r="28" spans="1:12">
      <c r="A28" s="59">
        <v>27</v>
      </c>
      <c r="B28" s="58" t="s">
        <v>945</v>
      </c>
      <c r="C28" s="58" t="s">
        <v>945</v>
      </c>
      <c r="D28" s="58" t="s">
        <v>931</v>
      </c>
      <c r="E28" s="58" t="s">
        <v>989</v>
      </c>
      <c r="F28" s="58" t="s">
        <v>990</v>
      </c>
      <c r="G28" s="58" t="s">
        <v>991</v>
      </c>
      <c r="H28" s="58" t="s">
        <v>951</v>
      </c>
      <c r="I28" s="58" t="s">
        <v>599</v>
      </c>
      <c r="J28" s="58" t="s">
        <v>598</v>
      </c>
      <c r="K28" s="58" t="s">
        <v>936</v>
      </c>
      <c r="L28">
        <v>3329</v>
      </c>
    </row>
    <row r="29" spans="1:12">
      <c r="A29" s="59">
        <v>28</v>
      </c>
      <c r="B29" s="58" t="s">
        <v>952</v>
      </c>
      <c r="C29" s="58" t="s">
        <v>952</v>
      </c>
      <c r="D29" s="58" t="s">
        <v>931</v>
      </c>
      <c r="E29" s="58" t="s">
        <v>980</v>
      </c>
      <c r="F29" s="58" t="s">
        <v>954</v>
      </c>
      <c r="G29" s="58" t="s">
        <v>992</v>
      </c>
      <c r="H29" s="58" t="s">
        <v>966</v>
      </c>
      <c r="I29" s="58" t="s">
        <v>600</v>
      </c>
      <c r="J29" s="58" t="s">
        <v>598</v>
      </c>
      <c r="K29" s="58" t="s">
        <v>936</v>
      </c>
      <c r="L29">
        <v>3398</v>
      </c>
    </row>
    <row r="30" spans="1:12">
      <c r="A30" s="59">
        <v>29</v>
      </c>
      <c r="B30" s="58" t="s">
        <v>960</v>
      </c>
      <c r="C30" s="58" t="s">
        <v>960</v>
      </c>
      <c r="D30" s="58" t="s">
        <v>931</v>
      </c>
      <c r="E30" s="58" t="s">
        <v>993</v>
      </c>
      <c r="F30" s="58" t="s">
        <v>988</v>
      </c>
      <c r="G30" s="58" t="s">
        <v>994</v>
      </c>
      <c r="H30" s="58" t="s">
        <v>995</v>
      </c>
      <c r="I30" s="58" t="s">
        <v>611</v>
      </c>
      <c r="J30" s="58" t="s">
        <v>602</v>
      </c>
      <c r="K30" s="58" t="s">
        <v>936</v>
      </c>
      <c r="L30">
        <v>3564</v>
      </c>
    </row>
    <row r="31" spans="1:12">
      <c r="A31" s="59">
        <v>30</v>
      </c>
      <c r="B31" s="58" t="s">
        <v>960</v>
      </c>
      <c r="C31" s="58" t="s">
        <v>960</v>
      </c>
      <c r="D31" s="58" t="s">
        <v>931</v>
      </c>
      <c r="E31" s="58" t="s">
        <v>996</v>
      </c>
      <c r="F31" s="58" t="s">
        <v>997</v>
      </c>
      <c r="G31" s="58" t="s">
        <v>998</v>
      </c>
      <c r="H31" s="58" t="s">
        <v>999</v>
      </c>
      <c r="I31" s="58" t="s">
        <v>592</v>
      </c>
      <c r="J31" s="58" t="s">
        <v>591</v>
      </c>
      <c r="K31" s="58" t="s">
        <v>936</v>
      </c>
      <c r="L31">
        <v>3551</v>
      </c>
    </row>
    <row r="32" spans="1:12">
      <c r="A32" s="59">
        <v>31</v>
      </c>
      <c r="B32" s="58" t="s">
        <v>956</v>
      </c>
      <c r="C32" s="58" t="s">
        <v>956</v>
      </c>
      <c r="D32" s="58" t="s">
        <v>931</v>
      </c>
      <c r="E32" s="58" t="s">
        <v>1000</v>
      </c>
      <c r="F32" s="58" t="s">
        <v>1001</v>
      </c>
      <c r="G32" s="58" t="s">
        <v>1002</v>
      </c>
      <c r="H32" s="58" t="s">
        <v>1003</v>
      </c>
      <c r="I32" s="58" t="s">
        <v>608</v>
      </c>
      <c r="J32" s="58" t="s">
        <v>598</v>
      </c>
      <c r="K32" s="58" t="s">
        <v>941</v>
      </c>
      <c r="L32">
        <v>3635</v>
      </c>
    </row>
    <row r="33" spans="1:12">
      <c r="A33" s="59">
        <v>32</v>
      </c>
      <c r="B33" s="58" t="s">
        <v>1004</v>
      </c>
      <c r="C33" s="58" t="s">
        <v>1004</v>
      </c>
      <c r="D33" s="58" t="s">
        <v>931</v>
      </c>
      <c r="E33" s="58" t="s">
        <v>1005</v>
      </c>
      <c r="F33" s="58" t="s">
        <v>1006</v>
      </c>
      <c r="G33" s="58" t="s">
        <v>943</v>
      </c>
      <c r="H33" s="58" t="s">
        <v>1007</v>
      </c>
      <c r="I33" s="58" t="s">
        <v>613</v>
      </c>
      <c r="J33" s="58" t="s">
        <v>612</v>
      </c>
      <c r="K33" s="58" t="s">
        <v>936</v>
      </c>
      <c r="L33">
        <v>3751</v>
      </c>
    </row>
    <row r="34" spans="1:12">
      <c r="A34" s="59">
        <v>33</v>
      </c>
      <c r="B34" s="58" t="s">
        <v>960</v>
      </c>
      <c r="C34" s="58" t="s">
        <v>960</v>
      </c>
      <c r="D34" s="58" t="s">
        <v>931</v>
      </c>
      <c r="E34" s="58" t="s">
        <v>1008</v>
      </c>
      <c r="F34" s="58" t="s">
        <v>991</v>
      </c>
      <c r="G34" s="58" t="s">
        <v>1009</v>
      </c>
      <c r="H34" s="58" t="s">
        <v>1010</v>
      </c>
      <c r="I34" s="58" t="s">
        <v>615</v>
      </c>
      <c r="J34" s="58" t="s">
        <v>614</v>
      </c>
      <c r="K34" s="58" t="s">
        <v>1011</v>
      </c>
      <c r="L34">
        <v>3944</v>
      </c>
    </row>
    <row r="35" spans="1:12">
      <c r="A35" s="59">
        <v>34</v>
      </c>
      <c r="B35" s="58" t="s">
        <v>937</v>
      </c>
      <c r="C35" s="58" t="s">
        <v>937</v>
      </c>
      <c r="D35" s="58" t="s">
        <v>931</v>
      </c>
      <c r="E35" s="58" t="s">
        <v>1012</v>
      </c>
      <c r="F35" s="58" t="s">
        <v>992</v>
      </c>
      <c r="G35" s="58" t="s">
        <v>1013</v>
      </c>
      <c r="H35" s="58" t="s">
        <v>1014</v>
      </c>
      <c r="I35" s="58" t="s">
        <v>594</v>
      </c>
      <c r="J35" s="58" t="s">
        <v>593</v>
      </c>
      <c r="K35" s="58" t="s">
        <v>971</v>
      </c>
      <c r="L35">
        <v>4151</v>
      </c>
    </row>
    <row r="36" spans="1:12">
      <c r="A36" s="59">
        <v>35</v>
      </c>
      <c r="B36" s="58" t="str">
        <f>company!C36</f>
        <v>Healthcare</v>
      </c>
      <c r="C36" s="58" t="str">
        <f>company!D36</f>
        <v>Diagnostics</v>
      </c>
      <c r="D36" s="58" t="s">
        <v>931</v>
      </c>
      <c r="E36" s="58" t="s">
        <v>916</v>
      </c>
      <c r="F36" s="58" t="s">
        <v>916</v>
      </c>
      <c r="G36" s="58" t="s">
        <v>916</v>
      </c>
      <c r="H36" s="58" t="s">
        <v>916</v>
      </c>
      <c r="I36" s="58" t="s">
        <v>916</v>
      </c>
      <c r="J36" s="58" t="s">
        <v>916</v>
      </c>
      <c r="K36" s="58" t="s">
        <v>916</v>
      </c>
      <c r="L36">
        <v>0</v>
      </c>
    </row>
    <row r="37" spans="1:12">
      <c r="A37" s="59">
        <v>36</v>
      </c>
      <c r="B37" s="58" t="s">
        <v>591</v>
      </c>
      <c r="C37" s="58" t="s">
        <v>591</v>
      </c>
      <c r="D37" s="58" t="s">
        <v>931</v>
      </c>
      <c r="E37" s="58" t="s">
        <v>1015</v>
      </c>
      <c r="F37" s="58" t="s">
        <v>994</v>
      </c>
      <c r="G37" s="58" t="s">
        <v>1016</v>
      </c>
      <c r="H37" s="58" t="s">
        <v>1017</v>
      </c>
      <c r="I37" s="58" t="s">
        <v>592</v>
      </c>
      <c r="J37" s="58" t="s">
        <v>591</v>
      </c>
      <c r="K37" s="58" t="s">
        <v>941</v>
      </c>
      <c r="L37">
        <v>4826</v>
      </c>
    </row>
    <row r="38" spans="1:12">
      <c r="A38" s="59">
        <v>37</v>
      </c>
      <c r="B38" s="58" t="s">
        <v>1018</v>
      </c>
      <c r="C38" s="58" t="s">
        <v>1018</v>
      </c>
      <c r="D38" s="58" t="s">
        <v>931</v>
      </c>
      <c r="E38" s="58" t="s">
        <v>1019</v>
      </c>
      <c r="F38" s="58" t="s">
        <v>998</v>
      </c>
      <c r="G38" s="58" t="s">
        <v>1020</v>
      </c>
      <c r="H38" s="58" t="s">
        <v>1021</v>
      </c>
      <c r="I38" s="58" t="s">
        <v>617</v>
      </c>
      <c r="J38" s="58" t="s">
        <v>616</v>
      </c>
      <c r="K38" s="58" t="s">
        <v>981</v>
      </c>
      <c r="L38">
        <v>5052</v>
      </c>
    </row>
    <row r="39" spans="1:12">
      <c r="A39" s="59">
        <v>38</v>
      </c>
      <c r="B39" s="58" t="s">
        <v>591</v>
      </c>
      <c r="C39" s="58" t="s">
        <v>591</v>
      </c>
      <c r="D39" s="58" t="s">
        <v>931</v>
      </c>
      <c r="E39" s="58" t="s">
        <v>1022</v>
      </c>
      <c r="F39" s="58" t="s">
        <v>1002</v>
      </c>
      <c r="G39" s="58" t="s">
        <v>1023</v>
      </c>
      <c r="H39" s="58" t="s">
        <v>935</v>
      </c>
      <c r="I39" s="58" t="s">
        <v>592</v>
      </c>
      <c r="J39" s="58" t="s">
        <v>591</v>
      </c>
      <c r="K39" s="58" t="s">
        <v>936</v>
      </c>
      <c r="L39">
        <v>73894</v>
      </c>
    </row>
    <row r="40" spans="1:12">
      <c r="A40" s="59">
        <v>39</v>
      </c>
      <c r="B40" s="58" t="s">
        <v>937</v>
      </c>
      <c r="C40" s="58" t="s">
        <v>937</v>
      </c>
      <c r="D40" s="58" t="s">
        <v>931</v>
      </c>
      <c r="E40" s="58" t="s">
        <v>942</v>
      </c>
      <c r="F40" s="58" t="s">
        <v>943</v>
      </c>
      <c r="G40" s="58" t="s">
        <v>943</v>
      </c>
      <c r="H40" s="58" t="s">
        <v>944</v>
      </c>
      <c r="I40" s="58" t="s">
        <v>595</v>
      </c>
      <c r="J40" s="58" t="s">
        <v>593</v>
      </c>
      <c r="K40" s="58" t="s">
        <v>941</v>
      </c>
      <c r="L40">
        <v>5377</v>
      </c>
    </row>
    <row r="41" spans="1:12">
      <c r="A41" s="59">
        <v>40</v>
      </c>
      <c r="B41" s="58" t="str">
        <f>company!C41</f>
        <v>Industrials</v>
      </c>
      <c r="C41" s="58" t="str">
        <f>company!D41</f>
        <v>Machinery</v>
      </c>
      <c r="D41" s="58" t="s">
        <v>931</v>
      </c>
      <c r="E41" s="58" t="s">
        <v>916</v>
      </c>
      <c r="F41" s="58" t="s">
        <v>916</v>
      </c>
      <c r="G41" s="58" t="s">
        <v>916</v>
      </c>
      <c r="H41" s="58" t="s">
        <v>916</v>
      </c>
      <c r="I41" s="58" t="s">
        <v>916</v>
      </c>
      <c r="J41" s="58" t="s">
        <v>916</v>
      </c>
      <c r="K41" s="58" t="s">
        <v>916</v>
      </c>
      <c r="L41">
        <v>0</v>
      </c>
    </row>
    <row r="42" spans="1:12">
      <c r="A42" s="59">
        <v>41</v>
      </c>
      <c r="B42" s="58" t="s">
        <v>1018</v>
      </c>
      <c r="C42" s="58" t="s">
        <v>1018</v>
      </c>
      <c r="D42" s="58" t="s">
        <v>931</v>
      </c>
      <c r="E42" s="58" t="s">
        <v>1024</v>
      </c>
      <c r="F42" s="58" t="s">
        <v>1009</v>
      </c>
      <c r="G42" s="58" t="s">
        <v>1025</v>
      </c>
      <c r="H42" s="58" t="s">
        <v>1026</v>
      </c>
      <c r="I42" s="58" t="s">
        <v>618</v>
      </c>
      <c r="J42" s="58" t="s">
        <v>616</v>
      </c>
      <c r="K42" s="58" t="s">
        <v>936</v>
      </c>
      <c r="L42">
        <v>6113</v>
      </c>
    </row>
    <row r="43" spans="1:12">
      <c r="A43" s="59">
        <v>42</v>
      </c>
      <c r="B43" s="58" t="str">
        <f>company!C43</f>
        <v>Energy</v>
      </c>
      <c r="C43" s="58" t="str">
        <f>company!D43</f>
        <v>Oil and Gas</v>
      </c>
      <c r="D43" s="58" t="s">
        <v>931</v>
      </c>
      <c r="E43" s="58" t="s">
        <v>916</v>
      </c>
      <c r="F43" s="58" t="s">
        <v>916</v>
      </c>
      <c r="G43" s="58" t="s">
        <v>916</v>
      </c>
      <c r="H43" s="58" t="s">
        <v>916</v>
      </c>
      <c r="I43" s="58" t="s">
        <v>916</v>
      </c>
      <c r="J43" s="58" t="s">
        <v>916</v>
      </c>
      <c r="K43" s="58" t="s">
        <v>916</v>
      </c>
      <c r="L43">
        <v>0</v>
      </c>
    </row>
    <row r="44" spans="1:12">
      <c r="A44" s="59">
        <v>43</v>
      </c>
      <c r="B44" s="58" t="str">
        <f>company!C44</f>
        <v>Communication Services</v>
      </c>
      <c r="C44" s="58" t="str">
        <f>company!D44</f>
        <v>Internet Content</v>
      </c>
      <c r="D44" s="58" t="s">
        <v>931</v>
      </c>
      <c r="E44" s="58" t="s">
        <v>916</v>
      </c>
      <c r="F44" s="58" t="s">
        <v>916</v>
      </c>
      <c r="G44" s="58" t="s">
        <v>916</v>
      </c>
      <c r="H44" s="58" t="s">
        <v>916</v>
      </c>
      <c r="I44" s="58" t="s">
        <v>916</v>
      </c>
      <c r="J44" s="58" t="s">
        <v>916</v>
      </c>
      <c r="K44" s="58" t="s">
        <v>916</v>
      </c>
      <c r="L44">
        <v>0</v>
      </c>
    </row>
    <row r="45" spans="1:12">
      <c r="A45" s="59">
        <v>44</v>
      </c>
      <c r="B45" s="58" t="s">
        <v>930</v>
      </c>
      <c r="C45" s="58" t="s">
        <v>930</v>
      </c>
      <c r="D45" s="58" t="s">
        <v>931</v>
      </c>
      <c r="E45" s="58" t="s">
        <v>1027</v>
      </c>
      <c r="F45" s="58" t="s">
        <v>1013</v>
      </c>
      <c r="G45" s="58" t="s">
        <v>1028</v>
      </c>
      <c r="H45" s="58" t="s">
        <v>1029</v>
      </c>
      <c r="I45" s="58" t="s">
        <v>620</v>
      </c>
      <c r="J45" s="58" t="s">
        <v>619</v>
      </c>
      <c r="K45" s="58" t="s">
        <v>936</v>
      </c>
      <c r="L45">
        <v>6287</v>
      </c>
    </row>
    <row r="46" spans="1:12">
      <c r="A46" s="59">
        <v>45</v>
      </c>
      <c r="B46" s="58" t="s">
        <v>1030</v>
      </c>
      <c r="C46" s="58" t="s">
        <v>1030</v>
      </c>
      <c r="D46" s="58" t="s">
        <v>931</v>
      </c>
      <c r="E46" s="58" t="s">
        <v>1031</v>
      </c>
      <c r="F46" s="58" t="s">
        <v>1023</v>
      </c>
      <c r="G46" s="58" t="s">
        <v>1032</v>
      </c>
      <c r="H46" s="58" t="s">
        <v>1033</v>
      </c>
      <c r="I46" s="58" t="s">
        <v>610</v>
      </c>
      <c r="J46" s="58" t="s">
        <v>606</v>
      </c>
      <c r="K46" s="58" t="s">
        <v>936</v>
      </c>
      <c r="L46">
        <v>6595</v>
      </c>
    </row>
    <row r="47" spans="1:12">
      <c r="A47" s="59">
        <v>46</v>
      </c>
      <c r="B47" s="58" t="s">
        <v>930</v>
      </c>
      <c r="C47" s="58" t="s">
        <v>930</v>
      </c>
      <c r="D47" s="58" t="s">
        <v>931</v>
      </c>
      <c r="E47" s="58" t="s">
        <v>1034</v>
      </c>
      <c r="F47" s="58" t="s">
        <v>1016</v>
      </c>
      <c r="G47" s="58" t="s">
        <v>954</v>
      </c>
      <c r="H47" s="58" t="s">
        <v>1035</v>
      </c>
      <c r="I47" s="58" t="s">
        <v>607</v>
      </c>
      <c r="J47" s="58" t="s">
        <v>606</v>
      </c>
      <c r="K47" s="58" t="s">
        <v>936</v>
      </c>
      <c r="L47">
        <v>7147</v>
      </c>
    </row>
    <row r="48" spans="1:12">
      <c r="A48" s="59">
        <v>47</v>
      </c>
      <c r="B48" s="58" t="s">
        <v>930</v>
      </c>
      <c r="C48" s="58" t="s">
        <v>930</v>
      </c>
      <c r="D48" s="58" t="s">
        <v>931</v>
      </c>
      <c r="E48" s="58" t="s">
        <v>1036</v>
      </c>
      <c r="F48" s="58" t="s">
        <v>1020</v>
      </c>
      <c r="G48" s="58" t="s">
        <v>988</v>
      </c>
      <c r="H48" s="58" t="s">
        <v>1037</v>
      </c>
      <c r="I48" s="58" t="s">
        <v>621</v>
      </c>
      <c r="J48" s="58" t="s">
        <v>606</v>
      </c>
      <c r="K48" s="58" t="s">
        <v>981</v>
      </c>
      <c r="L48">
        <v>7166</v>
      </c>
    </row>
    <row r="49" spans="1:12">
      <c r="A49" s="59">
        <v>48</v>
      </c>
      <c r="B49" s="58" t="s">
        <v>1030</v>
      </c>
      <c r="C49" s="58" t="s">
        <v>1030</v>
      </c>
      <c r="D49" s="58" t="s">
        <v>931</v>
      </c>
      <c r="E49" s="58" t="s">
        <v>1031</v>
      </c>
      <c r="F49" s="58" t="s">
        <v>1023</v>
      </c>
      <c r="G49" s="58" t="s">
        <v>1038</v>
      </c>
      <c r="H49" s="58" t="s">
        <v>1033</v>
      </c>
      <c r="I49" s="58" t="s">
        <v>610</v>
      </c>
      <c r="J49" s="58" t="s">
        <v>606</v>
      </c>
      <c r="K49" s="58" t="s">
        <v>936</v>
      </c>
      <c r="L49">
        <v>7164</v>
      </c>
    </row>
    <row r="50" spans="1:12">
      <c r="A50" s="59">
        <v>49</v>
      </c>
      <c r="B50" s="58" t="s">
        <v>937</v>
      </c>
      <c r="C50" s="58" t="s">
        <v>937</v>
      </c>
      <c r="D50" s="58" t="s">
        <v>931</v>
      </c>
      <c r="E50" s="58" t="s">
        <v>972</v>
      </c>
      <c r="F50" s="58" t="s">
        <v>943</v>
      </c>
      <c r="G50" s="58" t="s">
        <v>1025</v>
      </c>
      <c r="H50" s="58" t="s">
        <v>974</v>
      </c>
      <c r="I50" s="58" t="s">
        <v>595</v>
      </c>
      <c r="J50" s="58" t="s">
        <v>593</v>
      </c>
      <c r="K50" s="58" t="s">
        <v>941</v>
      </c>
      <c r="L50">
        <v>7345</v>
      </c>
    </row>
    <row r="51" spans="1:12">
      <c r="A51" s="59">
        <v>50</v>
      </c>
      <c r="B51" s="58" t="s">
        <v>952</v>
      </c>
      <c r="C51" s="58" t="s">
        <v>952</v>
      </c>
      <c r="D51" s="58" t="s">
        <v>931</v>
      </c>
      <c r="E51" s="58" t="s">
        <v>980</v>
      </c>
      <c r="F51" s="58" t="s">
        <v>954</v>
      </c>
      <c r="G51" s="58" t="s">
        <v>1039</v>
      </c>
      <c r="H51" s="58" t="s">
        <v>966</v>
      </c>
      <c r="I51" s="58" t="s">
        <v>600</v>
      </c>
      <c r="J51" s="58" t="s">
        <v>598</v>
      </c>
      <c r="K51" s="58" t="s">
        <v>936</v>
      </c>
      <c r="L51">
        <v>7599</v>
      </c>
    </row>
    <row r="52" spans="1:12">
      <c r="A52" s="59">
        <v>51</v>
      </c>
      <c r="B52" s="58" t="s">
        <v>1030</v>
      </c>
      <c r="C52" s="58" t="s">
        <v>1030</v>
      </c>
      <c r="D52" s="58" t="s">
        <v>931</v>
      </c>
      <c r="E52" s="58" t="s">
        <v>1040</v>
      </c>
      <c r="F52" s="58" t="s">
        <v>1025</v>
      </c>
      <c r="G52" s="58" t="s">
        <v>1041</v>
      </c>
      <c r="H52" s="58" t="s">
        <v>1042</v>
      </c>
      <c r="I52" s="58" t="s">
        <v>622</v>
      </c>
      <c r="J52" s="58" t="s">
        <v>614</v>
      </c>
      <c r="K52" s="58" t="s">
        <v>936</v>
      </c>
      <c r="L52">
        <v>8526</v>
      </c>
    </row>
    <row r="53" spans="1:12">
      <c r="A53" s="59">
        <v>52</v>
      </c>
      <c r="B53" s="58" t="s">
        <v>930</v>
      </c>
      <c r="C53" s="58" t="s">
        <v>930</v>
      </c>
      <c r="D53" s="58" t="s">
        <v>931</v>
      </c>
      <c r="E53" s="58" t="s">
        <v>1043</v>
      </c>
      <c r="F53" s="58" t="s">
        <v>1044</v>
      </c>
      <c r="G53" s="58" t="s">
        <v>1045</v>
      </c>
      <c r="H53" s="58" t="s">
        <v>1035</v>
      </c>
      <c r="I53" s="58" t="s">
        <v>607</v>
      </c>
      <c r="J53" s="58" t="s">
        <v>606</v>
      </c>
      <c r="K53" s="58" t="s">
        <v>936</v>
      </c>
      <c r="L53">
        <v>8553</v>
      </c>
    </row>
    <row r="54" spans="1:12">
      <c r="A54" s="59">
        <v>53</v>
      </c>
      <c r="B54" s="58" t="s">
        <v>945</v>
      </c>
      <c r="C54" s="58" t="s">
        <v>945</v>
      </c>
      <c r="D54" s="58" t="s">
        <v>931</v>
      </c>
      <c r="E54" s="58" t="s">
        <v>1046</v>
      </c>
      <c r="F54" s="58" t="s">
        <v>1047</v>
      </c>
      <c r="G54" s="58" t="s">
        <v>943</v>
      </c>
      <c r="H54" s="58" t="s">
        <v>948</v>
      </c>
      <c r="I54" s="58" t="s">
        <v>599</v>
      </c>
      <c r="J54" s="58" t="s">
        <v>598</v>
      </c>
      <c r="K54" s="58" t="s">
        <v>941</v>
      </c>
      <c r="L54">
        <v>9284</v>
      </c>
    </row>
    <row r="55" spans="1:12">
      <c r="A55" s="59">
        <v>54</v>
      </c>
      <c r="B55" s="58" t="s">
        <v>945</v>
      </c>
      <c r="C55" s="58" t="s">
        <v>945</v>
      </c>
      <c r="D55" s="58" t="s">
        <v>931</v>
      </c>
      <c r="E55" s="58" t="s">
        <v>1048</v>
      </c>
      <c r="F55" s="58" t="s">
        <v>1028</v>
      </c>
      <c r="G55" s="58" t="s">
        <v>954</v>
      </c>
      <c r="H55" s="58" t="s">
        <v>1049</v>
      </c>
      <c r="I55" s="58" t="s">
        <v>607</v>
      </c>
      <c r="J55" s="58" t="s">
        <v>606</v>
      </c>
      <c r="K55" s="58" t="s">
        <v>941</v>
      </c>
      <c r="L55">
        <v>9298</v>
      </c>
    </row>
    <row r="56" spans="1:12">
      <c r="A56" s="59">
        <v>55</v>
      </c>
      <c r="B56" s="58" t="s">
        <v>937</v>
      </c>
      <c r="C56" s="58" t="s">
        <v>937</v>
      </c>
      <c r="D56" s="58" t="s">
        <v>931</v>
      </c>
      <c r="E56" s="58" t="s">
        <v>1050</v>
      </c>
      <c r="F56" s="58" t="s">
        <v>1032</v>
      </c>
      <c r="G56" s="58" t="s">
        <v>950</v>
      </c>
      <c r="H56" s="58" t="s">
        <v>944</v>
      </c>
      <c r="I56" s="58" t="s">
        <v>595</v>
      </c>
      <c r="J56" s="58" t="s">
        <v>593</v>
      </c>
      <c r="K56" s="58" t="s">
        <v>936</v>
      </c>
      <c r="L56">
        <v>9829</v>
      </c>
    </row>
    <row r="57" spans="1:12">
      <c r="A57" s="59">
        <v>56</v>
      </c>
      <c r="B57" s="58" t="s">
        <v>952</v>
      </c>
      <c r="C57" s="58" t="s">
        <v>952</v>
      </c>
      <c r="D57" s="58" t="s">
        <v>931</v>
      </c>
      <c r="E57" s="58" t="s">
        <v>980</v>
      </c>
      <c r="F57" s="58" t="s">
        <v>954</v>
      </c>
      <c r="G57" s="58" t="s">
        <v>988</v>
      </c>
      <c r="H57" s="58" t="s">
        <v>966</v>
      </c>
      <c r="I57" s="58" t="s">
        <v>600</v>
      </c>
      <c r="J57" s="58" t="s">
        <v>598</v>
      </c>
      <c r="K57" s="58" t="s">
        <v>936</v>
      </c>
      <c r="L57">
        <v>9871</v>
      </c>
    </row>
    <row r="58" spans="1:12">
      <c r="A58" s="59">
        <v>57</v>
      </c>
      <c r="B58" s="58" t="str">
        <f>company!C58</f>
        <v>Energy</v>
      </c>
      <c r="C58" s="58" t="str">
        <f>company!D58</f>
        <v>Oil and Gas</v>
      </c>
      <c r="D58" s="58" t="s">
        <v>931</v>
      </c>
      <c r="E58" s="58" t="s">
        <v>916</v>
      </c>
      <c r="F58" s="58" t="s">
        <v>916</v>
      </c>
      <c r="G58" s="58" t="s">
        <v>916</v>
      </c>
      <c r="H58" s="58" t="s">
        <v>916</v>
      </c>
      <c r="I58" s="58" t="s">
        <v>916</v>
      </c>
      <c r="J58" s="58" t="s">
        <v>916</v>
      </c>
      <c r="K58" s="58" t="s">
        <v>916</v>
      </c>
      <c r="L58">
        <v>0</v>
      </c>
    </row>
    <row r="59" spans="1:12">
      <c r="A59" s="59">
        <v>58</v>
      </c>
      <c r="B59" s="58" t="s">
        <v>960</v>
      </c>
      <c r="C59" s="58" t="s">
        <v>960</v>
      </c>
      <c r="D59" s="58" t="s">
        <v>931</v>
      </c>
      <c r="E59" s="58" t="s">
        <v>1051</v>
      </c>
      <c r="F59" s="58" t="s">
        <v>988</v>
      </c>
      <c r="G59" s="58" t="s">
        <v>1052</v>
      </c>
      <c r="H59" s="58" t="s">
        <v>1053</v>
      </c>
      <c r="I59" s="58" t="s">
        <v>611</v>
      </c>
      <c r="J59" s="58" t="s">
        <v>602</v>
      </c>
      <c r="K59" s="58" t="s">
        <v>1011</v>
      </c>
      <c r="L59">
        <v>58857</v>
      </c>
    </row>
    <row r="60" spans="1:12">
      <c r="A60" s="59">
        <v>59</v>
      </c>
      <c r="B60" s="58" t="s">
        <v>930</v>
      </c>
      <c r="C60" s="58" t="s">
        <v>930</v>
      </c>
      <c r="D60" s="58" t="s">
        <v>931</v>
      </c>
      <c r="E60" s="58" t="s">
        <v>1054</v>
      </c>
      <c r="F60" s="58" t="s">
        <v>1038</v>
      </c>
      <c r="G60" s="58" t="s">
        <v>1055</v>
      </c>
      <c r="H60" s="58" t="s">
        <v>1035</v>
      </c>
      <c r="I60" s="58" t="s">
        <v>607</v>
      </c>
      <c r="J60" s="58" t="s">
        <v>606</v>
      </c>
      <c r="K60" s="58" t="s">
        <v>936</v>
      </c>
      <c r="L60" t="s">
        <v>913</v>
      </c>
    </row>
    <row r="61" spans="1:12">
      <c r="A61" s="59">
        <v>60</v>
      </c>
      <c r="B61" s="58" t="s">
        <v>1030</v>
      </c>
      <c r="C61" s="58" t="s">
        <v>1030</v>
      </c>
      <c r="D61" s="58" t="s">
        <v>931</v>
      </c>
      <c r="E61" s="58" t="s">
        <v>1040</v>
      </c>
      <c r="F61" s="58" t="s">
        <v>1025</v>
      </c>
      <c r="G61" s="58" t="s">
        <v>1056</v>
      </c>
      <c r="H61" s="58" t="s">
        <v>1042</v>
      </c>
      <c r="I61" s="58" t="s">
        <v>622</v>
      </c>
      <c r="J61" s="58" t="s">
        <v>614</v>
      </c>
      <c r="K61" s="58" t="s">
        <v>936</v>
      </c>
      <c r="L61">
        <v>11017</v>
      </c>
    </row>
    <row r="62" spans="1:12">
      <c r="A62" s="59">
        <v>61</v>
      </c>
      <c r="B62" s="58" t="s">
        <v>952</v>
      </c>
      <c r="C62" s="58" t="s">
        <v>952</v>
      </c>
      <c r="D62" s="58" t="s">
        <v>931</v>
      </c>
      <c r="E62" s="58" t="s">
        <v>1057</v>
      </c>
      <c r="F62" s="58" t="s">
        <v>1039</v>
      </c>
      <c r="G62" s="58" t="s">
        <v>1058</v>
      </c>
      <c r="H62" s="58" t="s">
        <v>1059</v>
      </c>
      <c r="I62" s="58" t="s">
        <v>624</v>
      </c>
      <c r="J62" s="58" t="s">
        <v>598</v>
      </c>
      <c r="K62" s="58" t="s">
        <v>941</v>
      </c>
      <c r="L62">
        <v>11421</v>
      </c>
    </row>
    <row r="63" spans="1:12">
      <c r="A63" s="59">
        <v>62</v>
      </c>
      <c r="B63" s="58" t="s">
        <v>1030</v>
      </c>
      <c r="C63" s="58" t="s">
        <v>1030</v>
      </c>
      <c r="D63" s="58" t="s">
        <v>931</v>
      </c>
      <c r="E63" s="58" t="s">
        <v>1060</v>
      </c>
      <c r="F63" s="58" t="s">
        <v>1041</v>
      </c>
      <c r="G63" s="58" t="s">
        <v>965</v>
      </c>
      <c r="H63" s="58" t="s">
        <v>1061</v>
      </c>
      <c r="I63" s="58" t="s">
        <v>626</v>
      </c>
      <c r="J63" s="58" t="s">
        <v>625</v>
      </c>
      <c r="K63" s="58" t="s">
        <v>1011</v>
      </c>
      <c r="L63">
        <v>11581</v>
      </c>
    </row>
    <row r="64" spans="1:12">
      <c r="A64" s="59">
        <v>63</v>
      </c>
      <c r="B64" s="58" t="s">
        <v>937</v>
      </c>
      <c r="C64" s="58" t="s">
        <v>937</v>
      </c>
      <c r="D64" s="58" t="s">
        <v>596</v>
      </c>
      <c r="E64" s="58" t="s">
        <v>1062</v>
      </c>
      <c r="F64" s="58" t="s">
        <v>1045</v>
      </c>
      <c r="G64" s="58" t="s">
        <v>988</v>
      </c>
      <c r="H64" s="58" t="s">
        <v>940</v>
      </c>
      <c r="I64" s="58" t="s">
        <v>594</v>
      </c>
      <c r="J64" s="58" t="s">
        <v>593</v>
      </c>
      <c r="K64" s="58" t="s">
        <v>941</v>
      </c>
      <c r="L64">
        <v>11651</v>
      </c>
    </row>
    <row r="65" spans="1:12">
      <c r="A65" s="59">
        <v>64</v>
      </c>
      <c r="B65" s="58" t="s">
        <v>937</v>
      </c>
      <c r="C65" s="58" t="s">
        <v>937</v>
      </c>
      <c r="D65" s="58" t="s">
        <v>931</v>
      </c>
      <c r="E65" s="58" t="s">
        <v>942</v>
      </c>
      <c r="F65" s="58" t="s">
        <v>943</v>
      </c>
      <c r="G65" s="58" t="s">
        <v>943</v>
      </c>
      <c r="H65" s="58" t="s">
        <v>944</v>
      </c>
      <c r="I65" s="58" t="s">
        <v>595</v>
      </c>
      <c r="J65" s="58" t="s">
        <v>593</v>
      </c>
      <c r="K65" s="58" t="s">
        <v>941</v>
      </c>
      <c r="L65">
        <v>11765</v>
      </c>
    </row>
    <row r="66" spans="1:12">
      <c r="A66" s="59">
        <v>65</v>
      </c>
      <c r="B66" s="58" t="s">
        <v>952</v>
      </c>
      <c r="C66" s="58" t="s">
        <v>952</v>
      </c>
      <c r="D66" s="58" t="s">
        <v>931</v>
      </c>
      <c r="E66" s="58" t="s">
        <v>953</v>
      </c>
      <c r="F66" s="58" t="s">
        <v>954</v>
      </c>
      <c r="G66" s="58" t="s">
        <v>1063</v>
      </c>
      <c r="H66" s="58" t="s">
        <v>955</v>
      </c>
      <c r="I66" s="58" t="s">
        <v>600</v>
      </c>
      <c r="J66" s="58" t="s">
        <v>598</v>
      </c>
      <c r="K66" s="58" t="s">
        <v>941</v>
      </c>
      <c r="L66">
        <v>11796</v>
      </c>
    </row>
    <row r="67" spans="1:12">
      <c r="A67" s="59">
        <v>66</v>
      </c>
      <c r="B67" s="58" t="s">
        <v>945</v>
      </c>
      <c r="C67" s="58" t="s">
        <v>945</v>
      </c>
      <c r="D67" s="58" t="s">
        <v>931</v>
      </c>
      <c r="E67" s="58" t="s">
        <v>949</v>
      </c>
      <c r="F67" s="58" t="s">
        <v>950</v>
      </c>
      <c r="G67" s="58" t="s">
        <v>1064</v>
      </c>
      <c r="H67" s="58" t="s">
        <v>951</v>
      </c>
      <c r="I67" s="58" t="s">
        <v>599</v>
      </c>
      <c r="J67" s="58" t="s">
        <v>598</v>
      </c>
      <c r="K67" s="58" t="s">
        <v>941</v>
      </c>
      <c r="L67">
        <v>11930</v>
      </c>
    </row>
    <row r="68" spans="1:12">
      <c r="A68" s="59">
        <v>67</v>
      </c>
      <c r="B68" s="58" t="s">
        <v>960</v>
      </c>
      <c r="C68" s="58" t="s">
        <v>960</v>
      </c>
      <c r="D68" s="58" t="s">
        <v>931</v>
      </c>
      <c r="E68" s="58" t="s">
        <v>1065</v>
      </c>
      <c r="F68" s="58" t="s">
        <v>988</v>
      </c>
      <c r="G68" s="58" t="s">
        <v>1066</v>
      </c>
      <c r="H68" s="58" t="s">
        <v>1053</v>
      </c>
      <c r="I68" s="58" t="s">
        <v>611</v>
      </c>
      <c r="J68" s="58" t="s">
        <v>602</v>
      </c>
      <c r="K68" s="58" t="s">
        <v>1067</v>
      </c>
      <c r="L68">
        <v>42037</v>
      </c>
    </row>
    <row r="69" spans="1:12">
      <c r="A69" s="59">
        <v>68</v>
      </c>
      <c r="B69" s="58" t="s">
        <v>952</v>
      </c>
      <c r="C69" s="58" t="s">
        <v>952</v>
      </c>
      <c r="D69" s="58" t="s">
        <v>931</v>
      </c>
      <c r="E69" s="58" t="s">
        <v>980</v>
      </c>
      <c r="F69" s="58" t="s">
        <v>954</v>
      </c>
      <c r="G69" s="58" t="s">
        <v>947</v>
      </c>
      <c r="H69" s="58" t="s">
        <v>966</v>
      </c>
      <c r="I69" s="58" t="s">
        <v>600</v>
      </c>
      <c r="J69" s="58" t="s">
        <v>598</v>
      </c>
      <c r="K69" s="58" t="s">
        <v>936</v>
      </c>
      <c r="L69">
        <v>12406</v>
      </c>
    </row>
    <row r="70" spans="1:12">
      <c r="A70" s="59">
        <v>69</v>
      </c>
      <c r="B70" s="58" t="str">
        <f>company!C70</f>
        <v>Communication Services</v>
      </c>
      <c r="C70" s="58" t="str">
        <f>company!D70</f>
        <v>Entertainment</v>
      </c>
      <c r="D70" s="58" t="s">
        <v>931</v>
      </c>
      <c r="E70" s="58" t="s">
        <v>916</v>
      </c>
      <c r="F70" s="58" t="s">
        <v>916</v>
      </c>
      <c r="G70" s="58" t="s">
        <v>916</v>
      </c>
      <c r="H70" s="58" t="s">
        <v>916</v>
      </c>
      <c r="I70" s="58" t="s">
        <v>916</v>
      </c>
      <c r="J70" s="58" t="s">
        <v>916</v>
      </c>
      <c r="K70" s="58" t="s">
        <v>916</v>
      </c>
      <c r="L70">
        <v>0</v>
      </c>
    </row>
    <row r="71" spans="1:12">
      <c r="A71" s="59">
        <v>70</v>
      </c>
      <c r="B71" s="58" t="str">
        <f>company!C71</f>
        <v>Utilities</v>
      </c>
      <c r="C71" s="58" t="str">
        <f>company!D71</f>
        <v>Utilities</v>
      </c>
      <c r="D71" s="58" t="s">
        <v>931</v>
      </c>
      <c r="E71" s="58" t="s">
        <v>916</v>
      </c>
      <c r="F71" s="58" t="s">
        <v>916</v>
      </c>
      <c r="G71" s="58" t="s">
        <v>916</v>
      </c>
      <c r="H71" s="58" t="s">
        <v>916</v>
      </c>
      <c r="I71" s="58" t="s">
        <v>916</v>
      </c>
      <c r="J71" s="58" t="s">
        <v>916</v>
      </c>
      <c r="K71" s="58" t="s">
        <v>916</v>
      </c>
      <c r="L71">
        <v>0</v>
      </c>
    </row>
    <row r="72" spans="1:12">
      <c r="A72" s="59">
        <v>71</v>
      </c>
      <c r="B72" s="58" t="s">
        <v>1030</v>
      </c>
      <c r="C72" s="58" t="s">
        <v>1030</v>
      </c>
      <c r="D72" s="58" t="s">
        <v>931</v>
      </c>
      <c r="E72" s="58" t="s">
        <v>1068</v>
      </c>
      <c r="F72" s="58" t="s">
        <v>1052</v>
      </c>
      <c r="G72" s="58" t="s">
        <v>1069</v>
      </c>
      <c r="H72" s="58" t="s">
        <v>1070</v>
      </c>
      <c r="I72" s="58" t="s">
        <v>630</v>
      </c>
      <c r="J72" s="58" t="s">
        <v>629</v>
      </c>
      <c r="K72" s="58" t="s">
        <v>936</v>
      </c>
      <c r="L72">
        <v>13279</v>
      </c>
    </row>
    <row r="73" spans="1:12">
      <c r="A73" s="59">
        <v>72</v>
      </c>
      <c r="B73" s="58" t="s">
        <v>945</v>
      </c>
      <c r="C73" s="58" t="s">
        <v>945</v>
      </c>
      <c r="D73" s="58" t="s">
        <v>931</v>
      </c>
      <c r="E73" s="58" t="s">
        <v>1071</v>
      </c>
      <c r="F73" s="58" t="s">
        <v>1055</v>
      </c>
      <c r="G73" s="58" t="s">
        <v>991</v>
      </c>
      <c r="H73" s="58" t="s">
        <v>1049</v>
      </c>
      <c r="I73" s="58" t="s">
        <v>607</v>
      </c>
      <c r="J73" s="58" t="s">
        <v>606</v>
      </c>
      <c r="K73" s="58" t="s">
        <v>936</v>
      </c>
      <c r="L73">
        <v>13604</v>
      </c>
    </row>
    <row r="74" spans="1:12">
      <c r="A74" s="59">
        <v>73</v>
      </c>
      <c r="B74" s="58" t="s">
        <v>1004</v>
      </c>
      <c r="C74" s="58" t="s">
        <v>1004</v>
      </c>
      <c r="D74" s="58" t="s">
        <v>931</v>
      </c>
      <c r="E74" s="58" t="s">
        <v>1072</v>
      </c>
      <c r="F74" s="58" t="s">
        <v>1056</v>
      </c>
      <c r="G74" s="58" t="s">
        <v>1055</v>
      </c>
      <c r="H74" s="58" t="s">
        <v>1007</v>
      </c>
      <c r="I74" s="58" t="s">
        <v>613</v>
      </c>
      <c r="J74" s="58" t="s">
        <v>612</v>
      </c>
      <c r="K74" s="58" t="s">
        <v>936</v>
      </c>
      <c r="L74">
        <v>13649</v>
      </c>
    </row>
    <row r="75" spans="1:12">
      <c r="A75" s="59">
        <v>74</v>
      </c>
      <c r="B75" s="58" t="s">
        <v>945</v>
      </c>
      <c r="C75" s="58" t="s">
        <v>945</v>
      </c>
      <c r="D75" s="58" t="s">
        <v>931</v>
      </c>
      <c r="E75" s="58" t="s">
        <v>1073</v>
      </c>
      <c r="F75" s="58" t="s">
        <v>1058</v>
      </c>
      <c r="G75" s="58" t="s">
        <v>954</v>
      </c>
      <c r="H75" s="58" t="s">
        <v>948</v>
      </c>
      <c r="I75" s="58" t="s">
        <v>599</v>
      </c>
      <c r="J75" s="58" t="s">
        <v>598</v>
      </c>
      <c r="K75" s="58" t="s">
        <v>941</v>
      </c>
      <c r="L75">
        <v>14013</v>
      </c>
    </row>
    <row r="76" spans="1:12">
      <c r="A76" s="59">
        <v>75</v>
      </c>
      <c r="B76" s="58" t="s">
        <v>952</v>
      </c>
      <c r="C76" s="58" t="s">
        <v>952</v>
      </c>
      <c r="D76" s="58" t="s">
        <v>931</v>
      </c>
      <c r="E76" s="58" t="s">
        <v>964</v>
      </c>
      <c r="F76" s="58" t="s">
        <v>965</v>
      </c>
      <c r="G76" s="58" t="s">
        <v>1001</v>
      </c>
      <c r="H76" s="58" t="s">
        <v>1059</v>
      </c>
      <c r="I76" s="58" t="s">
        <v>624</v>
      </c>
      <c r="J76" s="58" t="s">
        <v>598</v>
      </c>
      <c r="K76" s="58" t="s">
        <v>941</v>
      </c>
      <c r="L76">
        <v>58304</v>
      </c>
    </row>
    <row r="77" spans="1:12">
      <c r="A77" s="59">
        <v>76</v>
      </c>
      <c r="B77" s="58" t="s">
        <v>960</v>
      </c>
      <c r="C77" s="58" t="s">
        <v>960</v>
      </c>
      <c r="D77" s="58" t="s">
        <v>931</v>
      </c>
      <c r="E77" s="58" t="s">
        <v>1074</v>
      </c>
      <c r="F77" s="58" t="s">
        <v>988</v>
      </c>
      <c r="G77" s="58" t="s">
        <v>1075</v>
      </c>
      <c r="H77" s="58" t="s">
        <v>1053</v>
      </c>
      <c r="I77" s="58" t="s">
        <v>611</v>
      </c>
      <c r="J77" s="58" t="s">
        <v>602</v>
      </c>
      <c r="K77" s="58" t="s">
        <v>936</v>
      </c>
      <c r="L77">
        <v>14605</v>
      </c>
    </row>
    <row r="78" spans="1:12">
      <c r="A78" s="59">
        <v>77</v>
      </c>
      <c r="B78" s="58" t="s">
        <v>937</v>
      </c>
      <c r="C78" s="58" t="s">
        <v>937</v>
      </c>
      <c r="D78" s="58" t="s">
        <v>931</v>
      </c>
      <c r="E78" s="58" t="s">
        <v>942</v>
      </c>
      <c r="F78" s="58" t="s">
        <v>943</v>
      </c>
      <c r="G78" s="58" t="s">
        <v>1076</v>
      </c>
      <c r="H78" s="58" t="s">
        <v>944</v>
      </c>
      <c r="I78" s="58" t="s">
        <v>595</v>
      </c>
      <c r="J78" s="58" t="s">
        <v>593</v>
      </c>
      <c r="K78" s="58" t="s">
        <v>941</v>
      </c>
      <c r="L78">
        <v>14683</v>
      </c>
    </row>
    <row r="79" spans="1:12">
      <c r="A79" s="59">
        <v>78</v>
      </c>
      <c r="B79" s="58" t="s">
        <v>960</v>
      </c>
      <c r="C79" s="58" t="s">
        <v>960</v>
      </c>
      <c r="D79" s="58" t="s">
        <v>931</v>
      </c>
      <c r="E79" s="58" t="s">
        <v>1077</v>
      </c>
      <c r="F79" s="58" t="s">
        <v>1063</v>
      </c>
      <c r="G79" s="58" t="s">
        <v>1013</v>
      </c>
      <c r="H79" s="58" t="s">
        <v>963</v>
      </c>
      <c r="I79" s="58" t="s">
        <v>603</v>
      </c>
      <c r="J79" s="58" t="s">
        <v>602</v>
      </c>
      <c r="K79" s="58" t="s">
        <v>936</v>
      </c>
      <c r="L79">
        <v>14712</v>
      </c>
    </row>
    <row r="80" spans="1:12">
      <c r="A80" s="59">
        <v>79</v>
      </c>
      <c r="B80" s="58" t="s">
        <v>960</v>
      </c>
      <c r="C80" s="58" t="s">
        <v>960</v>
      </c>
      <c r="D80" s="58" t="s">
        <v>931</v>
      </c>
      <c r="E80" s="58" t="s">
        <v>1078</v>
      </c>
      <c r="F80" s="58" t="s">
        <v>1064</v>
      </c>
      <c r="G80" s="58" t="s">
        <v>954</v>
      </c>
      <c r="H80" s="58" t="s">
        <v>999</v>
      </c>
      <c r="I80" s="58" t="s">
        <v>592</v>
      </c>
      <c r="J80" s="58" t="s">
        <v>591</v>
      </c>
      <c r="K80" s="58" t="s">
        <v>936</v>
      </c>
      <c r="L80">
        <v>15132</v>
      </c>
    </row>
    <row r="81" spans="1:12">
      <c r="A81" s="59">
        <v>80</v>
      </c>
      <c r="B81" s="58" t="s">
        <v>945</v>
      </c>
      <c r="C81" s="58" t="s">
        <v>945</v>
      </c>
      <c r="D81" s="58" t="s">
        <v>931</v>
      </c>
      <c r="E81" s="58" t="s">
        <v>1079</v>
      </c>
      <c r="F81" s="58" t="s">
        <v>1066</v>
      </c>
      <c r="G81" s="58" t="s">
        <v>1080</v>
      </c>
      <c r="H81" s="58" t="s">
        <v>1049</v>
      </c>
      <c r="I81" s="58" t="s">
        <v>607</v>
      </c>
      <c r="J81" s="58" t="s">
        <v>606</v>
      </c>
      <c r="K81" s="58" t="s">
        <v>936</v>
      </c>
      <c r="L81">
        <v>15419</v>
      </c>
    </row>
    <row r="82" spans="1:12">
      <c r="A82" s="59">
        <v>81</v>
      </c>
      <c r="B82" s="58" t="str">
        <f>company!C82</f>
        <v>Industrials</v>
      </c>
      <c r="C82" s="58" t="str">
        <f>company!D82</f>
        <v>Aerospace </v>
      </c>
      <c r="D82" s="58" t="s">
        <v>931</v>
      </c>
      <c r="E82" s="58" t="s">
        <v>916</v>
      </c>
      <c r="F82" s="58" t="s">
        <v>916</v>
      </c>
      <c r="G82" s="58" t="s">
        <v>916</v>
      </c>
      <c r="H82" s="58" t="s">
        <v>916</v>
      </c>
      <c r="I82" s="58" t="s">
        <v>916</v>
      </c>
      <c r="J82" s="58" t="s">
        <v>916</v>
      </c>
      <c r="K82" s="58" t="s">
        <v>916</v>
      </c>
      <c r="L82">
        <v>0</v>
      </c>
    </row>
    <row r="83" spans="1:12">
      <c r="A83" s="59">
        <v>82</v>
      </c>
      <c r="B83" s="58" t="s">
        <v>945</v>
      </c>
      <c r="C83" s="58" t="s">
        <v>945</v>
      </c>
      <c r="D83" s="58" t="s">
        <v>931</v>
      </c>
      <c r="E83" s="58" t="s">
        <v>1081</v>
      </c>
      <c r="F83" s="58" t="s">
        <v>947</v>
      </c>
      <c r="G83" s="58" t="s">
        <v>1082</v>
      </c>
      <c r="H83" s="58" t="s">
        <v>951</v>
      </c>
      <c r="I83" s="58" t="s">
        <v>599</v>
      </c>
      <c r="J83" s="58" t="s">
        <v>598</v>
      </c>
      <c r="K83" s="58" t="s">
        <v>941</v>
      </c>
      <c r="L83">
        <v>16158</v>
      </c>
    </row>
    <row r="84" spans="1:12">
      <c r="A84" s="59">
        <v>83</v>
      </c>
      <c r="B84" s="58" t="str">
        <f>company!C84</f>
        <v>Energy</v>
      </c>
      <c r="C84" s="58" t="str">
        <f>company!D84</f>
        <v>Oil and Gas</v>
      </c>
      <c r="D84" s="58" t="s">
        <v>931</v>
      </c>
      <c r="E84" s="58" t="s">
        <v>916</v>
      </c>
      <c r="F84" s="58" t="s">
        <v>916</v>
      </c>
      <c r="G84" s="58" t="s">
        <v>916</v>
      </c>
      <c r="H84" s="58" t="s">
        <v>916</v>
      </c>
      <c r="I84" s="58" t="s">
        <v>916</v>
      </c>
      <c r="J84" s="58" t="s">
        <v>916</v>
      </c>
      <c r="K84" s="58" t="s">
        <v>916</v>
      </c>
      <c r="L84">
        <v>0</v>
      </c>
    </row>
    <row r="85" spans="1:12">
      <c r="A85" s="59">
        <v>84</v>
      </c>
      <c r="B85" s="58" t="s">
        <v>968</v>
      </c>
      <c r="C85" s="58" t="s">
        <v>968</v>
      </c>
      <c r="D85" s="58" t="s">
        <v>931</v>
      </c>
      <c r="E85" s="58" t="s">
        <v>1083</v>
      </c>
      <c r="F85" s="58" t="s">
        <v>954</v>
      </c>
      <c r="G85" s="58" t="s">
        <v>954</v>
      </c>
      <c r="H85" s="58" t="s">
        <v>1084</v>
      </c>
      <c r="I85" s="58" t="s">
        <v>600</v>
      </c>
      <c r="J85" s="58" t="s">
        <v>598</v>
      </c>
      <c r="K85" s="58" t="s">
        <v>941</v>
      </c>
      <c r="L85">
        <v>17069</v>
      </c>
    </row>
    <row r="86" spans="1:12">
      <c r="A86" s="59">
        <v>85</v>
      </c>
      <c r="B86" s="58" t="s">
        <v>1018</v>
      </c>
      <c r="C86" s="58" t="s">
        <v>1018</v>
      </c>
      <c r="D86" s="58" t="s">
        <v>931</v>
      </c>
      <c r="E86" s="58" t="s">
        <v>1085</v>
      </c>
      <c r="F86" s="58" t="s">
        <v>1086</v>
      </c>
      <c r="G86" s="58"/>
      <c r="H86" s="58" t="s">
        <v>1021</v>
      </c>
      <c r="I86" s="58" t="s">
        <v>617</v>
      </c>
      <c r="J86" s="58" t="s">
        <v>616</v>
      </c>
      <c r="K86" s="58" t="s">
        <v>936</v>
      </c>
      <c r="L86">
        <v>18951</v>
      </c>
    </row>
    <row r="87" spans="1:12">
      <c r="A87" s="59">
        <v>86</v>
      </c>
      <c r="B87" s="58" t="s">
        <v>1030</v>
      </c>
      <c r="C87" s="58" t="s">
        <v>1030</v>
      </c>
      <c r="D87" s="58" t="s">
        <v>931</v>
      </c>
      <c r="E87" s="58" t="s">
        <v>1087</v>
      </c>
      <c r="F87" s="58" t="s">
        <v>1069</v>
      </c>
      <c r="G87" s="58"/>
      <c r="H87" s="58" t="s">
        <v>1088</v>
      </c>
      <c r="I87" s="58" t="s">
        <v>626</v>
      </c>
      <c r="J87" s="58" t="s">
        <v>625</v>
      </c>
      <c r="K87" s="58" t="s">
        <v>936</v>
      </c>
      <c r="L87">
        <v>17652</v>
      </c>
    </row>
    <row r="88" spans="1:12">
      <c r="A88" s="59">
        <v>87</v>
      </c>
      <c r="B88" s="58" t="s">
        <v>960</v>
      </c>
      <c r="C88" s="58" t="s">
        <v>960</v>
      </c>
      <c r="D88" s="58" t="s">
        <v>931</v>
      </c>
      <c r="E88" s="58" t="s">
        <v>1008</v>
      </c>
      <c r="F88" s="58" t="s">
        <v>991</v>
      </c>
      <c r="G88" s="58"/>
      <c r="H88" s="58" t="s">
        <v>1010</v>
      </c>
      <c r="I88" s="58" t="s">
        <v>615</v>
      </c>
      <c r="J88" s="58" t="s">
        <v>614</v>
      </c>
      <c r="K88" s="58" t="s">
        <v>936</v>
      </c>
      <c r="L88">
        <v>18320</v>
      </c>
    </row>
    <row r="89" spans="1:12">
      <c r="A89" s="59">
        <v>88</v>
      </c>
      <c r="B89" s="58" t="s">
        <v>945</v>
      </c>
      <c r="C89" s="58" t="s">
        <v>945</v>
      </c>
      <c r="D89" s="58" t="s">
        <v>931</v>
      </c>
      <c r="E89" s="58" t="s">
        <v>1071</v>
      </c>
      <c r="F89" s="58" t="s">
        <v>1055</v>
      </c>
      <c r="G89" s="58"/>
      <c r="H89" s="58" t="s">
        <v>1049</v>
      </c>
      <c r="I89" s="58" t="s">
        <v>607</v>
      </c>
      <c r="J89" s="58" t="s">
        <v>606</v>
      </c>
      <c r="K89" s="58" t="s">
        <v>936</v>
      </c>
      <c r="L89">
        <v>18640</v>
      </c>
    </row>
    <row r="90" spans="1:12">
      <c r="A90" s="59">
        <v>89</v>
      </c>
      <c r="B90" s="58" t="s">
        <v>952</v>
      </c>
      <c r="C90" s="58" t="s">
        <v>952</v>
      </c>
      <c r="D90" s="58" t="s">
        <v>931</v>
      </c>
      <c r="E90" s="58" t="s">
        <v>1089</v>
      </c>
      <c r="F90" s="58" t="s">
        <v>954</v>
      </c>
      <c r="G90" s="58"/>
      <c r="H90" s="58" t="s">
        <v>984</v>
      </c>
      <c r="I90" s="58" t="s">
        <v>600</v>
      </c>
      <c r="J90" s="58" t="s">
        <v>598</v>
      </c>
      <c r="K90" s="58" t="s">
        <v>941</v>
      </c>
      <c r="L90">
        <v>1464</v>
      </c>
    </row>
    <row r="91" spans="1:12">
      <c r="A91" s="59">
        <v>90</v>
      </c>
      <c r="B91" s="58" t="s">
        <v>956</v>
      </c>
      <c r="C91" s="58" t="s">
        <v>956</v>
      </c>
      <c r="D91" s="58" t="s">
        <v>931</v>
      </c>
      <c r="E91" s="58" t="s">
        <v>1000</v>
      </c>
      <c r="F91" s="58" t="s">
        <v>1001</v>
      </c>
      <c r="G91" s="58"/>
      <c r="H91" s="58" t="s">
        <v>1003</v>
      </c>
      <c r="I91" s="58" t="s">
        <v>608</v>
      </c>
      <c r="J91" s="58" t="s">
        <v>598</v>
      </c>
      <c r="K91" s="58" t="s">
        <v>941</v>
      </c>
      <c r="L91">
        <v>20384</v>
      </c>
    </row>
    <row r="92" spans="1:12">
      <c r="A92" s="59">
        <v>91</v>
      </c>
      <c r="B92" s="58" t="str">
        <f>company!C92</f>
        <v>Healthcare</v>
      </c>
      <c r="C92" s="58" t="str">
        <f>company!D92</f>
        <v>Diagnostics</v>
      </c>
      <c r="D92" s="58" t="s">
        <v>931</v>
      </c>
      <c r="E92" s="58" t="s">
        <v>916</v>
      </c>
      <c r="F92" s="58" t="s">
        <v>916</v>
      </c>
      <c r="G92" s="58" t="s">
        <v>916</v>
      </c>
      <c r="H92" s="58" t="s">
        <v>916</v>
      </c>
      <c r="I92" s="58" t="s">
        <v>916</v>
      </c>
      <c r="J92" s="58" t="s">
        <v>916</v>
      </c>
      <c r="K92" s="58" t="s">
        <v>916</v>
      </c>
      <c r="L92">
        <v>0</v>
      </c>
    </row>
    <row r="93" spans="1:12">
      <c r="A93" s="59">
        <v>92</v>
      </c>
      <c r="B93" s="58" t="s">
        <v>930</v>
      </c>
      <c r="C93" s="58" t="s">
        <v>930</v>
      </c>
      <c r="D93" s="58" t="s">
        <v>931</v>
      </c>
      <c r="E93" s="58" t="s">
        <v>1090</v>
      </c>
      <c r="F93" s="58" t="s">
        <v>1075</v>
      </c>
      <c r="G93" s="58"/>
      <c r="H93" s="58" t="s">
        <v>1091</v>
      </c>
      <c r="I93" s="58" t="s">
        <v>634</v>
      </c>
      <c r="J93" s="58" t="s">
        <v>619</v>
      </c>
      <c r="K93" s="58" t="s">
        <v>936</v>
      </c>
      <c r="L93">
        <v>19845</v>
      </c>
    </row>
    <row r="94" spans="1:12">
      <c r="A94" s="59">
        <v>93</v>
      </c>
      <c r="B94" s="58" t="s">
        <v>937</v>
      </c>
      <c r="C94" s="58" t="s">
        <v>937</v>
      </c>
      <c r="D94" s="58" t="s">
        <v>931</v>
      </c>
      <c r="E94" s="58" t="s">
        <v>1092</v>
      </c>
      <c r="F94" s="58" t="s">
        <v>1076</v>
      </c>
      <c r="G94" s="58"/>
      <c r="H94" s="58" t="s">
        <v>1093</v>
      </c>
      <c r="I94" s="58" t="s">
        <v>635</v>
      </c>
      <c r="J94" s="58" t="s">
        <v>598</v>
      </c>
      <c r="K94" s="58" t="s">
        <v>941</v>
      </c>
      <c r="L94">
        <v>19858</v>
      </c>
    </row>
    <row r="95" spans="1:12">
      <c r="A95" s="59">
        <v>94</v>
      </c>
      <c r="B95" s="58" t="s">
        <v>930</v>
      </c>
      <c r="C95" s="58" t="s">
        <v>930</v>
      </c>
      <c r="D95" s="58" t="s">
        <v>931</v>
      </c>
      <c r="E95" s="58" t="s">
        <v>1027</v>
      </c>
      <c r="F95" s="58" t="s">
        <v>1013</v>
      </c>
      <c r="G95" s="58"/>
      <c r="H95" s="58" t="s">
        <v>1029</v>
      </c>
      <c r="I95" s="58" t="s">
        <v>620</v>
      </c>
      <c r="J95" s="58" t="s">
        <v>619</v>
      </c>
      <c r="K95" s="58" t="s">
        <v>936</v>
      </c>
      <c r="L95">
        <v>19898</v>
      </c>
    </row>
    <row r="96" spans="1:12">
      <c r="A96" s="59">
        <v>95</v>
      </c>
      <c r="B96" s="58" t="s">
        <v>952</v>
      </c>
      <c r="C96" s="58" t="s">
        <v>952</v>
      </c>
      <c r="D96" s="58" t="s">
        <v>931</v>
      </c>
      <c r="E96" s="58" t="s">
        <v>1089</v>
      </c>
      <c r="F96" s="58" t="s">
        <v>954</v>
      </c>
      <c r="G96" s="58"/>
      <c r="H96" s="58" t="s">
        <v>966</v>
      </c>
      <c r="I96" s="58" t="s">
        <v>600</v>
      </c>
      <c r="J96" s="58" t="s">
        <v>598</v>
      </c>
      <c r="K96" s="58" t="s">
        <v>941</v>
      </c>
      <c r="L96">
        <v>19593</v>
      </c>
    </row>
    <row r="97" spans="1:12">
      <c r="A97" s="59">
        <v>96</v>
      </c>
      <c r="B97" s="58" t="s">
        <v>956</v>
      </c>
      <c r="C97" s="58" t="s">
        <v>956</v>
      </c>
      <c r="D97" s="58" t="s">
        <v>931</v>
      </c>
      <c r="E97" s="58" t="s">
        <v>1094</v>
      </c>
      <c r="F97" s="58" t="s">
        <v>1080</v>
      </c>
      <c r="G97" s="58"/>
      <c r="H97" s="58" t="s">
        <v>979</v>
      </c>
      <c r="I97" s="58" t="s">
        <v>608</v>
      </c>
      <c r="J97" s="58" t="s">
        <v>598</v>
      </c>
      <c r="K97" s="58" t="s">
        <v>981</v>
      </c>
      <c r="L97">
        <v>20175</v>
      </c>
    </row>
    <row r="98" spans="1:12">
      <c r="A98" s="59">
        <v>97</v>
      </c>
      <c r="B98" s="58" t="s">
        <v>952</v>
      </c>
      <c r="C98" s="58" t="s">
        <v>952</v>
      </c>
      <c r="D98" s="58" t="s">
        <v>931</v>
      </c>
      <c r="E98" s="58" t="s">
        <v>964</v>
      </c>
      <c r="F98" s="58" t="s">
        <v>965</v>
      </c>
      <c r="G98" s="58"/>
      <c r="H98" s="58" t="s">
        <v>1059</v>
      </c>
      <c r="I98" s="58" t="s">
        <v>624</v>
      </c>
      <c r="J98" s="58" t="s">
        <v>598</v>
      </c>
      <c r="K98" s="58" t="s">
        <v>941</v>
      </c>
      <c r="L98">
        <v>22867</v>
      </c>
    </row>
    <row r="99" spans="1:12">
      <c r="A99" s="59">
        <v>98</v>
      </c>
      <c r="B99" s="58" t="s">
        <v>937</v>
      </c>
      <c r="C99" s="58" t="s">
        <v>937</v>
      </c>
      <c r="D99" s="58" t="s">
        <v>931</v>
      </c>
      <c r="E99" s="58" t="s">
        <v>1095</v>
      </c>
      <c r="F99" s="58" t="s">
        <v>1082</v>
      </c>
      <c r="G99" s="58"/>
      <c r="H99" s="58" t="s">
        <v>1096</v>
      </c>
      <c r="I99" s="58" t="s">
        <v>615</v>
      </c>
      <c r="J99" s="58" t="s">
        <v>614</v>
      </c>
      <c r="K99" s="58" t="s">
        <v>936</v>
      </c>
      <c r="L99">
        <v>20398</v>
      </c>
    </row>
    <row r="100" spans="1:12">
      <c r="A100" s="59">
        <v>99</v>
      </c>
      <c r="B100" s="58" t="s">
        <v>960</v>
      </c>
      <c r="C100" s="58" t="s">
        <v>960</v>
      </c>
      <c r="D100" s="58" t="s">
        <v>931</v>
      </c>
      <c r="E100" s="58" t="s">
        <v>1008</v>
      </c>
      <c r="F100" s="58" t="s">
        <v>991</v>
      </c>
      <c r="G100" s="58"/>
      <c r="H100" s="58" t="s">
        <v>1010</v>
      </c>
      <c r="I100" s="58" t="s">
        <v>615</v>
      </c>
      <c r="J100" s="58" t="s">
        <v>614</v>
      </c>
      <c r="K100" s="58" t="s">
        <v>1011</v>
      </c>
      <c r="L100">
        <v>20402</v>
      </c>
    </row>
    <row r="101" spans="1:12">
      <c r="A101" s="59">
        <v>100</v>
      </c>
      <c r="B101" s="58" t="s">
        <v>952</v>
      </c>
      <c r="C101" s="58" t="s">
        <v>952</v>
      </c>
      <c r="D101" s="58" t="s">
        <v>931</v>
      </c>
      <c r="E101" s="58" t="s">
        <v>1089</v>
      </c>
      <c r="F101" s="58" t="s">
        <v>954</v>
      </c>
      <c r="G101" s="58"/>
      <c r="H101" s="58" t="s">
        <v>966</v>
      </c>
      <c r="I101" s="58" t="s">
        <v>600</v>
      </c>
      <c r="J101" s="58" t="s">
        <v>598</v>
      </c>
      <c r="K101" s="58" t="s">
        <v>936</v>
      </c>
      <c r="L101">
        <v>20575</v>
      </c>
    </row>
    <row r="102" spans="1:12">
      <c r="A102" s="58"/>
    </row>
    <row r="103" spans="1:12">
      <c r="A103" s="58"/>
    </row>
  </sheetData>
  <autoFilter ref="A1:L101" xr:uid="{F3C4731A-FDB9-412F-B513-BD09127D36C8}"/>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AA10" activePane="bottomRight" state="frozen"/>
      <selection pane="bottomRight" activeCell="AA10" sqref="AA10"/>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1097</v>
      </c>
      <c r="B1" s="2" t="s">
        <v>1098</v>
      </c>
      <c r="C1" s="2" t="s">
        <v>1099</v>
      </c>
      <c r="D1" s="2" t="s">
        <v>921</v>
      </c>
      <c r="E1" s="2" t="s">
        <v>1100</v>
      </c>
      <c r="F1" s="2" t="s">
        <v>1101</v>
      </c>
      <c r="G1" s="2" t="s">
        <v>1102</v>
      </c>
      <c r="H1" s="2" t="s">
        <v>1103</v>
      </c>
      <c r="I1" s="2" t="s">
        <v>1104</v>
      </c>
      <c r="J1" s="8" t="s">
        <v>1105</v>
      </c>
      <c r="K1" s="2" t="s">
        <v>1106</v>
      </c>
      <c r="L1" s="2" t="s">
        <v>1107</v>
      </c>
      <c r="M1" s="2" t="s">
        <v>1108</v>
      </c>
      <c r="N1" s="2" t="s">
        <v>1109</v>
      </c>
      <c r="O1" s="2" t="s">
        <v>1110</v>
      </c>
      <c r="P1" s="2" t="s">
        <v>1111</v>
      </c>
      <c r="Q1" s="2" t="s">
        <v>1112</v>
      </c>
      <c r="R1" s="2" t="s">
        <v>1113</v>
      </c>
      <c r="S1" s="2" t="s">
        <v>1114</v>
      </c>
      <c r="T1" s="2" t="s">
        <v>1115</v>
      </c>
      <c r="U1" s="2" t="s">
        <v>524</v>
      </c>
      <c r="V1" s="23" t="s">
        <v>1116</v>
      </c>
      <c r="W1" s="23" t="s">
        <v>1117</v>
      </c>
      <c r="X1" s="23" t="s">
        <v>1118</v>
      </c>
      <c r="Y1" s="23" t="s">
        <v>1119</v>
      </c>
      <c r="Z1" s="23" t="s">
        <v>1120</v>
      </c>
      <c r="AA1" s="23" t="s">
        <v>1121</v>
      </c>
      <c r="AB1" s="24" t="s">
        <v>1122</v>
      </c>
      <c r="AC1" s="24" t="s">
        <v>1123</v>
      </c>
      <c r="AD1" s="24" t="s">
        <v>1124</v>
      </c>
      <c r="AE1" s="24" t="s">
        <v>1125</v>
      </c>
      <c r="AF1" s="24" t="s">
        <v>1126</v>
      </c>
      <c r="AG1" s="24" t="s">
        <v>1127</v>
      </c>
      <c r="AH1" s="25" t="s">
        <v>1128</v>
      </c>
      <c r="AI1" s="25" t="s">
        <v>1129</v>
      </c>
      <c r="AJ1" s="25" t="s">
        <v>1130</v>
      </c>
      <c r="AK1" s="25" t="s">
        <v>1131</v>
      </c>
      <c r="AL1" s="25" t="s">
        <v>1132</v>
      </c>
      <c r="AM1" s="25" t="s">
        <v>1133</v>
      </c>
      <c r="AN1" s="26" t="s">
        <v>1134</v>
      </c>
      <c r="AO1" s="26" t="s">
        <v>1135</v>
      </c>
      <c r="AP1" s="26" t="s">
        <v>1136</v>
      </c>
      <c r="AQ1" s="26" t="s">
        <v>1137</v>
      </c>
      <c r="AR1" s="26" t="s">
        <v>1138</v>
      </c>
      <c r="AS1" s="26" t="s">
        <v>1139</v>
      </c>
      <c r="AT1" s="27" t="s">
        <v>1140</v>
      </c>
      <c r="AU1" s="27" t="s">
        <v>1141</v>
      </c>
      <c r="AV1" s="27" t="s">
        <v>1142</v>
      </c>
      <c r="AW1" s="27" t="s">
        <v>1143</v>
      </c>
      <c r="AX1" s="27" t="s">
        <v>1144</v>
      </c>
      <c r="AY1" s="27" t="s">
        <v>1145</v>
      </c>
      <c r="AZ1" s="1" t="s">
        <v>1146</v>
      </c>
      <c r="BA1" s="2" t="s">
        <v>1147</v>
      </c>
      <c r="BB1" s="2" t="s">
        <v>1148</v>
      </c>
      <c r="BC1" s="2" t="s">
        <v>1149</v>
      </c>
      <c r="BD1" s="43" t="s">
        <v>1150</v>
      </c>
    </row>
    <row r="2" spans="1:56">
      <c r="A2" t="s">
        <v>9</v>
      </c>
      <c r="B2" t="s">
        <v>9</v>
      </c>
      <c r="C2" s="4" t="s">
        <v>930</v>
      </c>
      <c r="D2" s="4" t="s">
        <v>1151</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1152</v>
      </c>
      <c r="L2" t="s">
        <v>1153</v>
      </c>
      <c r="M2" s="4" t="s">
        <v>1153</v>
      </c>
      <c r="P2" s="15">
        <v>9150000</v>
      </c>
      <c r="Q2" t="s">
        <v>1153</v>
      </c>
      <c r="R2" t="s">
        <v>1152</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1152</v>
      </c>
      <c r="BA2" s="14" t="s">
        <v>1154</v>
      </c>
      <c r="BD2" s="42"/>
    </row>
    <row r="3" spans="1:56">
      <c r="A3" t="s">
        <v>14</v>
      </c>
      <c r="B3" s="21" t="s">
        <v>14</v>
      </c>
      <c r="C3" s="4" t="s">
        <v>937</v>
      </c>
      <c r="D3" s="4" t="s">
        <v>1155</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1152</v>
      </c>
      <c r="L3" s="4" t="s">
        <v>1153</v>
      </c>
      <c r="M3" s="4" t="s">
        <v>1153</v>
      </c>
      <c r="N3" s="4"/>
      <c r="O3" s="4"/>
      <c r="P3" s="15">
        <v>742000</v>
      </c>
      <c r="Q3" t="s">
        <v>1153</v>
      </c>
      <c r="R3" s="4" t="s">
        <v>1153</v>
      </c>
      <c r="S3" s="4" t="s">
        <v>1153</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912</v>
      </c>
      <c r="AU3" s="12" t="s">
        <v>912</v>
      </c>
      <c r="AV3" s="12"/>
      <c r="AW3" s="12" t="str">
        <f t="shared" si="8"/>
        <v/>
      </c>
      <c r="AX3" s="12" t="s">
        <v>912</v>
      </c>
      <c r="AY3" s="12" t="str">
        <f t="shared" si="9"/>
        <v/>
      </c>
      <c r="AZ3" s="17" t="s">
        <v>1153</v>
      </c>
      <c r="BA3" s="16" t="s">
        <v>1156</v>
      </c>
      <c r="BD3" s="42"/>
    </row>
    <row r="4" spans="1:56" ht="25.5">
      <c r="A4" t="s">
        <v>19</v>
      </c>
      <c r="B4" s="21" t="s">
        <v>20</v>
      </c>
      <c r="C4" t="s">
        <v>937</v>
      </c>
      <c r="D4" s="4" t="s">
        <v>1157</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1152</v>
      </c>
      <c r="L4" s="4" t="s">
        <v>1153</v>
      </c>
      <c r="M4" s="4" t="s">
        <v>1153</v>
      </c>
      <c r="N4" s="4"/>
      <c r="O4" s="4"/>
      <c r="P4" s="15">
        <v>334482</v>
      </c>
      <c r="Q4" t="s">
        <v>1153</v>
      </c>
      <c r="R4" s="4" t="s">
        <v>1152</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1153</v>
      </c>
      <c r="BA4" s="14" t="s">
        <v>1158</v>
      </c>
      <c r="BD4" s="42"/>
    </row>
    <row r="5" spans="1:56" ht="38.25">
      <c r="A5" t="s">
        <v>25</v>
      </c>
      <c r="B5" s="21" t="s">
        <v>25</v>
      </c>
      <c r="C5" t="s">
        <v>945</v>
      </c>
      <c r="D5" t="s">
        <v>1159</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1152</v>
      </c>
      <c r="L5" s="4" t="s">
        <v>1153</v>
      </c>
      <c r="M5" t="s">
        <v>1152</v>
      </c>
      <c r="P5" s="15">
        <v>88000</v>
      </c>
      <c r="Q5" t="s">
        <v>1153</v>
      </c>
      <c r="R5" s="4" t="s">
        <v>1152</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1153</v>
      </c>
      <c r="BA5" s="14" t="s">
        <v>1160</v>
      </c>
      <c r="BB5" s="16" t="s">
        <v>1161</v>
      </c>
      <c r="BD5" s="42"/>
    </row>
    <row r="6" spans="1:56">
      <c r="A6" s="21" t="s">
        <v>30</v>
      </c>
      <c r="B6" s="21" t="s">
        <v>31</v>
      </c>
      <c r="C6" s="21" t="s">
        <v>945</v>
      </c>
      <c r="D6" t="s">
        <v>951</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1152</v>
      </c>
      <c r="L6" t="s">
        <v>1153</v>
      </c>
      <c r="M6" s="4" t="s">
        <v>1152</v>
      </c>
      <c r="P6" s="15"/>
      <c r="Q6" t="s">
        <v>1153</v>
      </c>
      <c r="R6" t="s">
        <v>1152</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912</v>
      </c>
      <c r="AU6" s="12" t="s">
        <v>912</v>
      </c>
      <c r="AV6" s="12"/>
      <c r="AW6" s="12" t="str">
        <f t="shared" si="8"/>
        <v/>
      </c>
      <c r="AX6" s="12" t="s">
        <v>912</v>
      </c>
      <c r="AY6" s="12" t="str">
        <f t="shared" si="9"/>
        <v/>
      </c>
      <c r="AZ6" t="s">
        <v>1153</v>
      </c>
      <c r="BD6" s="42" t="s">
        <v>1162</v>
      </c>
    </row>
    <row r="7" spans="1:56" ht="76.5">
      <c r="A7" s="4" t="s">
        <v>36</v>
      </c>
      <c r="B7" s="21" t="s">
        <v>37</v>
      </c>
      <c r="C7" s="4" t="s">
        <v>952</v>
      </c>
      <c r="D7" t="s">
        <v>955</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1152</v>
      </c>
      <c r="L7" s="4" t="s">
        <v>1153</v>
      </c>
      <c r="M7" t="s">
        <v>1153</v>
      </c>
      <c r="P7" s="15"/>
      <c r="Q7" t="s">
        <v>1153</v>
      </c>
      <c r="R7" s="4" t="s">
        <v>1153</v>
      </c>
      <c r="S7" s="4" t="s">
        <v>1153</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1153</v>
      </c>
      <c r="BA7" s="18" t="s">
        <v>1163</v>
      </c>
      <c r="BD7" s="42"/>
    </row>
    <row r="8" spans="1:56" ht="51">
      <c r="A8" t="s">
        <v>548</v>
      </c>
      <c r="B8" s="21" t="s">
        <v>43</v>
      </c>
      <c r="C8" t="s">
        <v>956</v>
      </c>
      <c r="D8" s="4" t="s">
        <v>1164</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1152</v>
      </c>
      <c r="L8" t="s">
        <v>1152</v>
      </c>
      <c r="M8" t="s">
        <v>1153</v>
      </c>
      <c r="N8">
        <v>2007</v>
      </c>
      <c r="O8">
        <v>2007</v>
      </c>
      <c r="P8" s="15"/>
      <c r="Q8" t="s">
        <v>1152</v>
      </c>
      <c r="R8" t="s">
        <v>1152</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1152</v>
      </c>
      <c r="BA8" s="18" t="s">
        <v>1165</v>
      </c>
      <c r="BC8" s="3"/>
      <c r="BD8" s="42"/>
    </row>
    <row r="9" spans="1:56" ht="63.75">
      <c r="A9" t="s">
        <v>48</v>
      </c>
      <c r="B9" s="21" t="s">
        <v>49</v>
      </c>
      <c r="C9" s="4" t="s">
        <v>960</v>
      </c>
      <c r="D9" t="s">
        <v>603</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1152</v>
      </c>
      <c r="L9" s="4" t="s">
        <v>1153</v>
      </c>
      <c r="M9" t="s">
        <v>1153</v>
      </c>
      <c r="P9" s="17">
        <v>4468432</v>
      </c>
      <c r="Q9" t="s">
        <v>1153</v>
      </c>
      <c r="R9" s="4" t="s">
        <v>1152</v>
      </c>
      <c r="S9">
        <v>2030</v>
      </c>
      <c r="T9" s="51" t="str">
        <f>IFERROR((Table1[[#This Row],[2019 Total Scope 1, 2 + 3]])/Table1[[#This Row],[2018 Total Scope 1, 2 + Scope 3]]-1,"NA")</f>
        <v>NA</v>
      </c>
      <c r="V9" s="12">
        <v>154507</v>
      </c>
      <c r="W9" s="12">
        <v>146909</v>
      </c>
      <c r="X9" s="12"/>
      <c r="Y9" s="12">
        <f t="shared" si="0"/>
        <v>301416</v>
      </c>
      <c r="Z9" s="12" t="s">
        <v>912</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1153</v>
      </c>
      <c r="BA9" s="3" t="s">
        <v>1166</v>
      </c>
      <c r="BD9" s="42"/>
    </row>
    <row r="10" spans="1:56" ht="140.25">
      <c r="A10" t="s">
        <v>54</v>
      </c>
      <c r="B10" s="21" t="s">
        <v>55</v>
      </c>
      <c r="C10" s="4" t="s">
        <v>1030</v>
      </c>
      <c r="D10" s="4" t="s">
        <v>614</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1152</v>
      </c>
      <c r="L10" t="s">
        <v>1152</v>
      </c>
      <c r="M10" s="4" t="s">
        <v>1152</v>
      </c>
      <c r="N10">
        <v>2040</v>
      </c>
      <c r="O10">
        <v>2020</v>
      </c>
      <c r="R10" t="s">
        <v>1152</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912</v>
      </c>
      <c r="AI10" s="12" t="s">
        <v>912</v>
      </c>
      <c r="AJ10" s="12"/>
      <c r="AK10" s="12" t="str">
        <f t="shared" si="4"/>
        <v/>
      </c>
      <c r="AL10" s="12" t="s">
        <v>912</v>
      </c>
      <c r="AM10" s="12" t="str">
        <f t="shared" si="5"/>
        <v/>
      </c>
      <c r="AN10" s="12" t="s">
        <v>912</v>
      </c>
      <c r="AO10" s="12" t="s">
        <v>912</v>
      </c>
      <c r="AP10" s="12"/>
      <c r="AQ10" s="12" t="str">
        <f t="shared" si="6"/>
        <v/>
      </c>
      <c r="AR10" s="12" t="s">
        <v>912</v>
      </c>
      <c r="AS10" s="12" t="str">
        <f t="shared" si="7"/>
        <v/>
      </c>
      <c r="AT10" s="12" t="s">
        <v>912</v>
      </c>
      <c r="AU10" s="12" t="s">
        <v>912</v>
      </c>
      <c r="AV10" s="12"/>
      <c r="AW10" s="12" t="str">
        <f t="shared" si="8"/>
        <v/>
      </c>
      <c r="AX10" s="12" t="s">
        <v>912</v>
      </c>
      <c r="AY10" s="12" t="str">
        <f t="shared" si="9"/>
        <v/>
      </c>
      <c r="AZ10" t="s">
        <v>1152</v>
      </c>
      <c r="BA10" s="3" t="s">
        <v>1167</v>
      </c>
      <c r="BB10" s="3"/>
      <c r="BC10" s="3" t="s">
        <v>1168</v>
      </c>
      <c r="BD10" s="42"/>
    </row>
    <row r="11" spans="1:56">
      <c r="A11" t="s">
        <v>58</v>
      </c>
      <c r="B11" t="s">
        <v>58</v>
      </c>
      <c r="C11" t="s">
        <v>952</v>
      </c>
      <c r="D11" t="s">
        <v>1169</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1152</v>
      </c>
      <c r="L11" s="4" t="s">
        <v>1152</v>
      </c>
      <c r="M11" t="s">
        <v>1153</v>
      </c>
      <c r="N11">
        <v>2018</v>
      </c>
      <c r="O11">
        <v>2018</v>
      </c>
      <c r="P11" s="17" t="s">
        <v>1153</v>
      </c>
      <c r="Q11" t="s">
        <v>1152</v>
      </c>
      <c r="R11" s="4" t="s">
        <v>1152</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1153</v>
      </c>
      <c r="BA11" s="3"/>
      <c r="BD11" s="42"/>
    </row>
    <row r="12" spans="1:56" ht="25.5">
      <c r="A12" s="4" t="s">
        <v>63</v>
      </c>
      <c r="B12" s="21" t="s">
        <v>64</v>
      </c>
      <c r="C12" s="4" t="s">
        <v>952</v>
      </c>
      <c r="D12" s="4" t="s">
        <v>955</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1152</v>
      </c>
      <c r="L12" s="4" t="s">
        <v>1153</v>
      </c>
      <c r="M12" t="s">
        <v>1153</v>
      </c>
      <c r="P12" s="17" t="s">
        <v>1153</v>
      </c>
      <c r="Q12" t="s">
        <v>1153</v>
      </c>
      <c r="R12" s="4" t="s">
        <v>1153</v>
      </c>
      <c r="S12" s="4" t="s">
        <v>1153</v>
      </c>
      <c r="T12" s="52" t="str">
        <f>IFERROR((Table1[[#This Row],[2019 Total Scope 1, 2 + 3]])/Table1[[#This Row],[2018 Total Scope 1, 2 + Scope 3]]-1,"NA")</f>
        <v>NA</v>
      </c>
      <c r="U12" s="4"/>
      <c r="V12" s="12">
        <v>17121</v>
      </c>
      <c r="W12" s="12">
        <v>93781</v>
      </c>
      <c r="X12" s="12"/>
      <c r="Y12" s="12">
        <f t="shared" si="0"/>
        <v>110902</v>
      </c>
      <c r="Z12" s="12" t="s">
        <v>912</v>
      </c>
      <c r="AA12" s="12" t="str">
        <f t="shared" si="1"/>
        <v/>
      </c>
      <c r="AB12" s="12" t="s">
        <v>912</v>
      </c>
      <c r="AC12" s="12">
        <v>8824</v>
      </c>
      <c r="AD12" s="12"/>
      <c r="AE12" s="12" t="str">
        <f t="shared" si="2"/>
        <v/>
      </c>
      <c r="AF12" s="12" t="s">
        <v>912</v>
      </c>
      <c r="AG12" s="12" t="str">
        <f t="shared" si="3"/>
        <v/>
      </c>
      <c r="AH12" s="12" t="s">
        <v>912</v>
      </c>
      <c r="AI12" s="12">
        <v>9781</v>
      </c>
      <c r="AJ12" s="12"/>
      <c r="AK12" s="12" t="str">
        <f t="shared" si="4"/>
        <v/>
      </c>
      <c r="AL12" s="12" t="s">
        <v>912</v>
      </c>
      <c r="AM12" s="12" t="str">
        <f t="shared" si="5"/>
        <v/>
      </c>
      <c r="AN12" s="12" t="s">
        <v>912</v>
      </c>
      <c r="AO12" s="12">
        <v>12135</v>
      </c>
      <c r="AP12" s="12"/>
      <c r="AQ12" s="12" t="str">
        <f t="shared" si="6"/>
        <v/>
      </c>
      <c r="AR12" s="12" t="s">
        <v>912</v>
      </c>
      <c r="AS12" s="12" t="str">
        <f t="shared" si="7"/>
        <v/>
      </c>
      <c r="AT12" s="12" t="s">
        <v>912</v>
      </c>
      <c r="AU12" s="12" t="s">
        <v>912</v>
      </c>
      <c r="AV12" s="12"/>
      <c r="AW12" s="12" t="str">
        <f t="shared" si="8"/>
        <v/>
      </c>
      <c r="AX12" s="12" t="s">
        <v>912</v>
      </c>
      <c r="AY12" s="12" t="str">
        <f t="shared" si="9"/>
        <v/>
      </c>
      <c r="AZ12" s="13" t="s">
        <v>1153</v>
      </c>
      <c r="BA12" s="18" t="s">
        <v>1170</v>
      </c>
      <c r="BB12" s="14" t="s">
        <v>1171</v>
      </c>
      <c r="BD12" s="42"/>
    </row>
    <row r="13" spans="1:56" ht="51">
      <c r="A13" s="21" t="s">
        <v>69</v>
      </c>
      <c r="B13" s="21" t="s">
        <v>69</v>
      </c>
      <c r="C13" s="21" t="s">
        <v>968</v>
      </c>
      <c r="D13" t="s">
        <v>968</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1152</v>
      </c>
      <c r="L13" s="41" t="s">
        <v>1153</v>
      </c>
      <c r="M13" s="4" t="s">
        <v>1153</v>
      </c>
      <c r="P13" s="17" t="s">
        <v>1153</v>
      </c>
      <c r="R13" s="4" t="s">
        <v>1153</v>
      </c>
      <c r="S13" s="4" t="s">
        <v>1153</v>
      </c>
      <c r="T13" s="52" t="str">
        <f>IFERROR((Table1[[#This Row],[2019 Total Scope 1, 2 + 3]])/Table1[[#This Row],[2018 Total Scope 1, 2 + Scope 3]]-1,"NA")</f>
        <v>NA</v>
      </c>
      <c r="U13" s="4"/>
      <c r="V13" s="12">
        <v>556281</v>
      </c>
      <c r="W13" s="12">
        <v>1780621</v>
      </c>
      <c r="X13" s="12">
        <v>92145</v>
      </c>
      <c r="Y13" s="12">
        <f t="shared" si="0"/>
        <v>2244757</v>
      </c>
      <c r="Z13" s="12" t="s">
        <v>912</v>
      </c>
      <c r="AA13" s="12" t="str">
        <f t="shared" si="1"/>
        <v/>
      </c>
      <c r="AB13" s="12">
        <v>615347</v>
      </c>
      <c r="AC13" s="12">
        <v>1796960</v>
      </c>
      <c r="AD13" s="12"/>
      <c r="AE13" s="12">
        <f t="shared" si="2"/>
        <v>2412307</v>
      </c>
      <c r="AF13" s="12" t="s">
        <v>912</v>
      </c>
      <c r="AG13" s="12" t="str">
        <f t="shared" si="3"/>
        <v/>
      </c>
      <c r="AH13" s="12">
        <v>650755</v>
      </c>
      <c r="AI13" s="12">
        <v>1617395</v>
      </c>
      <c r="AJ13" s="12"/>
      <c r="AK13" s="12">
        <f t="shared" si="4"/>
        <v>2268150</v>
      </c>
      <c r="AL13" s="12" t="s">
        <v>912</v>
      </c>
      <c r="AM13" s="12" t="str">
        <f t="shared" si="5"/>
        <v/>
      </c>
      <c r="AN13" s="12" t="s">
        <v>912</v>
      </c>
      <c r="AO13" s="12" t="s">
        <v>912</v>
      </c>
      <c r="AP13" s="12"/>
      <c r="AQ13" s="12" t="str">
        <f t="shared" si="6"/>
        <v/>
      </c>
      <c r="AR13" s="12" t="s">
        <v>912</v>
      </c>
      <c r="AS13" s="12" t="str">
        <f t="shared" si="7"/>
        <v/>
      </c>
      <c r="AT13" s="12" t="s">
        <v>912</v>
      </c>
      <c r="AU13" s="12" t="s">
        <v>912</v>
      </c>
      <c r="AV13" s="12"/>
      <c r="AW13" s="12" t="str">
        <f t="shared" si="8"/>
        <v/>
      </c>
      <c r="AX13" s="12" t="s">
        <v>912</v>
      </c>
      <c r="AY13" s="12" t="str">
        <f t="shared" si="9"/>
        <v/>
      </c>
      <c r="AZ13" t="s">
        <v>1153</v>
      </c>
      <c r="BA13" s="14" t="s">
        <v>1172</v>
      </c>
      <c r="BD13" s="42" t="s">
        <v>1173</v>
      </c>
    </row>
    <row r="14" spans="1:56" ht="25.5">
      <c r="A14" t="s">
        <v>74</v>
      </c>
      <c r="B14" s="21" t="s">
        <v>75</v>
      </c>
      <c r="C14" t="s">
        <v>937</v>
      </c>
      <c r="D14" t="s">
        <v>1157</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1152</v>
      </c>
      <c r="L14" s="4" t="s">
        <v>1153</v>
      </c>
      <c r="M14" t="s">
        <v>1153</v>
      </c>
      <c r="P14" s="17"/>
      <c r="Q14" t="s">
        <v>1153</v>
      </c>
      <c r="R14" s="4" t="s">
        <v>1153</v>
      </c>
      <c r="S14" s="4" t="s">
        <v>1153</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912</v>
      </c>
      <c r="AM14" s="12" t="str">
        <f t="shared" si="5"/>
        <v/>
      </c>
      <c r="AN14" s="12">
        <v>116643</v>
      </c>
      <c r="AO14" s="12">
        <v>196000</v>
      </c>
      <c r="AP14" s="12"/>
      <c r="AQ14" s="12">
        <f t="shared" si="6"/>
        <v>312643</v>
      </c>
      <c r="AR14" s="12" t="s">
        <v>912</v>
      </c>
      <c r="AS14" s="12" t="str">
        <f t="shared" si="7"/>
        <v/>
      </c>
      <c r="AT14" s="12">
        <v>125674</v>
      </c>
      <c r="AU14" s="12">
        <v>281940</v>
      </c>
      <c r="AV14" s="12"/>
      <c r="AW14" s="12">
        <f t="shared" si="8"/>
        <v>407614</v>
      </c>
      <c r="AX14" s="12" t="s">
        <v>912</v>
      </c>
      <c r="AY14" s="12" t="str">
        <f t="shared" si="9"/>
        <v/>
      </c>
      <c r="AZ14" t="s">
        <v>1153</v>
      </c>
      <c r="BA14" s="18" t="s">
        <v>1174</v>
      </c>
      <c r="BD14" s="42"/>
    </row>
    <row r="15" spans="1:56">
      <c r="A15" t="s">
        <v>80</v>
      </c>
      <c r="B15" s="21" t="s">
        <v>81</v>
      </c>
      <c r="C15" t="s">
        <v>945</v>
      </c>
      <c r="D15" s="4" t="s">
        <v>1175</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1152</v>
      </c>
      <c r="L15" t="s">
        <v>1152</v>
      </c>
      <c r="M15" t="s">
        <v>1153</v>
      </c>
      <c r="N15">
        <v>2030</v>
      </c>
      <c r="O15">
        <v>2020</v>
      </c>
      <c r="P15" s="17">
        <v>1083243</v>
      </c>
      <c r="Q15" t="s">
        <v>1153</v>
      </c>
      <c r="R15" t="s">
        <v>1152</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912</v>
      </c>
      <c r="AY15" s="12" t="str">
        <f t="shared" si="9"/>
        <v/>
      </c>
      <c r="AZ15" t="s">
        <v>1152</v>
      </c>
      <c r="BC15" s="34" t="s">
        <v>1176</v>
      </c>
      <c r="BD15" s="42"/>
    </row>
    <row r="16" spans="1:56" ht="89.25">
      <c r="A16" t="s">
        <v>86</v>
      </c>
      <c r="B16" s="21" t="s">
        <v>87</v>
      </c>
      <c r="C16" t="s">
        <v>956</v>
      </c>
      <c r="D16" t="s">
        <v>1177</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1152</v>
      </c>
      <c r="L16" t="s">
        <v>1152</v>
      </c>
      <c r="M16" t="s">
        <v>1152</v>
      </c>
      <c r="N16">
        <v>2035</v>
      </c>
      <c r="O16">
        <v>2020</v>
      </c>
      <c r="P16" t="s">
        <v>1153</v>
      </c>
      <c r="Q16" t="s">
        <v>1152</v>
      </c>
      <c r="R16" t="s">
        <v>1153</v>
      </c>
      <c r="S16" t="s">
        <v>1153</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1153</v>
      </c>
      <c r="BA16" s="18" t="s">
        <v>1178</v>
      </c>
      <c r="BC16" s="35" t="s">
        <v>1179</v>
      </c>
      <c r="BD16" s="42"/>
    </row>
    <row r="17" spans="1:56" ht="102">
      <c r="A17" t="s">
        <v>92</v>
      </c>
      <c r="B17" s="21" t="s">
        <v>92</v>
      </c>
      <c r="C17" t="s">
        <v>952</v>
      </c>
      <c r="D17" s="4" t="s">
        <v>966</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1152</v>
      </c>
      <c r="L17" t="s">
        <v>1152</v>
      </c>
      <c r="M17" t="s">
        <v>1153</v>
      </c>
      <c r="N17">
        <v>2020</v>
      </c>
      <c r="O17">
        <v>2016</v>
      </c>
      <c r="Q17" t="s">
        <v>1152</v>
      </c>
      <c r="R17" s="49" t="s">
        <v>1152</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1153</v>
      </c>
      <c r="BA17" s="3" t="s">
        <v>1180</v>
      </c>
      <c r="BB17" s="30" t="s">
        <v>1181</v>
      </c>
      <c r="BC17" s="3" t="s">
        <v>1182</v>
      </c>
      <c r="BD17" s="42" t="s">
        <v>1183</v>
      </c>
    </row>
    <row r="18" spans="1:56">
      <c r="A18" s="21" t="s">
        <v>97</v>
      </c>
      <c r="B18" s="21" t="s">
        <v>98</v>
      </c>
      <c r="C18" s="21" t="s">
        <v>952</v>
      </c>
      <c r="D18" s="4" t="s">
        <v>955</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1152</v>
      </c>
      <c r="L18" t="s">
        <v>1153</v>
      </c>
      <c r="M18" t="s">
        <v>1153</v>
      </c>
      <c r="P18" t="s">
        <v>1153</v>
      </c>
      <c r="Q18" t="s">
        <v>1153</v>
      </c>
      <c r="R18" t="s">
        <v>1153</v>
      </c>
      <c r="S18" t="s">
        <v>1153</v>
      </c>
      <c r="T18" s="51" t="str">
        <f>IFERROR((Table1[[#This Row],[2019 Total Scope 1, 2 + 3]])/Table1[[#This Row],[2018 Total Scope 1, 2 + Scope 3]]-1,"NA")</f>
        <v>NA</v>
      </c>
      <c r="V18" s="12" t="s">
        <v>912</v>
      </c>
      <c r="W18" s="12" t="s">
        <v>912</v>
      </c>
      <c r="X18" s="12"/>
      <c r="Y18" s="12" t="str">
        <f t="shared" si="0"/>
        <v/>
      </c>
      <c r="Z18" s="12" t="s">
        <v>912</v>
      </c>
      <c r="AA18" s="12" t="str">
        <f t="shared" si="1"/>
        <v/>
      </c>
      <c r="AB18" s="12" t="s">
        <v>912</v>
      </c>
      <c r="AC18" s="12" t="s">
        <v>912</v>
      </c>
      <c r="AD18" s="12"/>
      <c r="AE18" s="12" t="str">
        <f t="shared" si="2"/>
        <v/>
      </c>
      <c r="AF18" s="12" t="s">
        <v>912</v>
      </c>
      <c r="AG18" s="12" t="str">
        <f t="shared" si="3"/>
        <v/>
      </c>
      <c r="AH18" s="12" t="s">
        <v>912</v>
      </c>
      <c r="AI18" s="12" t="s">
        <v>912</v>
      </c>
      <c r="AJ18" s="12"/>
      <c r="AK18" s="12" t="str">
        <f t="shared" si="4"/>
        <v/>
      </c>
      <c r="AL18" s="12" t="s">
        <v>912</v>
      </c>
      <c r="AM18" s="12" t="str">
        <f t="shared" si="5"/>
        <v/>
      </c>
      <c r="AN18" s="12" t="s">
        <v>912</v>
      </c>
      <c r="AO18" s="12" t="s">
        <v>912</v>
      </c>
      <c r="AP18" s="12"/>
      <c r="AQ18" s="12" t="str">
        <f t="shared" si="6"/>
        <v/>
      </c>
      <c r="AR18" s="12" t="s">
        <v>912</v>
      </c>
      <c r="AS18" s="12" t="str">
        <f t="shared" si="7"/>
        <v/>
      </c>
      <c r="AT18" s="12" t="s">
        <v>912</v>
      </c>
      <c r="AU18" s="12" t="s">
        <v>912</v>
      </c>
      <c r="AV18" s="12"/>
      <c r="AW18" s="12" t="str">
        <f t="shared" si="8"/>
        <v/>
      </c>
      <c r="AX18" s="12" t="s">
        <v>912</v>
      </c>
      <c r="AY18" s="12" t="str">
        <f t="shared" si="9"/>
        <v/>
      </c>
      <c r="AZ18" t="s">
        <v>1153</v>
      </c>
      <c r="BD18" s="42"/>
    </row>
    <row r="19" spans="1:56">
      <c r="A19" s="21" t="s">
        <v>101</v>
      </c>
      <c r="B19" s="21" t="s">
        <v>102</v>
      </c>
      <c r="C19" s="21" t="s">
        <v>937</v>
      </c>
      <c r="D19" t="s">
        <v>1157</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1152</v>
      </c>
      <c r="L19" t="s">
        <v>1152</v>
      </c>
      <c r="M19" t="s">
        <v>1152</v>
      </c>
      <c r="N19">
        <v>2015</v>
      </c>
      <c r="O19">
        <v>2015</v>
      </c>
      <c r="P19" t="s">
        <v>1153</v>
      </c>
      <c r="Q19" t="s">
        <v>1152</v>
      </c>
      <c r="R19" t="s">
        <v>1152</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1153</v>
      </c>
      <c r="BD19" s="42"/>
    </row>
    <row r="20" spans="1:56">
      <c r="A20" s="21" t="s">
        <v>107</v>
      </c>
      <c r="B20" s="21" t="s">
        <v>108</v>
      </c>
      <c r="C20" s="21" t="s">
        <v>952</v>
      </c>
      <c r="D20" s="4" t="s">
        <v>1184</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1152</v>
      </c>
      <c r="L20" t="s">
        <v>1153</v>
      </c>
      <c r="M20" t="s">
        <v>1153</v>
      </c>
      <c r="R20" t="s">
        <v>1152</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1153</v>
      </c>
      <c r="BB20" t="s">
        <v>1185</v>
      </c>
      <c r="BD20" s="42"/>
    </row>
    <row r="21" spans="1:56" ht="51">
      <c r="A21" s="21" t="s">
        <v>113</v>
      </c>
      <c r="B21" s="21" t="s">
        <v>113</v>
      </c>
      <c r="C21" s="21" t="s">
        <v>930</v>
      </c>
      <c r="D21" t="s">
        <v>1186</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1152</v>
      </c>
      <c r="L21" t="s">
        <v>1153</v>
      </c>
      <c r="M21" t="s">
        <v>1153</v>
      </c>
      <c r="P21" s="28">
        <v>0.5</v>
      </c>
      <c r="Q21" t="s">
        <v>1152</v>
      </c>
      <c r="R21" t="s">
        <v>1153</v>
      </c>
      <c r="S21" t="s">
        <v>1153</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1152</v>
      </c>
      <c r="BA21" s="14" t="s">
        <v>1187</v>
      </c>
      <c r="BB21" s="30" t="s">
        <v>1188</v>
      </c>
      <c r="BD21" s="42"/>
    </row>
    <row r="22" spans="1:56">
      <c r="A22" s="21" t="s">
        <v>118</v>
      </c>
      <c r="B22" s="21" t="s">
        <v>119</v>
      </c>
      <c r="C22" s="4" t="s">
        <v>1030</v>
      </c>
      <c r="D22" s="4" t="s">
        <v>625</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1152</v>
      </c>
      <c r="L22" t="s">
        <v>1153</v>
      </c>
      <c r="M22" t="s">
        <v>1153</v>
      </c>
      <c r="P22" t="s">
        <v>1153</v>
      </c>
      <c r="Q22" t="s">
        <v>1153</v>
      </c>
      <c r="R22" t="s">
        <v>1153</v>
      </c>
      <c r="S22" t="s">
        <v>1153</v>
      </c>
      <c r="T22" s="51" t="str">
        <f>IFERROR((Table1[[#This Row],[2019 Total Scope 1, 2 + 3]])/Table1[[#This Row],[2018 Total Scope 1, 2 + Scope 3]]-1,"NA")</f>
        <v>NA</v>
      </c>
      <c r="V22" s="12" t="s">
        <v>912</v>
      </c>
      <c r="W22" s="12" t="s">
        <v>912</v>
      </c>
      <c r="X22" s="12"/>
      <c r="Y22" s="12" t="str">
        <f t="shared" si="0"/>
        <v/>
      </c>
      <c r="Z22" s="12" t="s">
        <v>912</v>
      </c>
      <c r="AA22" s="12" t="str">
        <f t="shared" si="1"/>
        <v/>
      </c>
      <c r="AB22" s="12">
        <v>4811.67</v>
      </c>
      <c r="AC22" s="12">
        <v>57517.74</v>
      </c>
      <c r="AD22" s="12">
        <v>0</v>
      </c>
      <c r="AE22" s="12">
        <f t="shared" si="2"/>
        <v>62329.409999999996</v>
      </c>
      <c r="AF22" s="12" t="s">
        <v>912</v>
      </c>
      <c r="AG22" s="12" t="str">
        <f t="shared" si="3"/>
        <v/>
      </c>
      <c r="AH22" s="12">
        <v>3372</v>
      </c>
      <c r="AI22" s="12">
        <v>47963</v>
      </c>
      <c r="AJ22" s="12">
        <v>0</v>
      </c>
      <c r="AK22" s="12">
        <f t="shared" si="4"/>
        <v>51335</v>
      </c>
      <c r="AL22" s="12" t="s">
        <v>912</v>
      </c>
      <c r="AM22" s="12" t="str">
        <f t="shared" si="5"/>
        <v/>
      </c>
      <c r="AN22" s="12" t="s">
        <v>912</v>
      </c>
      <c r="AO22" s="12" t="s">
        <v>912</v>
      </c>
      <c r="AP22" s="12"/>
      <c r="AQ22" s="12" t="str">
        <f t="shared" si="6"/>
        <v/>
      </c>
      <c r="AR22" s="12" t="s">
        <v>912</v>
      </c>
      <c r="AS22" s="12" t="str">
        <f t="shared" si="7"/>
        <v/>
      </c>
      <c r="AT22" s="12" t="s">
        <v>912</v>
      </c>
      <c r="AU22" s="12" t="s">
        <v>912</v>
      </c>
      <c r="AV22" s="12"/>
      <c r="AW22" s="12" t="str">
        <f t="shared" si="8"/>
        <v/>
      </c>
      <c r="AX22" s="12" t="s">
        <v>912</v>
      </c>
      <c r="AY22" s="12" t="str">
        <f t="shared" si="9"/>
        <v/>
      </c>
      <c r="AZ22" t="s">
        <v>1153</v>
      </c>
      <c r="BD22" s="42"/>
    </row>
    <row r="23" spans="1:56" ht="38.25">
      <c r="A23" s="21" t="s">
        <v>121</v>
      </c>
      <c r="B23" s="21" t="s">
        <v>121</v>
      </c>
      <c r="C23" s="21" t="s">
        <v>937</v>
      </c>
      <c r="D23" t="s">
        <v>1157</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1152</v>
      </c>
      <c r="L23" t="s">
        <v>1153</v>
      </c>
      <c r="M23" t="s">
        <v>1153</v>
      </c>
      <c r="P23" s="15">
        <v>400000</v>
      </c>
      <c r="Q23" t="s">
        <v>1153</v>
      </c>
      <c r="R23" t="s">
        <v>1153</v>
      </c>
      <c r="S23" t="s">
        <v>1153</v>
      </c>
      <c r="T23" s="51" t="str">
        <f>IFERROR((Table1[[#This Row],[2019 Total Scope 1, 2 + 3]])/Table1[[#This Row],[2018 Total Scope 1, 2 + Scope 3]]-1,"NA")</f>
        <v>NA</v>
      </c>
      <c r="V23" s="12" t="s">
        <v>912</v>
      </c>
      <c r="W23" s="12" t="s">
        <v>912</v>
      </c>
      <c r="X23" s="12"/>
      <c r="Y23" s="12" t="str">
        <f t="shared" si="0"/>
        <v/>
      </c>
      <c r="Z23" s="12" t="s">
        <v>912</v>
      </c>
      <c r="AA23" s="12" t="str">
        <f t="shared" si="1"/>
        <v/>
      </c>
      <c r="AB23" s="12">
        <v>130000</v>
      </c>
      <c r="AC23" s="12">
        <v>230000</v>
      </c>
      <c r="AD23" s="12"/>
      <c r="AE23" s="12">
        <f t="shared" si="2"/>
        <v>360000</v>
      </c>
      <c r="AF23" s="12" t="s">
        <v>912</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912</v>
      </c>
      <c r="AU23" s="12" t="s">
        <v>912</v>
      </c>
      <c r="AV23" s="12"/>
      <c r="AW23" s="12" t="str">
        <f t="shared" si="8"/>
        <v/>
      </c>
      <c r="AX23" s="12" t="s">
        <v>912</v>
      </c>
      <c r="AY23" s="12" t="str">
        <f t="shared" si="9"/>
        <v/>
      </c>
      <c r="AZ23" t="s">
        <v>1153</v>
      </c>
      <c r="BA23" s="18" t="s">
        <v>1189</v>
      </c>
      <c r="BD23" s="42"/>
    </row>
    <row r="24" spans="1:56" ht="25.5">
      <c r="A24" s="21" t="s">
        <v>126</v>
      </c>
      <c r="B24" s="21" t="s">
        <v>127</v>
      </c>
      <c r="C24" s="21" t="s">
        <v>952</v>
      </c>
      <c r="D24" s="4" t="s">
        <v>1169</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1152</v>
      </c>
      <c r="L24" t="s">
        <v>1152</v>
      </c>
      <c r="M24" t="s">
        <v>1153</v>
      </c>
      <c r="N24">
        <v>2018</v>
      </c>
      <c r="O24">
        <v>2018</v>
      </c>
      <c r="P24" s="15"/>
      <c r="Q24" t="s">
        <v>1152</v>
      </c>
      <c r="R24" t="s">
        <v>1152</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1153</v>
      </c>
      <c r="BA24" s="7" t="s">
        <v>1190</v>
      </c>
      <c r="BB24" s="4" t="s">
        <v>1191</v>
      </c>
      <c r="BC24" s="20" t="s">
        <v>1192</v>
      </c>
      <c r="BD24" s="42"/>
    </row>
    <row r="25" spans="1:56" ht="63.75">
      <c r="A25" s="21" t="s">
        <v>132</v>
      </c>
      <c r="B25" s="21" t="s">
        <v>133</v>
      </c>
      <c r="C25" s="21" t="s">
        <v>930</v>
      </c>
      <c r="D25" s="4" t="s">
        <v>1193</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1152</v>
      </c>
      <c r="L25" t="s">
        <v>1153</v>
      </c>
      <c r="M25" t="s">
        <v>1153</v>
      </c>
      <c r="P25" s="15" t="s">
        <v>1153</v>
      </c>
      <c r="Q25" t="s">
        <v>1153</v>
      </c>
      <c r="R25" t="s">
        <v>1153</v>
      </c>
      <c r="S25" t="s">
        <v>1153</v>
      </c>
      <c r="T25" s="51" t="str">
        <f>IFERROR((Table1[[#This Row],[2019 Total Scope 1, 2 + 3]])/Table1[[#This Row],[2018 Total Scope 1, 2 + Scope 3]]-1,"NA")</f>
        <v>NA</v>
      </c>
      <c r="V25" s="12">
        <v>905000</v>
      </c>
      <c r="W25" s="12">
        <v>869000</v>
      </c>
      <c r="X25" s="12">
        <v>0</v>
      </c>
      <c r="Y25" s="12">
        <f t="shared" si="0"/>
        <v>1774000</v>
      </c>
      <c r="Z25" s="12" t="s">
        <v>912</v>
      </c>
      <c r="AA25" s="12" t="str">
        <f t="shared" si="1"/>
        <v/>
      </c>
      <c r="AB25" s="12">
        <v>927000</v>
      </c>
      <c r="AC25" s="12">
        <v>1280000</v>
      </c>
      <c r="AD25" s="12">
        <v>0</v>
      </c>
      <c r="AE25" s="12">
        <f t="shared" si="2"/>
        <v>2207000</v>
      </c>
      <c r="AF25" s="12" t="s">
        <v>912</v>
      </c>
      <c r="AG25" s="12" t="str">
        <f t="shared" si="3"/>
        <v/>
      </c>
      <c r="AH25" s="12">
        <v>863000</v>
      </c>
      <c r="AI25" s="12">
        <v>1256000</v>
      </c>
      <c r="AJ25" s="12">
        <v>0</v>
      </c>
      <c r="AK25" s="12">
        <f t="shared" si="4"/>
        <v>2119000</v>
      </c>
      <c r="AL25" s="12" t="s">
        <v>912</v>
      </c>
      <c r="AM25" s="12" t="str">
        <f t="shared" si="5"/>
        <v/>
      </c>
      <c r="AN25" s="12">
        <v>863000</v>
      </c>
      <c r="AO25" s="12">
        <v>1265000</v>
      </c>
      <c r="AP25" s="12">
        <v>0</v>
      </c>
      <c r="AQ25" s="12">
        <f t="shared" si="6"/>
        <v>2128000</v>
      </c>
      <c r="AR25" s="12" t="s">
        <v>912</v>
      </c>
      <c r="AS25" s="12" t="str">
        <f t="shared" si="7"/>
        <v/>
      </c>
      <c r="AT25" s="12" t="s">
        <v>912</v>
      </c>
      <c r="AU25" s="12" t="s">
        <v>912</v>
      </c>
      <c r="AV25" s="12"/>
      <c r="AW25" s="12" t="str">
        <f t="shared" si="8"/>
        <v/>
      </c>
      <c r="AX25" s="12" t="s">
        <v>912</v>
      </c>
      <c r="AY25" s="12" t="str">
        <f t="shared" si="9"/>
        <v/>
      </c>
      <c r="AZ25" t="s">
        <v>1153</v>
      </c>
      <c r="BA25" s="18" t="s">
        <v>1194</v>
      </c>
      <c r="BC25" s="20"/>
      <c r="BD25" s="42"/>
    </row>
    <row r="26" spans="1:56">
      <c r="A26" s="21" t="s">
        <v>135</v>
      </c>
      <c r="B26" s="21" t="s">
        <v>136</v>
      </c>
      <c r="C26" t="s">
        <v>956</v>
      </c>
      <c r="D26" s="4" t="s">
        <v>1195</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1152</v>
      </c>
      <c r="L26" t="s">
        <v>1153</v>
      </c>
      <c r="M26" t="s">
        <v>1153</v>
      </c>
      <c r="P26" s="15" t="s">
        <v>1153</v>
      </c>
      <c r="Q26" t="s">
        <v>1153</v>
      </c>
      <c r="R26" t="s">
        <v>1153</v>
      </c>
      <c r="S26" t="s">
        <v>1153</v>
      </c>
      <c r="T26" s="51" t="str">
        <f>IFERROR((Table1[[#This Row],[2019 Total Scope 1, 2 + 3]])/Table1[[#This Row],[2018 Total Scope 1, 2 + Scope 3]]-1,"NA")</f>
        <v>NA</v>
      </c>
      <c r="V26" s="12" t="s">
        <v>912</v>
      </c>
      <c r="W26" s="12" t="s">
        <v>912</v>
      </c>
      <c r="X26" s="12"/>
      <c r="Y26" s="12" t="str">
        <f t="shared" si="0"/>
        <v/>
      </c>
      <c r="Z26" s="12" t="s">
        <v>912</v>
      </c>
      <c r="AA26" s="12" t="str">
        <f t="shared" si="1"/>
        <v/>
      </c>
      <c r="AB26" s="12" t="s">
        <v>912</v>
      </c>
      <c r="AC26" s="12" t="s">
        <v>912</v>
      </c>
      <c r="AD26" s="12"/>
      <c r="AE26" s="12" t="str">
        <f t="shared" si="2"/>
        <v/>
      </c>
      <c r="AF26" s="12" t="s">
        <v>912</v>
      </c>
      <c r="AG26" s="12" t="str">
        <f t="shared" si="3"/>
        <v/>
      </c>
      <c r="AH26" s="12" t="s">
        <v>912</v>
      </c>
      <c r="AI26" s="12" t="s">
        <v>912</v>
      </c>
      <c r="AJ26" s="12"/>
      <c r="AK26" s="12" t="str">
        <f t="shared" si="4"/>
        <v/>
      </c>
      <c r="AL26" s="12" t="s">
        <v>912</v>
      </c>
      <c r="AM26" s="12" t="str">
        <f t="shared" si="5"/>
        <v/>
      </c>
      <c r="AN26" s="12" t="s">
        <v>912</v>
      </c>
      <c r="AO26" s="12" t="s">
        <v>912</v>
      </c>
      <c r="AP26" s="12"/>
      <c r="AQ26" s="12" t="str">
        <f t="shared" si="6"/>
        <v/>
      </c>
      <c r="AR26" s="12" t="s">
        <v>912</v>
      </c>
      <c r="AS26" s="12" t="str">
        <f t="shared" si="7"/>
        <v/>
      </c>
      <c r="AT26" s="12" t="s">
        <v>912</v>
      </c>
      <c r="AU26" s="12" t="s">
        <v>912</v>
      </c>
      <c r="AV26" s="12"/>
      <c r="AW26" s="12" t="str">
        <f t="shared" si="8"/>
        <v/>
      </c>
      <c r="AX26" s="12" t="s">
        <v>912</v>
      </c>
      <c r="AY26" s="12" t="str">
        <f t="shared" si="9"/>
        <v/>
      </c>
      <c r="AZ26" t="s">
        <v>1153</v>
      </c>
      <c r="BA26" s="7" t="s">
        <v>1190</v>
      </c>
      <c r="BC26" s="20"/>
      <c r="BD26" s="42"/>
    </row>
    <row r="27" spans="1:56">
      <c r="A27" s="21" t="s">
        <v>138</v>
      </c>
      <c r="B27" s="21" t="s">
        <v>138</v>
      </c>
      <c r="C27" t="s">
        <v>1004</v>
      </c>
      <c r="D27" s="4" t="s">
        <v>1196</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1152</v>
      </c>
      <c r="L27" t="s">
        <v>1153</v>
      </c>
      <c r="M27" t="s">
        <v>1153</v>
      </c>
      <c r="P27" s="15" t="s">
        <v>1153</v>
      </c>
      <c r="Q27" t="s">
        <v>1153</v>
      </c>
      <c r="R27" t="s">
        <v>1153</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1152</v>
      </c>
      <c r="BA27" s="7" t="s">
        <v>1197</v>
      </c>
      <c r="BC27" s="20"/>
      <c r="BD27" s="42"/>
    </row>
    <row r="28" spans="1:56" ht="63.75">
      <c r="A28" s="21" t="s">
        <v>140</v>
      </c>
      <c r="B28" s="21" t="s">
        <v>141</v>
      </c>
      <c r="C28" s="32" t="s">
        <v>945</v>
      </c>
      <c r="D28" s="4" t="s">
        <v>1175</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1152</v>
      </c>
      <c r="L28" t="s">
        <v>1153</v>
      </c>
      <c r="M28" t="s">
        <v>1152</v>
      </c>
      <c r="P28" s="15">
        <v>180000</v>
      </c>
      <c r="Q28" t="s">
        <v>1152</v>
      </c>
      <c r="R28" t="s">
        <v>1153</v>
      </c>
      <c r="S28" t="s">
        <v>1153</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1152</v>
      </c>
      <c r="BA28" s="18" t="s">
        <v>1198</v>
      </c>
      <c r="BB28" s="4" t="s">
        <v>1199</v>
      </c>
      <c r="BD28" s="42"/>
    </row>
    <row r="29" spans="1:56">
      <c r="A29" s="21" t="s">
        <v>146</v>
      </c>
      <c r="B29" s="21" t="s">
        <v>147</v>
      </c>
      <c r="C29" s="21" t="s">
        <v>952</v>
      </c>
      <c r="D29" s="4" t="s">
        <v>966</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1152</v>
      </c>
      <c r="L29" t="s">
        <v>1153</v>
      </c>
      <c r="M29" t="s">
        <v>1153</v>
      </c>
      <c r="P29" t="s">
        <v>1153</v>
      </c>
      <c r="Q29" t="s">
        <v>1153</v>
      </c>
      <c r="R29" t="s">
        <v>1152</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1152</v>
      </c>
      <c r="BA29" s="7" t="s">
        <v>1200</v>
      </c>
      <c r="BB29" s="4" t="s">
        <v>1201</v>
      </c>
      <c r="BD29" s="42"/>
    </row>
    <row r="30" spans="1:56" ht="63.75">
      <c r="A30" s="21" t="s">
        <v>152</v>
      </c>
      <c r="B30" s="21" t="s">
        <v>153</v>
      </c>
      <c r="C30" s="4" t="s">
        <v>960</v>
      </c>
      <c r="D30" s="4" t="s">
        <v>1202</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1152</v>
      </c>
      <c r="L30" t="s">
        <v>1153</v>
      </c>
      <c r="M30" t="s">
        <v>1152</v>
      </c>
      <c r="P30" s="15">
        <v>4125000</v>
      </c>
      <c r="Q30" t="s">
        <v>1153</v>
      </c>
      <c r="R30" t="s">
        <v>1153</v>
      </c>
      <c r="S30" t="s">
        <v>1153</v>
      </c>
      <c r="T30" s="51" t="str">
        <f>IFERROR((Table1[[#This Row],[2019 Total Scope 1, 2 + 3]])/Table1[[#This Row],[2018 Total Scope 1, 2 + Scope 3]]-1,"NA")</f>
        <v>NA</v>
      </c>
      <c r="V30" s="12">
        <v>1830000</v>
      </c>
      <c r="W30" s="12">
        <v>3730000</v>
      </c>
      <c r="X30" s="12">
        <v>0</v>
      </c>
      <c r="Y30" s="12">
        <f t="shared" si="0"/>
        <v>5560000</v>
      </c>
      <c r="Z30" s="12" t="s">
        <v>912</v>
      </c>
      <c r="AA30" s="12" t="str">
        <f t="shared" si="1"/>
        <v/>
      </c>
      <c r="AB30" s="12">
        <v>1790000</v>
      </c>
      <c r="AC30" s="12">
        <v>3760000</v>
      </c>
      <c r="AD30" s="12">
        <v>0</v>
      </c>
      <c r="AE30" s="12">
        <f t="shared" si="2"/>
        <v>5550000</v>
      </c>
      <c r="AF30" s="12" t="s">
        <v>912</v>
      </c>
      <c r="AG30" s="12" t="str">
        <f t="shared" si="3"/>
        <v/>
      </c>
      <c r="AH30" s="12">
        <v>1780000</v>
      </c>
      <c r="AI30" s="12">
        <v>3760000</v>
      </c>
      <c r="AJ30" s="12">
        <v>0</v>
      </c>
      <c r="AK30" s="12">
        <f t="shared" si="4"/>
        <v>5540000</v>
      </c>
      <c r="AL30" s="12" t="s">
        <v>912</v>
      </c>
      <c r="AM30" s="12" t="str">
        <f t="shared" si="5"/>
        <v/>
      </c>
      <c r="AN30" s="12">
        <v>1600000</v>
      </c>
      <c r="AO30" s="12">
        <v>3800000</v>
      </c>
      <c r="AP30" s="12">
        <v>0</v>
      </c>
      <c r="AQ30" s="12">
        <f t="shared" si="6"/>
        <v>5400000</v>
      </c>
      <c r="AR30" s="12" t="s">
        <v>912</v>
      </c>
      <c r="AS30" s="12" t="str">
        <f t="shared" si="7"/>
        <v/>
      </c>
      <c r="AT30" s="12">
        <v>1700000</v>
      </c>
      <c r="AU30" s="12">
        <v>3800000</v>
      </c>
      <c r="AV30" s="12">
        <v>0</v>
      </c>
      <c r="AW30" s="12">
        <f t="shared" si="8"/>
        <v>5500000</v>
      </c>
      <c r="AX30" s="12" t="s">
        <v>912</v>
      </c>
      <c r="AY30" s="12" t="str">
        <f t="shared" si="9"/>
        <v/>
      </c>
      <c r="AZ30" t="s">
        <v>1152</v>
      </c>
      <c r="BA30" s="18" t="s">
        <v>1203</v>
      </c>
      <c r="BD30" s="42"/>
    </row>
    <row r="31" spans="1:56" ht="25.5">
      <c r="A31" s="29" t="s">
        <v>158</v>
      </c>
      <c r="B31" s="21" t="s">
        <v>158</v>
      </c>
      <c r="C31" s="4" t="s">
        <v>960</v>
      </c>
      <c r="D31" s="4" t="s">
        <v>1204</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1152</v>
      </c>
      <c r="L31" t="s">
        <v>1153</v>
      </c>
      <c r="M31" t="s">
        <v>1152</v>
      </c>
      <c r="P31" s="15">
        <v>525000</v>
      </c>
      <c r="Q31" t="s">
        <v>1153</v>
      </c>
      <c r="R31" t="s">
        <v>1153</v>
      </c>
      <c r="S31" t="s">
        <v>1153</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1153</v>
      </c>
      <c r="BA31" s="18" t="s">
        <v>1205</v>
      </c>
      <c r="BD31" s="42"/>
    </row>
    <row r="32" spans="1:56" ht="25.5">
      <c r="A32" s="29" t="s">
        <v>163</v>
      </c>
      <c r="B32" s="21" t="s">
        <v>163</v>
      </c>
      <c r="C32" t="s">
        <v>956</v>
      </c>
      <c r="D32" s="4" t="s">
        <v>1195</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1152</v>
      </c>
      <c r="L32" t="s">
        <v>1153</v>
      </c>
      <c r="M32" t="s">
        <v>1153</v>
      </c>
      <c r="P32" t="s">
        <v>1153</v>
      </c>
      <c r="Q32" t="s">
        <v>1153</v>
      </c>
      <c r="R32" t="s">
        <v>1153</v>
      </c>
      <c r="S32" t="s">
        <v>1153</v>
      </c>
      <c r="T32" s="51" t="str">
        <f>IFERROR((Table1[[#This Row],[2019 Total Scope 1, 2 + 3]])/Table1[[#This Row],[2018 Total Scope 1, 2 + Scope 3]]-1,"NA")</f>
        <v>NA</v>
      </c>
      <c r="V32" s="12">
        <v>498455</v>
      </c>
      <c r="W32" s="12">
        <v>1496771</v>
      </c>
      <c r="X32" s="12"/>
      <c r="Y32" s="12">
        <f t="shared" si="0"/>
        <v>1995226</v>
      </c>
      <c r="Z32" s="12" t="s">
        <v>912</v>
      </c>
      <c r="AA32" s="12" t="str">
        <f t="shared" si="1"/>
        <v/>
      </c>
      <c r="AB32" s="12">
        <v>505483</v>
      </c>
      <c r="AC32" s="12">
        <v>1458463</v>
      </c>
      <c r="AD32" s="12"/>
      <c r="AE32" s="12">
        <f t="shared" si="2"/>
        <v>1963946</v>
      </c>
      <c r="AF32" s="12" t="s">
        <v>912</v>
      </c>
      <c r="AG32" s="12" t="str">
        <f t="shared" si="3"/>
        <v/>
      </c>
      <c r="AH32" s="12">
        <v>513316</v>
      </c>
      <c r="AI32" s="12">
        <v>1491298</v>
      </c>
      <c r="AJ32" s="12"/>
      <c r="AK32" s="12">
        <f t="shared" si="4"/>
        <v>2004614</v>
      </c>
      <c r="AL32" s="12" t="s">
        <v>912</v>
      </c>
      <c r="AM32" s="12" t="str">
        <f t="shared" si="5"/>
        <v/>
      </c>
      <c r="AN32" s="12">
        <v>364556</v>
      </c>
      <c r="AO32" s="12">
        <v>1380854</v>
      </c>
      <c r="AP32" s="12"/>
      <c r="AQ32" s="12">
        <f t="shared" si="6"/>
        <v>1745410</v>
      </c>
      <c r="AR32" s="12" t="s">
        <v>912</v>
      </c>
      <c r="AS32" s="12" t="str">
        <f t="shared" si="7"/>
        <v/>
      </c>
      <c r="AT32" s="12" t="s">
        <v>912</v>
      </c>
      <c r="AU32" s="12" t="s">
        <v>912</v>
      </c>
      <c r="AV32" s="12"/>
      <c r="AW32" s="12" t="str">
        <f t="shared" si="8"/>
        <v/>
      </c>
      <c r="AX32" s="12" t="s">
        <v>912</v>
      </c>
      <c r="AY32" s="12" t="str">
        <f t="shared" si="9"/>
        <v/>
      </c>
      <c r="AZ32" t="s">
        <v>1153</v>
      </c>
      <c r="BA32" s="18" t="s">
        <v>1206</v>
      </c>
      <c r="BB32" s="14" t="s">
        <v>1207</v>
      </c>
      <c r="BD32" s="42"/>
    </row>
    <row r="33" spans="1:56" ht="25.5">
      <c r="A33" s="29" t="s">
        <v>168</v>
      </c>
      <c r="B33" s="29" t="s">
        <v>168</v>
      </c>
      <c r="C33" s="33" t="s">
        <v>1004</v>
      </c>
      <c r="D33" s="4" t="s">
        <v>1196</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1152</v>
      </c>
      <c r="L33" s="4" t="s">
        <v>1152</v>
      </c>
      <c r="M33" t="s">
        <v>1153</v>
      </c>
      <c r="N33">
        <v>2050</v>
      </c>
      <c r="O33">
        <v>2020</v>
      </c>
      <c r="P33" t="s">
        <v>1153</v>
      </c>
      <c r="Q33" t="s">
        <v>1153</v>
      </c>
      <c r="R33" t="s">
        <v>1153</v>
      </c>
      <c r="S33" t="s">
        <v>1153</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912</v>
      </c>
      <c r="AM33" s="12" t="str">
        <f t="shared" si="5"/>
        <v/>
      </c>
      <c r="AN33" s="12">
        <v>25300000</v>
      </c>
      <c r="AO33" s="12">
        <v>1500000</v>
      </c>
      <c r="AP33" s="12">
        <v>0</v>
      </c>
      <c r="AQ33" s="12">
        <f t="shared" si="6"/>
        <v>26800000</v>
      </c>
      <c r="AR33" s="12" t="s">
        <v>912</v>
      </c>
      <c r="AS33" s="12" t="str">
        <f t="shared" si="7"/>
        <v/>
      </c>
      <c r="AT33" s="12">
        <v>24800000</v>
      </c>
      <c r="AU33" s="12">
        <v>1300000</v>
      </c>
      <c r="AV33" s="12">
        <v>0</v>
      </c>
      <c r="AW33" s="12">
        <f t="shared" si="8"/>
        <v>26100000</v>
      </c>
      <c r="AX33" s="12" t="s">
        <v>912</v>
      </c>
      <c r="AY33" s="12" t="str">
        <f t="shared" si="9"/>
        <v/>
      </c>
      <c r="AZ33" t="s">
        <v>1152</v>
      </c>
      <c r="BA33" s="18" t="s">
        <v>1208</v>
      </c>
      <c r="BB33" s="7" t="s">
        <v>1209</v>
      </c>
      <c r="BD33" s="42"/>
    </row>
    <row r="34" spans="1:56" ht="25.5">
      <c r="A34" s="29" t="s">
        <v>173</v>
      </c>
      <c r="B34" s="21" t="s">
        <v>173</v>
      </c>
      <c r="C34" s="4" t="s">
        <v>960</v>
      </c>
      <c r="D34" s="4" t="s">
        <v>614</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1152</v>
      </c>
      <c r="L34" t="s">
        <v>1153</v>
      </c>
      <c r="M34" t="s">
        <v>1153</v>
      </c>
      <c r="P34" t="s">
        <v>1153</v>
      </c>
      <c r="Q34" t="s">
        <v>1153</v>
      </c>
      <c r="R34" t="s">
        <v>1153</v>
      </c>
      <c r="S34" t="s">
        <v>1153</v>
      </c>
      <c r="T34" s="51" t="str">
        <f>IFERROR((Table1[[#This Row],[2019 Total Scope 1, 2 + 3]])/Table1[[#This Row],[2018 Total Scope 1, 2 + Scope 3]]-1,"NA")</f>
        <v>NA</v>
      </c>
      <c r="V34" s="12">
        <v>1108562.25</v>
      </c>
      <c r="W34" s="12">
        <v>1473874.16</v>
      </c>
      <c r="X34" s="12"/>
      <c r="Y34" s="12">
        <f t="shared" ref="Y34:Y65" si="10">IFERROR(V34+W34-X34,"")</f>
        <v>2582436.41</v>
      </c>
      <c r="Z34" s="12" t="s">
        <v>912</v>
      </c>
      <c r="AA34" s="12" t="str">
        <f t="shared" ref="AA34:AA65" si="11">IFERROR(Y34+Z34,"")</f>
        <v/>
      </c>
      <c r="AB34" s="12">
        <v>1114966.57</v>
      </c>
      <c r="AC34" s="12">
        <v>1393452.84</v>
      </c>
      <c r="AD34" s="12"/>
      <c r="AE34" s="12">
        <f t="shared" ref="AE34:AE65" si="12">IFERROR(AB34+AC34-AD34,"")</f>
        <v>2508419.41</v>
      </c>
      <c r="AF34" s="12" t="s">
        <v>912</v>
      </c>
      <c r="AG34" s="12" t="str">
        <f t="shared" ref="AG34:AG65" si="13">IFERROR(AE34+AF34,"")</f>
        <v/>
      </c>
      <c r="AH34" s="12">
        <v>970138</v>
      </c>
      <c r="AI34" s="12">
        <v>1388491</v>
      </c>
      <c r="AJ34" s="12"/>
      <c r="AK34" s="12">
        <f t="shared" ref="AK34:AK65" si="14">IFERROR(AH34+AI34-AJ34,"")</f>
        <v>2358629</v>
      </c>
      <c r="AL34" s="12" t="s">
        <v>912</v>
      </c>
      <c r="AM34" s="12" t="str">
        <f t="shared" ref="AM34:AM65" si="15">IFERROR(AK34+AL34,"")</f>
        <v/>
      </c>
      <c r="AN34" s="12">
        <v>785682</v>
      </c>
      <c r="AO34" s="12">
        <v>1315361</v>
      </c>
      <c r="AP34" s="12"/>
      <c r="AQ34" s="12">
        <f t="shared" si="6"/>
        <v>2101043</v>
      </c>
      <c r="AR34" s="12" t="s">
        <v>912</v>
      </c>
      <c r="AS34" s="12" t="str">
        <f t="shared" ref="AS34:AS65" si="16">IFERROR(AQ34+AR34,"")</f>
        <v/>
      </c>
      <c r="AT34" s="12">
        <v>636727</v>
      </c>
      <c r="AU34" s="12">
        <v>1236737</v>
      </c>
      <c r="AV34" s="12"/>
      <c r="AW34" s="12">
        <f t="shared" si="8"/>
        <v>1873464</v>
      </c>
      <c r="AX34" s="12" t="s">
        <v>912</v>
      </c>
      <c r="AY34" s="12" t="str">
        <f t="shared" ref="AY34:AY65" si="17">IFERROR(AW34+AX34,"")</f>
        <v/>
      </c>
      <c r="AZ34" t="s">
        <v>1153</v>
      </c>
      <c r="BA34" s="18" t="s">
        <v>1210</v>
      </c>
      <c r="BB34" s="14" t="s">
        <v>1211</v>
      </c>
      <c r="BD34" s="42"/>
    </row>
    <row r="35" spans="1:56">
      <c r="A35" s="21" t="s">
        <v>178</v>
      </c>
      <c r="B35" s="21" t="s">
        <v>179</v>
      </c>
      <c r="C35" s="21" t="s">
        <v>937</v>
      </c>
      <c r="D35" s="4" t="s">
        <v>614</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1152</v>
      </c>
      <c r="L35" t="s">
        <v>1153</v>
      </c>
      <c r="M35" t="s">
        <v>1152</v>
      </c>
      <c r="P35" t="s">
        <v>1153</v>
      </c>
      <c r="Q35" t="s">
        <v>1153</v>
      </c>
      <c r="R35" t="s">
        <v>1153</v>
      </c>
      <c r="S35" t="s">
        <v>1153</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912</v>
      </c>
      <c r="AY35" s="12" t="str">
        <f t="shared" si="17"/>
        <v/>
      </c>
      <c r="AZ35" t="s">
        <v>1153</v>
      </c>
      <c r="BA35" s="18" t="s">
        <v>1212</v>
      </c>
      <c r="BD35" s="42"/>
    </row>
    <row r="36" spans="1:56" ht="25.5">
      <c r="A36" s="21" t="s">
        <v>184</v>
      </c>
      <c r="B36" s="21" t="s">
        <v>184</v>
      </c>
      <c r="C36" s="21" t="s">
        <v>937</v>
      </c>
      <c r="D36" s="4" t="s">
        <v>1213</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1152</v>
      </c>
      <c r="L36" t="s">
        <v>1153</v>
      </c>
      <c r="M36" t="s">
        <v>1153</v>
      </c>
      <c r="P36" t="s">
        <v>1153</v>
      </c>
      <c r="Q36" t="s">
        <v>1153</v>
      </c>
      <c r="R36" t="s">
        <v>1153</v>
      </c>
      <c r="S36" t="s">
        <v>1153</v>
      </c>
      <c r="T36" s="51" t="str">
        <f>IFERROR((Table1[[#This Row],[2019 Total Scope 1, 2 + 3]])/Table1[[#This Row],[2018 Total Scope 1, 2 + Scope 3]]-1,"NA")</f>
        <v>NA</v>
      </c>
      <c r="V36" s="12" t="s">
        <v>912</v>
      </c>
      <c r="W36" s="12" t="s">
        <v>912</v>
      </c>
      <c r="X36" s="12"/>
      <c r="Y36" s="12" t="str">
        <f t="shared" si="10"/>
        <v/>
      </c>
      <c r="Z36" s="12" t="s">
        <v>912</v>
      </c>
      <c r="AA36" s="12" t="str">
        <f t="shared" si="11"/>
        <v/>
      </c>
      <c r="AB36" s="12">
        <f>7.13*E36/1000000</f>
        <v>127698.3</v>
      </c>
      <c r="AC36" s="12">
        <f>10.16*E36/1000000</f>
        <v>181965.6</v>
      </c>
      <c r="AD36" s="12">
        <v>0</v>
      </c>
      <c r="AE36" s="12">
        <f t="shared" si="12"/>
        <v>309663.90000000002</v>
      </c>
      <c r="AF36" s="12" t="s">
        <v>912</v>
      </c>
      <c r="AG36" s="12" t="str">
        <f t="shared" si="13"/>
        <v/>
      </c>
      <c r="AH36" s="12" t="s">
        <v>912</v>
      </c>
      <c r="AI36" s="12" t="s">
        <v>912</v>
      </c>
      <c r="AJ36" s="12"/>
      <c r="AK36" s="12" t="str">
        <f t="shared" si="14"/>
        <v/>
      </c>
      <c r="AL36" s="12" t="s">
        <v>912</v>
      </c>
      <c r="AM36" s="12" t="str">
        <f t="shared" si="15"/>
        <v/>
      </c>
      <c r="AN36" s="12" t="s">
        <v>912</v>
      </c>
      <c r="AO36" s="12" t="s">
        <v>912</v>
      </c>
      <c r="AP36" s="12"/>
      <c r="AQ36" s="12" t="str">
        <f t="shared" si="6"/>
        <v/>
      </c>
      <c r="AR36" s="12" t="s">
        <v>912</v>
      </c>
      <c r="AS36" s="12" t="str">
        <f t="shared" si="16"/>
        <v/>
      </c>
      <c r="AT36" s="12" t="s">
        <v>912</v>
      </c>
      <c r="AU36" s="12" t="s">
        <v>912</v>
      </c>
      <c r="AV36" s="12"/>
      <c r="AW36" s="12" t="str">
        <f t="shared" si="8"/>
        <v/>
      </c>
      <c r="AX36" s="12" t="s">
        <v>912</v>
      </c>
      <c r="AY36" s="12" t="str">
        <f t="shared" si="17"/>
        <v/>
      </c>
      <c r="AZ36" t="s">
        <v>1153</v>
      </c>
      <c r="BA36" s="14" t="s">
        <v>1214</v>
      </c>
      <c r="BD36" s="42"/>
    </row>
    <row r="37" spans="1:56" ht="51">
      <c r="A37" s="21" t="s">
        <v>186</v>
      </c>
      <c r="B37" s="21" t="s">
        <v>187</v>
      </c>
      <c r="C37" t="s">
        <v>591</v>
      </c>
      <c r="D37" s="4" t="s">
        <v>592</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1152</v>
      </c>
      <c r="L37" t="s">
        <v>1152</v>
      </c>
      <c r="M37" t="s">
        <v>1153</v>
      </c>
      <c r="N37">
        <v>2050</v>
      </c>
      <c r="O37">
        <v>2020</v>
      </c>
      <c r="P37" t="s">
        <v>1153</v>
      </c>
      <c r="Q37" t="s">
        <v>1153</v>
      </c>
      <c r="R37" t="s">
        <v>1153</v>
      </c>
      <c r="S37" t="s">
        <v>1153</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1152</v>
      </c>
      <c r="BA37" s="18" t="s">
        <v>1215</v>
      </c>
      <c r="BB37" s="16" t="s">
        <v>1216</v>
      </c>
      <c r="BD37" s="42"/>
    </row>
    <row r="38" spans="1:56" ht="38.25">
      <c r="A38" s="21" t="s">
        <v>189</v>
      </c>
      <c r="B38" s="21" t="s">
        <v>189</v>
      </c>
      <c r="C38" t="s">
        <v>1018</v>
      </c>
      <c r="D38" t="s">
        <v>1018</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1152</v>
      </c>
      <c r="L38" t="s">
        <v>1152</v>
      </c>
      <c r="M38" t="s">
        <v>1153</v>
      </c>
      <c r="N38">
        <v>2050</v>
      </c>
      <c r="O38">
        <v>2019</v>
      </c>
      <c r="P38" t="s">
        <v>1153</v>
      </c>
      <c r="Q38" t="s">
        <v>1153</v>
      </c>
      <c r="R38" t="s">
        <v>1153</v>
      </c>
      <c r="S38" t="s">
        <v>1153</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912</v>
      </c>
      <c r="AY38" s="12" t="str">
        <f t="shared" si="17"/>
        <v/>
      </c>
      <c r="AZ38" s="13" t="s">
        <v>1153</v>
      </c>
      <c r="BA38" s="18" t="s">
        <v>1217</v>
      </c>
      <c r="BB38" s="16" t="s">
        <v>1218</v>
      </c>
      <c r="BD38" s="42"/>
    </row>
    <row r="39" spans="1:56" ht="76.5">
      <c r="A39" s="21" t="s">
        <v>194</v>
      </c>
      <c r="B39" s="21" t="s">
        <v>194</v>
      </c>
      <c r="C39" s="21" t="s">
        <v>591</v>
      </c>
      <c r="D39" s="4" t="s">
        <v>592</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1152</v>
      </c>
      <c r="L39" t="s">
        <v>1152</v>
      </c>
      <c r="M39" t="s">
        <v>1153</v>
      </c>
      <c r="N39">
        <v>2050</v>
      </c>
      <c r="O39">
        <v>2018</v>
      </c>
      <c r="P39" t="s">
        <v>1153</v>
      </c>
      <c r="Q39" t="s">
        <v>1153</v>
      </c>
      <c r="R39" t="s">
        <v>1153</v>
      </c>
      <c r="S39" t="s">
        <v>1153</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912</v>
      </c>
      <c r="AC39" s="12" t="s">
        <v>912</v>
      </c>
      <c r="AD39" s="12"/>
      <c r="AE39" s="12" t="str">
        <f t="shared" si="12"/>
        <v/>
      </c>
      <c r="AF39" s="12" t="s">
        <v>912</v>
      </c>
      <c r="AG39" s="12" t="str">
        <f t="shared" si="13"/>
        <v/>
      </c>
      <c r="AH39" s="12" t="s">
        <v>912</v>
      </c>
      <c r="AI39" s="12" t="s">
        <v>912</v>
      </c>
      <c r="AJ39" s="12"/>
      <c r="AK39" s="12" t="str">
        <f t="shared" si="14"/>
        <v/>
      </c>
      <c r="AL39" s="12" t="s">
        <v>912</v>
      </c>
      <c r="AM39" s="12" t="str">
        <f t="shared" si="15"/>
        <v/>
      </c>
      <c r="AN39" s="12" t="s">
        <v>912</v>
      </c>
      <c r="AO39" s="12" t="s">
        <v>912</v>
      </c>
      <c r="AP39" s="12"/>
      <c r="AQ39" s="12" t="str">
        <f t="shared" si="6"/>
        <v/>
      </c>
      <c r="AR39" s="12" t="s">
        <v>912</v>
      </c>
      <c r="AS39" s="12" t="str">
        <f t="shared" si="16"/>
        <v/>
      </c>
      <c r="AT39" s="12" t="s">
        <v>912</v>
      </c>
      <c r="AU39" s="12" t="s">
        <v>912</v>
      </c>
      <c r="AV39" s="12"/>
      <c r="AW39" s="12" t="str">
        <f t="shared" si="8"/>
        <v/>
      </c>
      <c r="AX39" s="12" t="s">
        <v>912</v>
      </c>
      <c r="AY39" s="12" t="str">
        <f t="shared" si="17"/>
        <v/>
      </c>
      <c r="AZ39" t="s">
        <v>1152</v>
      </c>
      <c r="BA39" s="18" t="s">
        <v>1219</v>
      </c>
      <c r="BD39" s="42"/>
    </row>
    <row r="40" spans="1:56">
      <c r="A40" s="21" t="s">
        <v>199</v>
      </c>
      <c r="B40" s="21" t="s">
        <v>199</v>
      </c>
      <c r="C40" s="21" t="s">
        <v>937</v>
      </c>
      <c r="D40" s="4" t="s">
        <v>1157</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1152</v>
      </c>
      <c r="L40" t="s">
        <v>1153</v>
      </c>
      <c r="M40" t="s">
        <v>1153</v>
      </c>
      <c r="P40">
        <v>700000</v>
      </c>
      <c r="Q40" t="s">
        <v>1153</v>
      </c>
      <c r="R40" t="s">
        <v>1153</v>
      </c>
      <c r="S40" t="s">
        <v>1153</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1153</v>
      </c>
      <c r="BA40" s="18" t="s">
        <v>1220</v>
      </c>
      <c r="BD40" s="42"/>
    </row>
    <row r="41" spans="1:56" ht="25.5">
      <c r="A41" s="21" t="s">
        <v>204</v>
      </c>
      <c r="B41" s="21" t="s">
        <v>204</v>
      </c>
      <c r="C41" s="21" t="s">
        <v>930</v>
      </c>
      <c r="D41" s="4" t="s">
        <v>1193</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1152</v>
      </c>
      <c r="L41" t="s">
        <v>1153</v>
      </c>
      <c r="M41" t="s">
        <v>1153</v>
      </c>
      <c r="P41" t="s">
        <v>1153</v>
      </c>
      <c r="Q41" t="s">
        <v>1153</v>
      </c>
      <c r="R41" t="s">
        <v>1153</v>
      </c>
      <c r="S41" t="s">
        <v>1153</v>
      </c>
      <c r="T41" s="51" t="str">
        <f>IFERROR((Table1[[#This Row],[2019 Total Scope 1, 2 + 3]])/Table1[[#This Row],[2018 Total Scope 1, 2 + Scope 3]]-1,"NA")</f>
        <v>NA</v>
      </c>
      <c r="V41" s="12">
        <v>163945</v>
      </c>
      <c r="W41" s="12">
        <v>699739</v>
      </c>
      <c r="X41" s="12">
        <v>0</v>
      </c>
      <c r="Y41" s="12">
        <f t="shared" si="10"/>
        <v>863684</v>
      </c>
      <c r="Z41" s="12" t="s">
        <v>912</v>
      </c>
      <c r="AA41" s="12" t="str">
        <f t="shared" si="11"/>
        <v/>
      </c>
      <c r="AB41" s="12">
        <v>166132</v>
      </c>
      <c r="AC41" s="12">
        <v>699423</v>
      </c>
      <c r="AD41" s="12">
        <v>0</v>
      </c>
      <c r="AE41" s="12">
        <f t="shared" si="12"/>
        <v>865555</v>
      </c>
      <c r="AF41" s="12" t="s">
        <v>912</v>
      </c>
      <c r="AG41" s="12" t="str">
        <f t="shared" si="13"/>
        <v/>
      </c>
      <c r="AH41" s="12" t="s">
        <v>912</v>
      </c>
      <c r="AI41" s="12" t="s">
        <v>912</v>
      </c>
      <c r="AJ41" s="12"/>
      <c r="AK41" s="12" t="str">
        <f t="shared" si="14"/>
        <v/>
      </c>
      <c r="AL41" s="12" t="s">
        <v>912</v>
      </c>
      <c r="AM41" s="12" t="str">
        <f t="shared" si="15"/>
        <v/>
      </c>
      <c r="AN41" s="12" t="s">
        <v>912</v>
      </c>
      <c r="AO41" s="12" t="s">
        <v>912</v>
      </c>
      <c r="AP41" s="12"/>
      <c r="AQ41" s="12" t="str">
        <f t="shared" si="6"/>
        <v/>
      </c>
      <c r="AR41" s="12" t="s">
        <v>912</v>
      </c>
      <c r="AS41" s="12" t="str">
        <f t="shared" si="16"/>
        <v/>
      </c>
      <c r="AT41" s="12" t="s">
        <v>912</v>
      </c>
      <c r="AU41" s="12" t="s">
        <v>912</v>
      </c>
      <c r="AV41" s="12"/>
      <c r="AW41" s="12" t="str">
        <f t="shared" si="8"/>
        <v/>
      </c>
      <c r="AX41" s="12" t="s">
        <v>912</v>
      </c>
      <c r="AY41" s="12" t="str">
        <f t="shared" si="17"/>
        <v/>
      </c>
      <c r="AZ41" t="s">
        <v>1152</v>
      </c>
      <c r="BA41" s="18" t="s">
        <v>1221</v>
      </c>
      <c r="BD41" s="42"/>
    </row>
    <row r="42" spans="1:56">
      <c r="A42" s="21" t="s">
        <v>206</v>
      </c>
      <c r="B42" s="21" t="s">
        <v>206</v>
      </c>
      <c r="C42" s="21" t="s">
        <v>1018</v>
      </c>
      <c r="D42" t="s">
        <v>1018</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1152</v>
      </c>
      <c r="L42" s="41" t="s">
        <v>1153</v>
      </c>
      <c r="M42" s="4" t="s">
        <v>1153</v>
      </c>
      <c r="O42" s="4"/>
      <c r="P42" s="4" t="s">
        <v>1153</v>
      </c>
      <c r="Q42" s="4" t="s">
        <v>1152</v>
      </c>
      <c r="R42" s="4" t="s">
        <v>1153</v>
      </c>
      <c r="S42" s="4" t="s">
        <v>1153</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912</v>
      </c>
      <c r="AO42" s="12" t="s">
        <v>912</v>
      </c>
      <c r="AP42" s="12"/>
      <c r="AQ42" s="12" t="str">
        <f t="shared" si="6"/>
        <v/>
      </c>
      <c r="AR42" s="12" t="s">
        <v>912</v>
      </c>
      <c r="AS42" s="12" t="str">
        <f t="shared" si="16"/>
        <v/>
      </c>
      <c r="AT42" s="12" t="s">
        <v>912</v>
      </c>
      <c r="AU42" s="12" t="s">
        <v>912</v>
      </c>
      <c r="AV42" s="12"/>
      <c r="AW42" s="12" t="str">
        <f t="shared" si="8"/>
        <v/>
      </c>
      <c r="AX42" s="12" t="s">
        <v>912</v>
      </c>
      <c r="AY42" s="12" t="str">
        <f t="shared" si="17"/>
        <v/>
      </c>
      <c r="AZ42" s="4" t="s">
        <v>1152</v>
      </c>
      <c r="BA42" s="14" t="s">
        <v>1222</v>
      </c>
      <c r="BD42" s="42" t="s">
        <v>1173</v>
      </c>
    </row>
    <row r="43" spans="1:56" ht="51">
      <c r="A43" s="21" t="s">
        <v>211</v>
      </c>
      <c r="B43" s="21" t="s">
        <v>211</v>
      </c>
      <c r="C43" s="21" t="s">
        <v>1004</v>
      </c>
      <c r="D43" s="4" t="s">
        <v>1196</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1152</v>
      </c>
      <c r="L43" s="4" t="s">
        <v>1153</v>
      </c>
      <c r="M43" s="4" t="s">
        <v>1153</v>
      </c>
      <c r="N43" s="4"/>
      <c r="O43" s="4"/>
      <c r="P43" s="4" t="s">
        <v>1153</v>
      </c>
      <c r="Q43" s="4" t="s">
        <v>1153</v>
      </c>
      <c r="R43" s="4" t="s">
        <v>1153</v>
      </c>
      <c r="S43" s="4" t="s">
        <v>1153</v>
      </c>
      <c r="T43" s="52" t="str">
        <f>IFERROR((Table1[[#This Row],[2019 Total Scope 1, 2 + 3]])/Table1[[#This Row],[2018 Total Scope 1, 2 + Scope 3]]-1,"NA")</f>
        <v>NA</v>
      </c>
      <c r="U43" s="4"/>
      <c r="V43" s="12" t="s">
        <v>912</v>
      </c>
      <c r="W43" s="12" t="s">
        <v>912</v>
      </c>
      <c r="X43" s="12"/>
      <c r="Y43" s="12" t="str">
        <f t="shared" si="10"/>
        <v/>
      </c>
      <c r="Z43" s="12" t="s">
        <v>912</v>
      </c>
      <c r="AA43" s="12" t="str">
        <f t="shared" si="11"/>
        <v/>
      </c>
      <c r="AB43" s="12">
        <v>116000000</v>
      </c>
      <c r="AC43" s="12">
        <v>8000000</v>
      </c>
      <c r="AD43" s="12">
        <v>0</v>
      </c>
      <c r="AE43" s="12">
        <f t="shared" si="12"/>
        <v>124000000</v>
      </c>
      <c r="AF43" s="12" t="s">
        <v>912</v>
      </c>
      <c r="AG43" s="12" t="str">
        <f t="shared" si="13"/>
        <v/>
      </c>
      <c r="AH43" s="12">
        <v>115000000</v>
      </c>
      <c r="AI43" s="12">
        <v>8000000</v>
      </c>
      <c r="AJ43" s="12">
        <v>0</v>
      </c>
      <c r="AK43" s="12">
        <f t="shared" si="14"/>
        <v>123000000</v>
      </c>
      <c r="AL43" s="12" t="s">
        <v>912</v>
      </c>
      <c r="AM43" s="12" t="str">
        <f t="shared" si="15"/>
        <v/>
      </c>
      <c r="AN43" s="12" t="s">
        <v>912</v>
      </c>
      <c r="AO43" s="12" t="s">
        <v>912</v>
      </c>
      <c r="AP43" s="12"/>
      <c r="AQ43" s="12">
        <v>125000000</v>
      </c>
      <c r="AR43" s="12" t="s">
        <v>912</v>
      </c>
      <c r="AS43" s="12" t="str">
        <f t="shared" si="16"/>
        <v/>
      </c>
      <c r="AT43" s="12" t="s">
        <v>912</v>
      </c>
      <c r="AU43" s="12" t="s">
        <v>912</v>
      </c>
      <c r="AV43" s="12"/>
      <c r="AW43" s="12">
        <v>122000000</v>
      </c>
      <c r="AX43" s="12" t="s">
        <v>912</v>
      </c>
      <c r="AY43" s="12" t="str">
        <f t="shared" si="17"/>
        <v/>
      </c>
      <c r="AZ43" s="4" t="s">
        <v>1152</v>
      </c>
      <c r="BA43" s="14" t="s">
        <v>1223</v>
      </c>
      <c r="BD43" s="42"/>
    </row>
    <row r="44" spans="1:56" ht="25.5">
      <c r="A44" s="21" t="s">
        <v>213</v>
      </c>
      <c r="B44" s="21" t="s">
        <v>214</v>
      </c>
      <c r="C44" s="21" t="s">
        <v>956</v>
      </c>
      <c r="D44" s="4" t="s">
        <v>1164</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1152</v>
      </c>
      <c r="L44" s="4" t="s">
        <v>1152</v>
      </c>
      <c r="M44" s="4" t="s">
        <v>1152</v>
      </c>
      <c r="N44">
        <v>2030</v>
      </c>
      <c r="O44">
        <v>2020</v>
      </c>
      <c r="P44" s="4" t="s">
        <v>1153</v>
      </c>
      <c r="Q44" s="4" t="s">
        <v>1152</v>
      </c>
      <c r="R44" t="s">
        <v>1152</v>
      </c>
      <c r="S44">
        <v>2020</v>
      </c>
      <c r="T44" s="51" t="str">
        <f>IFERROR((Table1[[#This Row],[2019 Total Scope 1, 2 + 3]])/Table1[[#This Row],[2018 Total Scope 1, 2 + Scope 3]]-1,"NA")</f>
        <v>NA</v>
      </c>
      <c r="V44" s="12">
        <v>207000</v>
      </c>
      <c r="W44" s="12">
        <v>44000</v>
      </c>
      <c r="X44" s="12">
        <v>0</v>
      </c>
      <c r="Y44" s="12">
        <f t="shared" si="10"/>
        <v>251000</v>
      </c>
      <c r="Z44" s="12" t="s">
        <v>912</v>
      </c>
      <c r="AA44" s="12" t="str">
        <f t="shared" si="11"/>
        <v/>
      </c>
      <c r="AB44" s="12">
        <v>314000</v>
      </c>
      <c r="AC44" s="12">
        <v>42000</v>
      </c>
      <c r="AD44" s="12">
        <v>0</v>
      </c>
      <c r="AE44" s="12">
        <f t="shared" si="12"/>
        <v>356000</v>
      </c>
      <c r="AF44" s="12" t="s">
        <v>912</v>
      </c>
      <c r="AG44" s="12" t="str">
        <f t="shared" si="13"/>
        <v/>
      </c>
      <c r="AH44" s="12">
        <v>568000</v>
      </c>
      <c r="AI44" s="12">
        <v>48800</v>
      </c>
      <c r="AJ44" s="12">
        <v>0</v>
      </c>
      <c r="AK44" s="12">
        <f t="shared" si="14"/>
        <v>616800</v>
      </c>
      <c r="AL44" s="12" t="s">
        <v>912</v>
      </c>
      <c r="AM44" s="12" t="str">
        <f t="shared" si="15"/>
        <v/>
      </c>
      <c r="AN44" s="12">
        <v>516000</v>
      </c>
      <c r="AO44" s="12">
        <v>39000</v>
      </c>
      <c r="AP44" s="12">
        <v>0</v>
      </c>
      <c r="AQ44" s="12">
        <f t="shared" ref="AQ44:AQ70" si="18">IFERROR(AN44+AO44-AP44,"")</f>
        <v>555000</v>
      </c>
      <c r="AR44" s="12" t="s">
        <v>912</v>
      </c>
      <c r="AS44" s="12" t="str">
        <f t="shared" si="16"/>
        <v/>
      </c>
      <c r="AT44" s="12">
        <v>423000</v>
      </c>
      <c r="AU44" s="12">
        <v>28000</v>
      </c>
      <c r="AV44" s="12">
        <v>0</v>
      </c>
      <c r="AW44" s="12">
        <f t="shared" ref="AW44:AW75" si="19">IFERROR(AT44+AU44-AV44,"")</f>
        <v>451000</v>
      </c>
      <c r="AX44" s="12" t="s">
        <v>912</v>
      </c>
      <c r="AY44" s="12" t="str">
        <f t="shared" si="17"/>
        <v/>
      </c>
      <c r="AZ44" s="4" t="s">
        <v>1152</v>
      </c>
      <c r="BA44" s="18" t="s">
        <v>1224</v>
      </c>
      <c r="BD44" s="42"/>
    </row>
    <row r="45" spans="1:56" ht="38.25">
      <c r="A45" s="21" t="s">
        <v>216</v>
      </c>
      <c r="B45" s="21" t="s">
        <v>216</v>
      </c>
      <c r="C45" s="21" t="s">
        <v>930</v>
      </c>
      <c r="D45" s="4" t="s">
        <v>1225</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1152</v>
      </c>
      <c r="L45" s="4" t="s">
        <v>1153</v>
      </c>
      <c r="M45" s="4" t="s">
        <v>1153</v>
      </c>
      <c r="P45" t="s">
        <v>1153</v>
      </c>
      <c r="Q45" t="s">
        <v>1153</v>
      </c>
      <c r="R45" t="s">
        <v>1153</v>
      </c>
      <c r="S45" t="s">
        <v>1153</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1152</v>
      </c>
      <c r="BA45" s="18" t="s">
        <v>1226</v>
      </c>
      <c r="BB45" s="30" t="s">
        <v>1227</v>
      </c>
      <c r="BD45" s="42"/>
    </row>
    <row r="46" spans="1:56">
      <c r="A46" s="21" t="s">
        <v>221</v>
      </c>
      <c r="B46" s="21" t="s">
        <v>222</v>
      </c>
      <c r="C46" s="32" t="s">
        <v>1030</v>
      </c>
      <c r="D46" s="4" t="s">
        <v>1228</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1152</v>
      </c>
      <c r="L46" t="s">
        <v>1152</v>
      </c>
      <c r="M46" s="4" t="s">
        <v>1153</v>
      </c>
      <c r="N46">
        <v>2050</v>
      </c>
      <c r="O46">
        <v>2020</v>
      </c>
      <c r="P46" t="s">
        <v>1153</v>
      </c>
      <c r="Q46" t="s">
        <v>1153</v>
      </c>
      <c r="R46" t="s">
        <v>1152</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912</v>
      </c>
      <c r="AM46" s="12" t="str">
        <f t="shared" si="15"/>
        <v/>
      </c>
      <c r="AN46" s="12">
        <v>1304409</v>
      </c>
      <c r="AO46" s="12">
        <v>3312936</v>
      </c>
      <c r="AP46" s="12"/>
      <c r="AQ46" s="12">
        <f t="shared" si="18"/>
        <v>4617345</v>
      </c>
      <c r="AR46" s="12">
        <f>13133594+2413+1502980+22295+57192+651750+665461+131000000</f>
        <v>147035685</v>
      </c>
      <c r="AS46" s="12">
        <f t="shared" si="16"/>
        <v>151653030</v>
      </c>
      <c r="AT46" s="12" t="s">
        <v>912</v>
      </c>
      <c r="AU46" s="12" t="s">
        <v>912</v>
      </c>
      <c r="AV46" s="12"/>
      <c r="AW46" s="12" t="str">
        <f t="shared" si="19"/>
        <v/>
      </c>
      <c r="AX46" s="12" t="s">
        <v>912</v>
      </c>
      <c r="AY46" s="12" t="str">
        <f t="shared" si="17"/>
        <v/>
      </c>
      <c r="AZ46" s="3" t="s">
        <v>1229</v>
      </c>
      <c r="BA46" s="18" t="s">
        <v>1230</v>
      </c>
      <c r="BD46" s="42"/>
    </row>
    <row r="47" spans="1:56">
      <c r="A47" s="21" t="s">
        <v>227</v>
      </c>
      <c r="B47" s="21" t="s">
        <v>227</v>
      </c>
      <c r="C47" s="21" t="s">
        <v>930</v>
      </c>
      <c r="D47" t="s">
        <v>930</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1152</v>
      </c>
      <c r="L47" t="s">
        <v>1153</v>
      </c>
      <c r="M47" s="4" t="s">
        <v>1153</v>
      </c>
      <c r="N47" s="4"/>
      <c r="O47" s="4"/>
      <c r="P47" s="4" t="s">
        <v>1153</v>
      </c>
      <c r="Q47" s="4" t="s">
        <v>1153</v>
      </c>
      <c r="R47" s="4" t="s">
        <v>1153</v>
      </c>
      <c r="S47" s="4" t="s">
        <v>1153</v>
      </c>
      <c r="T47" s="52" t="str">
        <f>IFERROR((Table1[[#This Row],[2019 Total Scope 1, 2 + 3]])/Table1[[#This Row],[2018 Total Scope 1, 2 + Scope 3]]-1,"NA")</f>
        <v>NA</v>
      </c>
      <c r="U47" s="4"/>
      <c r="V47" s="12">
        <v>317081</v>
      </c>
      <c r="W47" s="12">
        <v>445119</v>
      </c>
      <c r="X47" s="12"/>
      <c r="Y47" s="12">
        <f t="shared" si="10"/>
        <v>762200</v>
      </c>
      <c r="Z47" s="12" t="s">
        <v>912</v>
      </c>
      <c r="AA47" s="12" t="str">
        <f t="shared" si="11"/>
        <v/>
      </c>
      <c r="AB47" s="12">
        <v>306430</v>
      </c>
      <c r="AC47" s="12">
        <v>487731</v>
      </c>
      <c r="AD47" s="12"/>
      <c r="AE47" s="12">
        <f t="shared" si="12"/>
        <v>794161</v>
      </c>
      <c r="AF47" s="12" t="s">
        <v>912</v>
      </c>
      <c r="AG47" s="12" t="str">
        <f t="shared" si="13"/>
        <v/>
      </c>
      <c r="AH47" s="12">
        <v>305836</v>
      </c>
      <c r="AI47" s="12">
        <v>478428</v>
      </c>
      <c r="AJ47" s="12"/>
      <c r="AK47" s="12">
        <f t="shared" si="14"/>
        <v>784264</v>
      </c>
      <c r="AL47" s="12" t="s">
        <v>912</v>
      </c>
      <c r="AM47" s="12" t="str">
        <f t="shared" si="15"/>
        <v/>
      </c>
      <c r="AN47" s="12">
        <v>298276</v>
      </c>
      <c r="AO47" s="12">
        <v>523497</v>
      </c>
      <c r="AP47" s="12"/>
      <c r="AQ47" s="12">
        <f t="shared" si="18"/>
        <v>821773</v>
      </c>
      <c r="AR47" s="12" t="s">
        <v>912</v>
      </c>
      <c r="AS47" s="12" t="str">
        <f t="shared" si="16"/>
        <v/>
      </c>
      <c r="AT47" s="12" t="s">
        <v>912</v>
      </c>
      <c r="AU47" s="12" t="s">
        <v>912</v>
      </c>
      <c r="AV47" s="12"/>
      <c r="AW47" s="12" t="str">
        <f t="shared" si="19"/>
        <v/>
      </c>
      <c r="AX47" s="12" t="s">
        <v>912</v>
      </c>
      <c r="AY47" s="12" t="str">
        <f t="shared" si="17"/>
        <v/>
      </c>
      <c r="AZ47" s="4" t="s">
        <v>1153</v>
      </c>
      <c r="BA47" s="18" t="s">
        <v>1231</v>
      </c>
      <c r="BD47" s="42"/>
    </row>
    <row r="48" spans="1:56" ht="25.5">
      <c r="A48" s="21" t="s">
        <v>232</v>
      </c>
      <c r="B48" s="21" t="s">
        <v>233</v>
      </c>
      <c r="C48" s="21" t="s">
        <v>930</v>
      </c>
      <c r="D48" s="4" t="s">
        <v>1193</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1152</v>
      </c>
      <c r="L48" t="s">
        <v>1153</v>
      </c>
      <c r="M48" s="4" t="s">
        <v>1153</v>
      </c>
      <c r="N48" s="4">
        <v>2030</v>
      </c>
      <c r="O48" s="4">
        <v>2020</v>
      </c>
      <c r="P48" s="4" t="s">
        <v>1153</v>
      </c>
      <c r="Q48" s="4" t="s">
        <v>1153</v>
      </c>
      <c r="R48" s="4" t="s">
        <v>1153</v>
      </c>
      <c r="S48" s="4" t="s">
        <v>1153</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1152</v>
      </c>
      <c r="BA48" s="14" t="s">
        <v>1232</v>
      </c>
      <c r="BB48" s="4" t="s">
        <v>1233</v>
      </c>
      <c r="BD48" s="42"/>
    </row>
    <row r="49" spans="1:56">
      <c r="A49" s="21" t="s">
        <v>238</v>
      </c>
      <c r="B49" s="21" t="s">
        <v>239</v>
      </c>
      <c r="C49" s="32" t="s">
        <v>1030</v>
      </c>
      <c r="D49" s="4" t="s">
        <v>1228</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1152</v>
      </c>
      <c r="L49" t="s">
        <v>1152</v>
      </c>
      <c r="M49" s="4" t="s">
        <v>1153</v>
      </c>
      <c r="N49">
        <v>2050</v>
      </c>
      <c r="O49">
        <v>2020</v>
      </c>
      <c r="P49" s="4" t="s">
        <v>1153</v>
      </c>
      <c r="Q49" s="4" t="s">
        <v>1153</v>
      </c>
      <c r="R49" t="s">
        <v>1152</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912</v>
      </c>
      <c r="AY49" s="12" t="str">
        <f t="shared" si="17"/>
        <v/>
      </c>
      <c r="AZ49" s="4" t="s">
        <v>1152</v>
      </c>
      <c r="BD49" s="42"/>
    </row>
    <row r="50" spans="1:56" ht="25.5">
      <c r="A50" s="21" t="s">
        <v>244</v>
      </c>
      <c r="B50" s="21" t="s">
        <v>245</v>
      </c>
      <c r="C50" s="32" t="s">
        <v>937</v>
      </c>
      <c r="D50" s="4" t="s">
        <v>1157</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1152</v>
      </c>
      <c r="L50" t="s">
        <v>1153</v>
      </c>
      <c r="M50" s="4" t="s">
        <v>1153</v>
      </c>
      <c r="P50">
        <v>69620</v>
      </c>
      <c r="Q50" s="4" t="s">
        <v>1153</v>
      </c>
      <c r="R50" s="4" t="s">
        <v>1153</v>
      </c>
      <c r="S50" s="4" t="s">
        <v>1153</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912</v>
      </c>
      <c r="AU50" s="12" t="s">
        <v>912</v>
      </c>
      <c r="AV50" s="12"/>
      <c r="AW50" s="12" t="str">
        <f t="shared" si="19"/>
        <v/>
      </c>
      <c r="AX50" s="12" t="s">
        <v>912</v>
      </c>
      <c r="AY50" s="12" t="str">
        <f t="shared" si="17"/>
        <v/>
      </c>
      <c r="AZ50" s="4" t="s">
        <v>1153</v>
      </c>
      <c r="BA50" s="18" t="s">
        <v>1234</v>
      </c>
      <c r="BD50" s="42"/>
    </row>
    <row r="51" spans="1:56" ht="114.75">
      <c r="A51" s="21" t="s">
        <v>250</v>
      </c>
      <c r="B51" s="21" t="s">
        <v>251</v>
      </c>
      <c r="C51" s="32" t="s">
        <v>952</v>
      </c>
      <c r="D51" s="4" t="s">
        <v>1184</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1152</v>
      </c>
      <c r="L51" t="s">
        <v>1152</v>
      </c>
      <c r="M51" t="s">
        <v>1153</v>
      </c>
      <c r="N51">
        <v>2015</v>
      </c>
      <c r="O51">
        <v>2009</v>
      </c>
      <c r="Q51" t="s">
        <v>1152</v>
      </c>
      <c r="R51" t="s">
        <v>1152</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1152</v>
      </c>
      <c r="BA51" s="14" t="s">
        <v>1235</v>
      </c>
      <c r="BB51" s="4" t="s">
        <v>1233</v>
      </c>
      <c r="BC51" s="3" t="s">
        <v>1236</v>
      </c>
      <c r="BD51" s="42"/>
    </row>
    <row r="52" spans="1:56" ht="165.75">
      <c r="A52" s="21" t="s">
        <v>256</v>
      </c>
      <c r="B52" s="21" t="s">
        <v>256</v>
      </c>
      <c r="C52" s="32" t="s">
        <v>1030</v>
      </c>
      <c r="D52" s="4" t="s">
        <v>614</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1152</v>
      </c>
      <c r="L52" t="s">
        <v>1153</v>
      </c>
      <c r="M52" s="3" t="s">
        <v>1153</v>
      </c>
      <c r="P52" s="3" t="s">
        <v>1237</v>
      </c>
      <c r="Q52" t="s">
        <v>1153</v>
      </c>
      <c r="R52" t="s">
        <v>1153</v>
      </c>
      <c r="S52" s="4" t="s">
        <v>1153</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1153</v>
      </c>
      <c r="BA52" s="18" t="s">
        <v>1238</v>
      </c>
      <c r="BC52" s="3" t="s">
        <v>1239</v>
      </c>
      <c r="BD52" s="42"/>
    </row>
    <row r="53" spans="1:56" ht="165.75">
      <c r="A53" s="21" t="s">
        <v>261</v>
      </c>
      <c r="B53" s="21" t="s">
        <v>262</v>
      </c>
      <c r="C53" s="21" t="s">
        <v>930</v>
      </c>
      <c r="D53" s="4" t="s">
        <v>1193</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1152</v>
      </c>
      <c r="L53" t="s">
        <v>1153</v>
      </c>
      <c r="M53" t="s">
        <v>1153</v>
      </c>
      <c r="P53" s="3" t="s">
        <v>1240</v>
      </c>
      <c r="Q53" t="s">
        <v>1153</v>
      </c>
      <c r="R53" t="s">
        <v>1153</v>
      </c>
      <c r="S53" s="4" t="s">
        <v>1153</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912</v>
      </c>
      <c r="AM53" s="12" t="str">
        <f t="shared" si="15"/>
        <v/>
      </c>
      <c r="AN53" s="12">
        <v>2699554</v>
      </c>
      <c r="AO53" s="12">
        <v>1518875</v>
      </c>
      <c r="AP53" s="12"/>
      <c r="AQ53" s="12">
        <f t="shared" si="18"/>
        <v>4218429</v>
      </c>
      <c r="AR53" s="12" t="s">
        <v>912</v>
      </c>
      <c r="AS53" s="12" t="str">
        <f t="shared" si="16"/>
        <v/>
      </c>
      <c r="AT53" s="12">
        <v>3526031</v>
      </c>
      <c r="AU53" s="12">
        <v>1736106</v>
      </c>
      <c r="AV53" s="12"/>
      <c r="AW53" s="12">
        <f t="shared" si="19"/>
        <v>5262137</v>
      </c>
      <c r="AX53" s="12" t="s">
        <v>912</v>
      </c>
      <c r="AY53" s="12" t="str">
        <f t="shared" si="17"/>
        <v/>
      </c>
      <c r="AZ53" t="s">
        <v>1153</v>
      </c>
      <c r="BA53" s="3" t="s">
        <v>1241</v>
      </c>
      <c r="BC53" s="3" t="s">
        <v>1242</v>
      </c>
      <c r="BD53" s="42"/>
    </row>
    <row r="54" spans="1:56" ht="89.25">
      <c r="A54" s="21" t="s">
        <v>267</v>
      </c>
      <c r="B54" s="21" t="s">
        <v>268</v>
      </c>
      <c r="C54" s="21" t="s">
        <v>945</v>
      </c>
      <c r="D54" s="4" t="s">
        <v>1159</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1152</v>
      </c>
      <c r="L54" t="s">
        <v>1153</v>
      </c>
      <c r="M54" t="s">
        <v>1153</v>
      </c>
      <c r="P54" s="3" t="s">
        <v>1243</v>
      </c>
      <c r="R54" t="s">
        <v>1153</v>
      </c>
      <c r="S54" t="s">
        <v>1244</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912</v>
      </c>
      <c r="AM54" s="12" t="str">
        <f t="shared" si="15"/>
        <v/>
      </c>
      <c r="AN54" s="12">
        <f>91000+42300</f>
        <v>133300</v>
      </c>
      <c r="AO54" s="12">
        <v>1156000</v>
      </c>
      <c r="AP54" s="12"/>
      <c r="AQ54" s="12">
        <f t="shared" si="18"/>
        <v>1289300</v>
      </c>
      <c r="AR54" s="12" t="s">
        <v>912</v>
      </c>
      <c r="AS54" s="12" t="str">
        <f t="shared" si="16"/>
        <v/>
      </c>
      <c r="AT54" s="12">
        <v>354046</v>
      </c>
      <c r="AU54" s="12">
        <v>1433456</v>
      </c>
      <c r="AV54" s="12"/>
      <c r="AW54" s="12">
        <f t="shared" si="19"/>
        <v>1787502</v>
      </c>
      <c r="AX54" s="12" t="s">
        <v>912</v>
      </c>
      <c r="AY54" s="12" t="str">
        <f t="shared" si="17"/>
        <v/>
      </c>
      <c r="AZ54" t="s">
        <v>1153</v>
      </c>
      <c r="BA54" s="3" t="s">
        <v>1245</v>
      </c>
      <c r="BC54" s="3" t="s">
        <v>1246</v>
      </c>
      <c r="BD54" s="42"/>
    </row>
    <row r="55" spans="1:56" ht="191.25">
      <c r="A55" s="21" t="s">
        <v>273</v>
      </c>
      <c r="B55" s="21" t="s">
        <v>274</v>
      </c>
      <c r="C55" s="21" t="s">
        <v>945</v>
      </c>
      <c r="D55" s="32" t="s">
        <v>1175</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1152</v>
      </c>
      <c r="L55" t="s">
        <v>1153</v>
      </c>
      <c r="M55" t="s">
        <v>1153</v>
      </c>
      <c r="P55" s="3" t="s">
        <v>1247</v>
      </c>
      <c r="Q55" t="s">
        <v>1153</v>
      </c>
      <c r="R55" t="s">
        <v>1153</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1152</v>
      </c>
      <c r="BA55" s="30" t="s">
        <v>1248</v>
      </c>
      <c r="BC55" s="3" t="s">
        <v>1249</v>
      </c>
      <c r="BD55" s="42"/>
    </row>
    <row r="56" spans="1:56" ht="178.5">
      <c r="A56" s="21" t="s">
        <v>279</v>
      </c>
      <c r="B56" s="21" t="s">
        <v>280</v>
      </c>
      <c r="C56" s="21" t="s">
        <v>937</v>
      </c>
      <c r="D56" s="4" t="s">
        <v>1157</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1152</v>
      </c>
      <c r="L56" t="s">
        <v>1153</v>
      </c>
      <c r="M56" t="s">
        <v>1153</v>
      </c>
      <c r="P56" s="3" t="s">
        <v>1250</v>
      </c>
      <c r="Q56" t="s">
        <v>1153</v>
      </c>
      <c r="R56" t="s">
        <v>1152</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1152</v>
      </c>
      <c r="BA56" s="3" t="s">
        <v>1251</v>
      </c>
      <c r="BB56" s="30" t="s">
        <v>1252</v>
      </c>
      <c r="BC56" s="3" t="s">
        <v>1253</v>
      </c>
      <c r="BD56" s="42"/>
    </row>
    <row r="57" spans="1:56" ht="114.75">
      <c r="A57" s="21" t="s">
        <v>285</v>
      </c>
      <c r="B57" s="21" t="s">
        <v>286</v>
      </c>
      <c r="C57" s="21" t="s">
        <v>952</v>
      </c>
      <c r="D57" s="4" t="s">
        <v>966</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1152</v>
      </c>
      <c r="L57" t="s">
        <v>1153</v>
      </c>
      <c r="M57" t="s">
        <v>1153</v>
      </c>
      <c r="Q57" t="s">
        <v>1152</v>
      </c>
      <c r="R57" t="s">
        <v>1152</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1152</v>
      </c>
      <c r="BA57" s="14" t="s">
        <v>1254</v>
      </c>
      <c r="BB57" s="4" t="s">
        <v>1255</v>
      </c>
      <c r="BC57" s="3" t="s">
        <v>1256</v>
      </c>
      <c r="BD57" s="42"/>
    </row>
    <row r="58" spans="1:56" ht="38.25">
      <c r="A58" s="21" t="s">
        <v>291</v>
      </c>
      <c r="B58" s="21" t="s">
        <v>292</v>
      </c>
      <c r="C58" s="32" t="s">
        <v>1004</v>
      </c>
      <c r="D58" s="4" t="s">
        <v>1196</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1152</v>
      </c>
      <c r="L58" t="s">
        <v>1153</v>
      </c>
      <c r="M58" t="s">
        <v>1153</v>
      </c>
      <c r="Q58" t="s">
        <v>1152</v>
      </c>
      <c r="R58" t="s">
        <v>1153</v>
      </c>
      <c r="T58" s="51" t="str">
        <f>IFERROR((Table1[[#This Row],[2019 Total Scope 1, 2 + 3]])/Table1[[#This Row],[2018 Total Scope 1, 2 + Scope 3]]-1,"NA")</f>
        <v>NA</v>
      </c>
      <c r="V58" s="12" t="s">
        <v>912</v>
      </c>
      <c r="W58" s="12" t="s">
        <v>912</v>
      </c>
      <c r="X58" s="12"/>
      <c r="Y58" s="12" t="str">
        <f t="shared" si="10"/>
        <v/>
      </c>
      <c r="Z58" s="12" t="s">
        <v>912</v>
      </c>
      <c r="AA58" s="12" t="str">
        <f t="shared" si="11"/>
        <v/>
      </c>
      <c r="AB58" s="12" t="s">
        <v>912</v>
      </c>
      <c r="AC58" s="12" t="s">
        <v>912</v>
      </c>
      <c r="AD58" s="12"/>
      <c r="AE58" s="12" t="str">
        <f t="shared" si="12"/>
        <v/>
      </c>
      <c r="AF58" s="12" t="s">
        <v>912</v>
      </c>
      <c r="AG58" s="12" t="str">
        <f t="shared" si="13"/>
        <v/>
      </c>
      <c r="AH58" s="12" t="s">
        <v>912</v>
      </c>
      <c r="AI58" s="12" t="s">
        <v>912</v>
      </c>
      <c r="AJ58" s="12"/>
      <c r="AK58" s="12" t="str">
        <f t="shared" si="14"/>
        <v/>
      </c>
      <c r="AL58" s="12" t="s">
        <v>912</v>
      </c>
      <c r="AM58" s="12" t="str">
        <f t="shared" si="15"/>
        <v/>
      </c>
      <c r="AN58" s="12" t="s">
        <v>912</v>
      </c>
      <c r="AO58" s="12" t="s">
        <v>912</v>
      </c>
      <c r="AP58" s="12"/>
      <c r="AQ58" s="12" t="str">
        <f t="shared" si="18"/>
        <v/>
      </c>
      <c r="AR58" s="12" t="s">
        <v>912</v>
      </c>
      <c r="AS58" s="12" t="str">
        <f t="shared" si="16"/>
        <v/>
      </c>
      <c r="AT58" s="12" t="s">
        <v>912</v>
      </c>
      <c r="AU58" s="12" t="s">
        <v>912</v>
      </c>
      <c r="AV58" s="12"/>
      <c r="AW58" s="12" t="str">
        <f t="shared" si="19"/>
        <v/>
      </c>
      <c r="AX58" s="12" t="s">
        <v>912</v>
      </c>
      <c r="AY58" s="12" t="str">
        <f t="shared" si="17"/>
        <v/>
      </c>
      <c r="AZ58" s="19" t="s">
        <v>1153</v>
      </c>
      <c r="BA58" s="3" t="s">
        <v>1257</v>
      </c>
      <c r="BB58" s="3" t="s">
        <v>1258</v>
      </c>
      <c r="BC58" s="3" t="s">
        <v>1259</v>
      </c>
      <c r="BD58" s="42"/>
    </row>
    <row r="59" spans="1:56" ht="127.5">
      <c r="A59" s="21" t="s">
        <v>294</v>
      </c>
      <c r="B59" s="21" t="s">
        <v>295</v>
      </c>
      <c r="C59" s="21" t="s">
        <v>960</v>
      </c>
      <c r="D59" s="4" t="s">
        <v>1202</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1152</v>
      </c>
      <c r="L59" t="s">
        <v>1153</v>
      </c>
      <c r="M59" t="s">
        <v>1152</v>
      </c>
      <c r="R59" s="49" t="s">
        <v>1153</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1260</v>
      </c>
      <c r="BB59" s="30" t="s">
        <v>1261</v>
      </c>
      <c r="BC59" s="3" t="s">
        <v>1262</v>
      </c>
      <c r="BD59" s="42" t="s">
        <v>1183</v>
      </c>
    </row>
    <row r="60" spans="1:56" ht="280.5">
      <c r="A60" s="21" t="s">
        <v>300</v>
      </c>
      <c r="B60" s="21" t="s">
        <v>301</v>
      </c>
      <c r="C60" s="21" t="s">
        <v>930</v>
      </c>
      <c r="D60" s="4" t="s">
        <v>1186</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1263</v>
      </c>
      <c r="K60" t="s">
        <v>1152</v>
      </c>
      <c r="L60" t="s">
        <v>1153</v>
      </c>
      <c r="M60" t="s">
        <v>1153</v>
      </c>
      <c r="P60" s="3" t="s">
        <v>1264</v>
      </c>
      <c r="R60" t="s">
        <v>1153</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1153</v>
      </c>
      <c r="AU60" s="12" t="s">
        <v>1153</v>
      </c>
      <c r="AV60" s="12" t="s">
        <v>1153</v>
      </c>
      <c r="AW60" s="12" t="str">
        <f t="shared" si="19"/>
        <v/>
      </c>
      <c r="AX60" s="12" t="s">
        <v>1153</v>
      </c>
      <c r="AY60" s="12" t="str">
        <f t="shared" si="17"/>
        <v/>
      </c>
      <c r="AZ60" t="s">
        <v>1153</v>
      </c>
      <c r="BA60" s="18" t="s">
        <v>1265</v>
      </c>
      <c r="BB60" s="3" t="s">
        <v>1266</v>
      </c>
      <c r="BC60" s="3" t="s">
        <v>1267</v>
      </c>
      <c r="BD60" s="42"/>
    </row>
    <row r="61" spans="1:56" ht="127.5">
      <c r="A61" s="21" t="s">
        <v>306</v>
      </c>
      <c r="B61" s="21" t="s">
        <v>307</v>
      </c>
      <c r="C61" s="21" t="s">
        <v>1030</v>
      </c>
      <c r="D61" s="4" t="s">
        <v>614</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1152</v>
      </c>
      <c r="L61" t="s">
        <v>1153</v>
      </c>
      <c r="M61" t="s">
        <v>1153</v>
      </c>
      <c r="P61" s="3" t="s">
        <v>1268</v>
      </c>
      <c r="R61" t="s">
        <v>1153</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912</v>
      </c>
      <c r="AM61" s="12" t="str">
        <f t="shared" si="15"/>
        <v/>
      </c>
      <c r="AN61" s="12">
        <v>354000</v>
      </c>
      <c r="AO61" s="12">
        <v>2054000</v>
      </c>
      <c r="AP61" s="12"/>
      <c r="AQ61" s="12">
        <f t="shared" si="18"/>
        <v>2408000</v>
      </c>
      <c r="AR61" s="12" t="s">
        <v>912</v>
      </c>
      <c r="AS61" s="12" t="str">
        <f t="shared" si="16"/>
        <v/>
      </c>
      <c r="AT61" s="12">
        <v>368000</v>
      </c>
      <c r="AU61" s="12">
        <v>2322000</v>
      </c>
      <c r="AV61" s="12"/>
      <c r="AW61" s="12">
        <f t="shared" si="19"/>
        <v>2690000</v>
      </c>
      <c r="AX61" s="12" t="s">
        <v>912</v>
      </c>
      <c r="AY61" s="12" t="str">
        <f t="shared" si="17"/>
        <v/>
      </c>
      <c r="BA61" s="3" t="s">
        <v>1269</v>
      </c>
      <c r="BC61" s="3" t="s">
        <v>1270</v>
      </c>
      <c r="BD61" s="42"/>
    </row>
    <row r="62" spans="1:56" ht="76.5">
      <c r="A62" s="21" t="s">
        <v>312</v>
      </c>
      <c r="B62" s="21" t="s">
        <v>313</v>
      </c>
      <c r="C62" s="32" t="s">
        <v>952</v>
      </c>
      <c r="D62" s="4" t="s">
        <v>1169</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1152</v>
      </c>
      <c r="L62" t="s">
        <v>1153</v>
      </c>
      <c r="M62" t="s">
        <v>1152</v>
      </c>
      <c r="P62" s="3" t="s">
        <v>1271</v>
      </c>
      <c r="R62" t="s">
        <v>1152</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912</v>
      </c>
      <c r="AU62" s="12" t="s">
        <v>912</v>
      </c>
      <c r="AV62" s="12"/>
      <c r="AW62" s="12" t="str">
        <f t="shared" si="19"/>
        <v/>
      </c>
      <c r="AX62" s="12" t="s">
        <v>912</v>
      </c>
      <c r="AY62" s="12" t="str">
        <f t="shared" si="17"/>
        <v/>
      </c>
      <c r="BA62" s="3" t="s">
        <v>1272</v>
      </c>
      <c r="BB62" s="3" t="s">
        <v>1273</v>
      </c>
      <c r="BC62" s="3" t="s">
        <v>1274</v>
      </c>
      <c r="BD62" s="42"/>
    </row>
    <row r="63" spans="1:56" ht="140.25">
      <c r="A63" s="21" t="s">
        <v>318</v>
      </c>
      <c r="B63" s="21" t="s">
        <v>319</v>
      </c>
      <c r="C63" s="32" t="s">
        <v>1030</v>
      </c>
      <c r="D63" s="4" t="s">
        <v>1202</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1152</v>
      </c>
      <c r="L63" t="s">
        <v>1153</v>
      </c>
      <c r="M63" t="s">
        <v>1152</v>
      </c>
      <c r="P63" s="3" t="s">
        <v>1275</v>
      </c>
      <c r="R63" t="s">
        <v>1153</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912</v>
      </c>
      <c r="AY63" s="12" t="str">
        <f t="shared" si="17"/>
        <v/>
      </c>
      <c r="BA63" s="3" t="s">
        <v>1276</v>
      </c>
      <c r="BB63" s="3" t="s">
        <v>1277</v>
      </c>
      <c r="BC63" s="3" t="s">
        <v>1278</v>
      </c>
      <c r="BD63" s="42"/>
    </row>
    <row r="64" spans="1:56" ht="102">
      <c r="A64" s="21" t="s">
        <v>324</v>
      </c>
      <c r="B64" s="21" t="s">
        <v>324</v>
      </c>
      <c r="C64" s="32" t="s">
        <v>937</v>
      </c>
      <c r="D64" s="4" t="s">
        <v>1155</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1152</v>
      </c>
      <c r="L64" t="s">
        <v>1153</v>
      </c>
      <c r="M64" t="s">
        <v>1153</v>
      </c>
      <c r="P64" s="3" t="s">
        <v>1279</v>
      </c>
      <c r="R64" t="s">
        <v>1153</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1153</v>
      </c>
      <c r="AO64" s="12" t="s">
        <v>1153</v>
      </c>
      <c r="AP64" s="12" t="s">
        <v>1153</v>
      </c>
      <c r="AQ64" s="12" t="str">
        <f t="shared" si="18"/>
        <v/>
      </c>
      <c r="AR64" s="12" t="s">
        <v>1153</v>
      </c>
      <c r="AS64" s="12" t="str">
        <f t="shared" si="16"/>
        <v/>
      </c>
      <c r="AT64" s="12" t="s">
        <v>1153</v>
      </c>
      <c r="AU64" s="12" t="s">
        <v>1153</v>
      </c>
      <c r="AV64" s="12" t="s">
        <v>1153</v>
      </c>
      <c r="AW64" s="12" t="str">
        <f t="shared" si="19"/>
        <v/>
      </c>
      <c r="AX64" s="12" t="s">
        <v>1153</v>
      </c>
      <c r="AY64" s="12" t="str">
        <f t="shared" si="17"/>
        <v/>
      </c>
      <c r="BA64" s="3" t="s">
        <v>1280</v>
      </c>
      <c r="BB64" s="4" t="s">
        <v>1255</v>
      </c>
      <c r="BC64" s="3" t="s">
        <v>1281</v>
      </c>
      <c r="BD64" s="42"/>
    </row>
    <row r="65" spans="1:56" ht="89.25">
      <c r="A65" s="21" t="s">
        <v>329</v>
      </c>
      <c r="B65" s="21" t="s">
        <v>330</v>
      </c>
      <c r="C65" s="32" t="s">
        <v>937</v>
      </c>
      <c r="D65" s="4" t="s">
        <v>1157</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1152</v>
      </c>
      <c r="L65" t="s">
        <v>1153</v>
      </c>
      <c r="M65" t="s">
        <v>1153</v>
      </c>
      <c r="P65" s="3" t="s">
        <v>1282</v>
      </c>
      <c r="R65" t="s">
        <v>1153</v>
      </c>
      <c r="S65" s="3" t="s">
        <v>1283</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912</v>
      </c>
      <c r="AY65" s="12" t="str">
        <f t="shared" si="17"/>
        <v/>
      </c>
      <c r="BA65" s="3" t="s">
        <v>1284</v>
      </c>
      <c r="BC65" s="3" t="s">
        <v>1285</v>
      </c>
      <c r="BD65" s="42"/>
    </row>
    <row r="66" spans="1:56" ht="114.75">
      <c r="A66" s="21" t="s">
        <v>335</v>
      </c>
      <c r="B66" s="21" t="s">
        <v>336</v>
      </c>
      <c r="C66" s="32" t="s">
        <v>952</v>
      </c>
      <c r="D66" s="4" t="s">
        <v>955</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1152</v>
      </c>
      <c r="L66" t="s">
        <v>1152</v>
      </c>
      <c r="M66" t="s">
        <v>1153</v>
      </c>
      <c r="N66">
        <v>2016</v>
      </c>
      <c r="O66">
        <v>2015</v>
      </c>
      <c r="Q66" t="s">
        <v>1152</v>
      </c>
      <c r="R66" t="s">
        <v>1153</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1153</v>
      </c>
      <c r="BA66" s="14" t="s">
        <v>1286</v>
      </c>
      <c r="BB66" t="s">
        <v>1287</v>
      </c>
      <c r="BC66" s="3" t="s">
        <v>1288</v>
      </c>
      <c r="BD66" s="42"/>
    </row>
    <row r="67" spans="1:56" ht="153">
      <c r="A67" s="21" t="s">
        <v>341</v>
      </c>
      <c r="B67" s="21" t="s">
        <v>342</v>
      </c>
      <c r="C67" s="32" t="s">
        <v>945</v>
      </c>
      <c r="D67" s="4" t="s">
        <v>951</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1152</v>
      </c>
      <c r="L67" t="s">
        <v>1152</v>
      </c>
      <c r="M67" s="3" t="s">
        <v>1152</v>
      </c>
      <c r="N67">
        <v>2030</v>
      </c>
      <c r="O67">
        <v>2020</v>
      </c>
      <c r="Q67" t="s">
        <v>1152</v>
      </c>
      <c r="R67" t="s">
        <v>1152</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1152</v>
      </c>
      <c r="BA67" s="14" t="s">
        <v>1289</v>
      </c>
      <c r="BC67" s="3" t="s">
        <v>1290</v>
      </c>
      <c r="BD67" s="42"/>
    </row>
    <row r="68" spans="1:56" ht="127.5">
      <c r="A68" s="21" t="s">
        <v>347</v>
      </c>
      <c r="B68" s="21" t="s">
        <v>348</v>
      </c>
      <c r="C68" s="21" t="s">
        <v>960</v>
      </c>
      <c r="D68" s="4" t="s">
        <v>1202</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1152</v>
      </c>
      <c r="L68" t="s">
        <v>1153</v>
      </c>
      <c r="M68" t="s">
        <v>1152</v>
      </c>
      <c r="P68" s="3" t="s">
        <v>1291</v>
      </c>
      <c r="R68" t="s">
        <v>1153</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1292</v>
      </c>
      <c r="BB68" s="3" t="s">
        <v>1293</v>
      </c>
      <c r="BC68" s="3" t="s">
        <v>1294</v>
      </c>
      <c r="BD68" s="42"/>
    </row>
    <row r="69" spans="1:56" ht="76.5">
      <c r="A69" s="21" t="s">
        <v>353</v>
      </c>
      <c r="B69" s="21" t="s">
        <v>353</v>
      </c>
      <c r="C69" s="32" t="s">
        <v>952</v>
      </c>
      <c r="D69" s="4" t="s">
        <v>1184</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1152</v>
      </c>
      <c r="L69" t="s">
        <v>1152</v>
      </c>
      <c r="M69" t="s">
        <v>1153</v>
      </c>
      <c r="N69">
        <v>2022</v>
      </c>
      <c r="O69">
        <v>2017</v>
      </c>
      <c r="R69" t="s">
        <v>1152</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1295</v>
      </c>
      <c r="BC69" s="3" t="s">
        <v>1296</v>
      </c>
      <c r="BD69" s="42"/>
    </row>
    <row r="70" spans="1:56" ht="89.25">
      <c r="A70" s="21" t="s">
        <v>358</v>
      </c>
      <c r="B70" s="21" t="s">
        <v>359</v>
      </c>
      <c r="C70" s="21" t="s">
        <v>956</v>
      </c>
      <c r="D70" s="4" t="s">
        <v>1195</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1152</v>
      </c>
      <c r="L70" t="s">
        <v>1153</v>
      </c>
      <c r="M70" t="s">
        <v>1153</v>
      </c>
      <c r="P70" t="s">
        <v>1153</v>
      </c>
      <c r="Q70" t="s">
        <v>1152</v>
      </c>
      <c r="R70" t="s">
        <v>1153</v>
      </c>
      <c r="S70" t="s">
        <v>1153</v>
      </c>
      <c r="T70" s="51" t="str">
        <f>IFERROR((Table1[[#This Row],[2019 Total Scope 1, 2 + 3]])/Table1[[#This Row],[2018 Total Scope 1, 2 + Scope 3]]-1,"NA")</f>
        <v>NA</v>
      </c>
      <c r="V70" s="12" t="s">
        <v>912</v>
      </c>
      <c r="W70" s="12" t="s">
        <v>912</v>
      </c>
      <c r="X70" s="12"/>
      <c r="Y70" s="12" t="str">
        <f t="shared" si="20"/>
        <v/>
      </c>
      <c r="Z70" s="12" t="s">
        <v>912</v>
      </c>
      <c r="AA70" s="12" t="str">
        <f t="shared" si="21"/>
        <v/>
      </c>
      <c r="AB70" s="12" t="s">
        <v>912</v>
      </c>
      <c r="AC70" s="12" t="s">
        <v>912</v>
      </c>
      <c r="AD70" s="12"/>
      <c r="AE70" s="12" t="str">
        <f t="shared" si="22"/>
        <v/>
      </c>
      <c r="AF70" s="12" t="s">
        <v>912</v>
      </c>
      <c r="AG70" s="12" t="str">
        <f t="shared" si="23"/>
        <v/>
      </c>
      <c r="AH70" s="12" t="s">
        <v>912</v>
      </c>
      <c r="AI70" s="12" t="s">
        <v>912</v>
      </c>
      <c r="AJ70" s="12"/>
      <c r="AK70" s="12" t="str">
        <f t="shared" si="24"/>
        <v/>
      </c>
      <c r="AL70" s="12" t="s">
        <v>912</v>
      </c>
      <c r="AM70" s="12" t="str">
        <f t="shared" si="25"/>
        <v/>
      </c>
      <c r="AN70" s="12" t="s">
        <v>912</v>
      </c>
      <c r="AO70" s="12" t="s">
        <v>912</v>
      </c>
      <c r="AP70" s="12"/>
      <c r="AQ70" s="12" t="str">
        <f t="shared" si="18"/>
        <v/>
      </c>
      <c r="AR70" s="12" t="s">
        <v>912</v>
      </c>
      <c r="AS70" s="12" t="str">
        <f t="shared" si="26"/>
        <v/>
      </c>
      <c r="AT70" s="12" t="s">
        <v>912</v>
      </c>
      <c r="AU70" s="12" t="s">
        <v>912</v>
      </c>
      <c r="AV70" s="12"/>
      <c r="AW70" s="12" t="str">
        <f t="shared" si="19"/>
        <v/>
      </c>
      <c r="AX70" s="12" t="s">
        <v>912</v>
      </c>
      <c r="AY70" s="12" t="str">
        <f t="shared" si="27"/>
        <v/>
      </c>
      <c r="AZ70" t="s">
        <v>1153</v>
      </c>
      <c r="BB70" s="3" t="s">
        <v>1297</v>
      </c>
      <c r="BC70" s="3" t="s">
        <v>1298</v>
      </c>
      <c r="BD70" s="42"/>
    </row>
    <row r="71" spans="1:56" ht="38.25">
      <c r="A71" s="21" t="s">
        <v>361</v>
      </c>
      <c r="B71" s="21" t="s">
        <v>362</v>
      </c>
      <c r="C71" s="21" t="s">
        <v>1018</v>
      </c>
      <c r="D71" t="s">
        <v>1018</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1152</v>
      </c>
      <c r="L71" t="s">
        <v>1153</v>
      </c>
      <c r="M71" t="s">
        <v>1153</v>
      </c>
      <c r="P71" t="s">
        <v>1153</v>
      </c>
      <c r="Q71" t="s">
        <v>1153</v>
      </c>
      <c r="R71" t="s">
        <v>1153</v>
      </c>
      <c r="S71" t="s">
        <v>1153</v>
      </c>
      <c r="T71" s="51" t="str">
        <f>IFERROR((Table1[[#This Row],[2019 Total Scope 1, 2 + 3]])/Table1[[#This Row],[2018 Total Scope 1, 2 + Scope 3]]-1,"NA")</f>
        <v>NA</v>
      </c>
      <c r="V71" s="12" t="s">
        <v>912</v>
      </c>
      <c r="W71" s="12" t="s">
        <v>912</v>
      </c>
      <c r="X71" s="12"/>
      <c r="Y71" s="12">
        <v>107082396</v>
      </c>
      <c r="Z71" s="12" t="s">
        <v>912</v>
      </c>
      <c r="AA71" s="12" t="str">
        <f t="shared" si="21"/>
        <v/>
      </c>
      <c r="AB71" s="12" t="s">
        <v>912</v>
      </c>
      <c r="AC71" s="12" t="s">
        <v>912</v>
      </c>
      <c r="AD71" s="12"/>
      <c r="AE71" s="12">
        <v>90006931</v>
      </c>
      <c r="AF71" s="12" t="s">
        <v>912</v>
      </c>
      <c r="AG71" s="12" t="str">
        <f t="shared" si="23"/>
        <v/>
      </c>
      <c r="AH71" s="12" t="s">
        <v>912</v>
      </c>
      <c r="AI71" s="12" t="s">
        <v>912</v>
      </c>
      <c r="AJ71" s="12"/>
      <c r="AK71" s="12">
        <v>93387385</v>
      </c>
      <c r="AL71" s="12" t="s">
        <v>912</v>
      </c>
      <c r="AM71" s="12" t="str">
        <f t="shared" si="25"/>
        <v/>
      </c>
      <c r="AN71" s="12" t="s">
        <v>912</v>
      </c>
      <c r="AO71" s="12" t="s">
        <v>912</v>
      </c>
      <c r="AP71" s="12"/>
      <c r="AQ71" s="12">
        <v>100072736</v>
      </c>
      <c r="AR71" s="12" t="s">
        <v>912</v>
      </c>
      <c r="AS71" s="12" t="str">
        <f t="shared" si="26"/>
        <v/>
      </c>
      <c r="AT71" s="12" t="s">
        <v>912</v>
      </c>
      <c r="AU71" s="12" t="s">
        <v>912</v>
      </c>
      <c r="AV71" s="12"/>
      <c r="AW71" s="12" t="str">
        <f t="shared" si="19"/>
        <v/>
      </c>
      <c r="AX71" s="12" t="s">
        <v>912</v>
      </c>
      <c r="AY71" s="12" t="str">
        <f t="shared" si="27"/>
        <v/>
      </c>
      <c r="AZ71" t="s">
        <v>1152</v>
      </c>
      <c r="BA71" s="18" t="s">
        <v>1299</v>
      </c>
      <c r="BB71" s="30" t="s">
        <v>1300</v>
      </c>
      <c r="BC71" s="14" t="s">
        <v>1301</v>
      </c>
      <c r="BD71" s="42"/>
    </row>
    <row r="72" spans="1:56" ht="204">
      <c r="A72" s="21" t="s">
        <v>364</v>
      </c>
      <c r="B72" s="21" t="s">
        <v>365</v>
      </c>
      <c r="C72" s="21" t="s">
        <v>1030</v>
      </c>
      <c r="D72" s="4" t="s">
        <v>1302</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1152</v>
      </c>
      <c r="L72" t="s">
        <v>1152</v>
      </c>
      <c r="M72" t="s">
        <v>1152</v>
      </c>
      <c r="N72">
        <v>2050</v>
      </c>
      <c r="O72">
        <v>2020</v>
      </c>
      <c r="P72" s="3" t="s">
        <v>1303</v>
      </c>
      <c r="Q72" t="s">
        <v>1153</v>
      </c>
      <c r="R72" t="s">
        <v>1152</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1304</v>
      </c>
      <c r="BA72" s="18" t="s">
        <v>1305</v>
      </c>
      <c r="BC72" s="3" t="s">
        <v>1306</v>
      </c>
      <c r="BD72" s="42"/>
    </row>
    <row r="73" spans="1:56" ht="153">
      <c r="A73" s="21" t="s">
        <v>370</v>
      </c>
      <c r="B73" s="21" t="s">
        <v>370</v>
      </c>
      <c r="C73" s="32" t="s">
        <v>945</v>
      </c>
      <c r="D73" s="4" t="s">
        <v>1175</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1152</v>
      </c>
      <c r="L73" s="4" t="s">
        <v>1153</v>
      </c>
      <c r="M73" t="s">
        <v>1153</v>
      </c>
      <c r="P73" s="3" t="s">
        <v>1307</v>
      </c>
      <c r="R73" s="49" t="s">
        <v>1153</v>
      </c>
      <c r="S73" s="3" t="s">
        <v>1308</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1309</v>
      </c>
      <c r="BC73" s="3" t="s">
        <v>1310</v>
      </c>
      <c r="BD73" s="42" t="s">
        <v>1183</v>
      </c>
    </row>
    <row r="74" spans="1:56" ht="178.5">
      <c r="A74" s="21" t="s">
        <v>375</v>
      </c>
      <c r="B74" s="21" t="s">
        <v>375</v>
      </c>
      <c r="C74" s="21" t="s">
        <v>1004</v>
      </c>
      <c r="D74" s="4" t="s">
        <v>1196</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1152</v>
      </c>
      <c r="L74" t="s">
        <v>1153</v>
      </c>
      <c r="M74" t="s">
        <v>1153</v>
      </c>
      <c r="P74" s="3" t="s">
        <v>1311</v>
      </c>
      <c r="Q74" s="3" t="s">
        <v>1312</v>
      </c>
      <c r="R74" t="s">
        <v>1153</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1313</v>
      </c>
      <c r="BC74" s="3" t="s">
        <v>1314</v>
      </c>
      <c r="BD74" s="42"/>
    </row>
    <row r="75" spans="1:56" ht="165.75">
      <c r="A75" s="21" t="s">
        <v>380</v>
      </c>
      <c r="B75" s="21" t="s">
        <v>380</v>
      </c>
      <c r="C75" s="32" t="s">
        <v>945</v>
      </c>
      <c r="D75" s="4" t="s">
        <v>951</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1152</v>
      </c>
      <c r="L75" s="4" t="s">
        <v>1153</v>
      </c>
      <c r="M75" t="s">
        <v>1153</v>
      </c>
      <c r="P75" s="3" t="s">
        <v>1315</v>
      </c>
      <c r="R75" t="s">
        <v>1153</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1316</v>
      </c>
      <c r="BC75" s="3" t="s">
        <v>1317</v>
      </c>
      <c r="BD75" s="42"/>
    </row>
    <row r="76" spans="1:56" ht="102">
      <c r="A76" s="21" t="s">
        <v>385</v>
      </c>
      <c r="B76" s="21" t="s">
        <v>385</v>
      </c>
      <c r="C76" s="32" t="s">
        <v>952</v>
      </c>
      <c r="D76" s="4" t="s">
        <v>1169</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1152</v>
      </c>
      <c r="L76" t="s">
        <v>1153</v>
      </c>
      <c r="M76" s="3" t="s">
        <v>1152</v>
      </c>
      <c r="P76" s="3"/>
      <c r="R76" t="s">
        <v>1153</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912</v>
      </c>
      <c r="AO76" s="12" t="s">
        <v>912</v>
      </c>
      <c r="AP76" s="12"/>
      <c r="AQ76" s="12" t="str">
        <f t="shared" si="31"/>
        <v/>
      </c>
      <c r="AR76" s="12" t="s">
        <v>912</v>
      </c>
      <c r="AS76" s="12" t="str">
        <f t="shared" si="26"/>
        <v/>
      </c>
      <c r="AT76" s="12" t="s">
        <v>912</v>
      </c>
      <c r="AU76" s="12" t="s">
        <v>912</v>
      </c>
      <c r="AV76" s="12"/>
      <c r="AW76" s="12" t="str">
        <f t="shared" ref="AW76:AW101" si="32">IFERROR(AT76+AU76-AV76,"")</f>
        <v/>
      </c>
      <c r="AX76" s="12" t="s">
        <v>912</v>
      </c>
      <c r="AY76" s="12" t="str">
        <f t="shared" si="27"/>
        <v/>
      </c>
      <c r="AZ76" t="s">
        <v>1318</v>
      </c>
      <c r="BA76" s="18" t="s">
        <v>1319</v>
      </c>
      <c r="BB76" s="3" t="s">
        <v>1320</v>
      </c>
      <c r="BC76" s="3" t="s">
        <v>1321</v>
      </c>
      <c r="BD76" s="42"/>
    </row>
    <row r="77" spans="1:56" ht="127.5">
      <c r="A77" s="21" t="s">
        <v>390</v>
      </c>
      <c r="B77" s="21" t="s">
        <v>391</v>
      </c>
      <c r="C77" s="21" t="s">
        <v>960</v>
      </c>
      <c r="D77" s="4" t="s">
        <v>1202</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1152</v>
      </c>
      <c r="L77" s="4" t="s">
        <v>1153</v>
      </c>
      <c r="M77" t="s">
        <v>1152</v>
      </c>
      <c r="P77" s="3" t="s">
        <v>1322</v>
      </c>
      <c r="R77" t="s">
        <v>1153</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1323</v>
      </c>
      <c r="BC77" s="3" t="s">
        <v>1324</v>
      </c>
      <c r="BD77" s="42"/>
    </row>
    <row r="78" spans="1:56" ht="229.5">
      <c r="A78" s="21" t="s">
        <v>396</v>
      </c>
      <c r="B78" s="21" t="s">
        <v>397</v>
      </c>
      <c r="C78" s="32" t="s">
        <v>937</v>
      </c>
      <c r="D78" s="4" t="s">
        <v>1157</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1152</v>
      </c>
      <c r="L78" t="s">
        <v>1153</v>
      </c>
      <c r="M78" t="s">
        <v>1152</v>
      </c>
      <c r="P78" s="3" t="s">
        <v>1325</v>
      </c>
      <c r="R78" t="s">
        <v>1153</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912</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1153</v>
      </c>
      <c r="BA78" s="3" t="s">
        <v>1326</v>
      </c>
      <c r="BC78" s="3" t="s">
        <v>1327</v>
      </c>
      <c r="BD78" s="42"/>
    </row>
    <row r="79" spans="1:56" ht="357">
      <c r="A79" s="21" t="s">
        <v>402</v>
      </c>
      <c r="B79" s="21" t="s">
        <v>403</v>
      </c>
      <c r="C79" s="21" t="s">
        <v>960</v>
      </c>
      <c r="D79" s="4" t="s">
        <v>603</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1152</v>
      </c>
      <c r="L79" t="s">
        <v>1152</v>
      </c>
      <c r="M79" t="s">
        <v>1152</v>
      </c>
      <c r="N79">
        <v>2030</v>
      </c>
      <c r="O79">
        <v>2019</v>
      </c>
      <c r="P79" s="3" t="s">
        <v>1328</v>
      </c>
      <c r="Q79" t="s">
        <v>1152</v>
      </c>
      <c r="R79" t="s">
        <v>1153</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1329</v>
      </c>
      <c r="BC79" s="3" t="s">
        <v>1330</v>
      </c>
      <c r="BD79" s="42"/>
    </row>
    <row r="80" spans="1:56" ht="306">
      <c r="A80" s="21" t="s">
        <v>408</v>
      </c>
      <c r="B80" s="21" t="s">
        <v>409</v>
      </c>
      <c r="C80" s="21" t="s">
        <v>960</v>
      </c>
      <c r="D80" s="4" t="s">
        <v>1204</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1152</v>
      </c>
      <c r="L80" s="4" t="s">
        <v>1153</v>
      </c>
      <c r="M80" t="s">
        <v>1152</v>
      </c>
      <c r="P80" s="3" t="s">
        <v>1331</v>
      </c>
      <c r="Q80" t="s">
        <v>1153</v>
      </c>
      <c r="R80" t="s">
        <v>1153</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1332</v>
      </c>
      <c r="BA80" s="3" t="s">
        <v>1333</v>
      </c>
      <c r="BC80" s="3" t="s">
        <v>1334</v>
      </c>
      <c r="BD80" s="42"/>
    </row>
    <row r="81" spans="1:56" ht="114.75">
      <c r="A81" s="21" t="s">
        <v>414</v>
      </c>
      <c r="B81" s="21" t="s">
        <v>415</v>
      </c>
      <c r="C81" s="32" t="s">
        <v>945</v>
      </c>
      <c r="D81" s="4" t="s">
        <v>1175</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1152</v>
      </c>
      <c r="L81" t="s">
        <v>1153</v>
      </c>
      <c r="M81" t="s">
        <v>1153</v>
      </c>
      <c r="P81" s="3" t="s">
        <v>1335</v>
      </c>
      <c r="Q81" t="s">
        <v>1152</v>
      </c>
      <c r="R81" t="s">
        <v>1153</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1336</v>
      </c>
      <c r="BC81" s="3" t="s">
        <v>1337</v>
      </c>
      <c r="BD81" s="42"/>
    </row>
    <row r="82" spans="1:56" ht="127.5">
      <c r="A82" s="21" t="s">
        <v>420</v>
      </c>
      <c r="B82" s="21" t="s">
        <v>421</v>
      </c>
      <c r="C82" s="21" t="s">
        <v>930</v>
      </c>
      <c r="D82" s="4" t="s">
        <v>1186</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1152</v>
      </c>
      <c r="L82" t="s">
        <v>1153</v>
      </c>
      <c r="M82" t="s">
        <v>1153</v>
      </c>
      <c r="P82" s="3" t="s">
        <v>1338</v>
      </c>
      <c r="R82" t="s">
        <v>1153</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912</v>
      </c>
      <c r="AC82" s="12" t="s">
        <v>912</v>
      </c>
      <c r="AD82" s="12"/>
      <c r="AE82" s="12" t="str">
        <f t="shared" si="29"/>
        <v/>
      </c>
      <c r="AF82" s="12" t="s">
        <v>912</v>
      </c>
      <c r="AG82" s="12" t="str">
        <f t="shared" si="23"/>
        <v/>
      </c>
      <c r="AH82" s="12" t="s">
        <v>912</v>
      </c>
      <c r="AI82" s="12" t="s">
        <v>912</v>
      </c>
      <c r="AJ82" s="12"/>
      <c r="AK82" s="12" t="str">
        <f t="shared" si="30"/>
        <v/>
      </c>
      <c r="AL82" s="12" t="s">
        <v>912</v>
      </c>
      <c r="AM82" s="12" t="str">
        <f t="shared" si="25"/>
        <v/>
      </c>
      <c r="AN82" s="12" t="s">
        <v>912</v>
      </c>
      <c r="AO82" s="12" t="s">
        <v>912</v>
      </c>
      <c r="AP82" s="12"/>
      <c r="AQ82" s="12" t="str">
        <f t="shared" si="31"/>
        <v/>
      </c>
      <c r="AR82" s="12" t="s">
        <v>912</v>
      </c>
      <c r="AS82" s="12" t="str">
        <f t="shared" si="26"/>
        <v/>
      </c>
      <c r="AT82" s="12" t="s">
        <v>912</v>
      </c>
      <c r="AU82" s="12" t="s">
        <v>912</v>
      </c>
      <c r="AV82" s="12"/>
      <c r="AW82" s="12" t="str">
        <f t="shared" si="32"/>
        <v/>
      </c>
      <c r="AX82" s="12" t="s">
        <v>912</v>
      </c>
      <c r="AY82" s="12" t="str">
        <f t="shared" si="27"/>
        <v/>
      </c>
      <c r="BA82" s="18" t="s">
        <v>1339</v>
      </c>
      <c r="BB82" s="3" t="s">
        <v>1340</v>
      </c>
      <c r="BC82" s="3" t="s">
        <v>1341</v>
      </c>
      <c r="BD82" s="42"/>
    </row>
    <row r="83" spans="1:56" ht="242.25">
      <c r="A83" s="21" t="s">
        <v>423</v>
      </c>
      <c r="B83" s="21" t="s">
        <v>423</v>
      </c>
      <c r="C83" s="32" t="s">
        <v>945</v>
      </c>
      <c r="D83" s="4" t="s">
        <v>951</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1152</v>
      </c>
      <c r="L83" s="4" t="s">
        <v>1152</v>
      </c>
      <c r="M83" s="3" t="s">
        <v>1152</v>
      </c>
      <c r="N83">
        <v>2017</v>
      </c>
      <c r="P83" s="3" t="s">
        <v>1342</v>
      </c>
      <c r="Q83" t="s">
        <v>1152</v>
      </c>
      <c r="R83" t="s">
        <v>1152</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1343</v>
      </c>
      <c r="BB83" s="30" t="s">
        <v>1344</v>
      </c>
      <c r="BC83" s="3" t="s">
        <v>1345</v>
      </c>
      <c r="BD83" s="42"/>
    </row>
    <row r="84" spans="1:56" ht="89.25">
      <c r="A84" s="21" t="s">
        <v>428</v>
      </c>
      <c r="B84" s="21" t="s">
        <v>429</v>
      </c>
      <c r="C84" s="21" t="s">
        <v>1004</v>
      </c>
      <c r="D84" s="4" t="s">
        <v>1196</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1152</v>
      </c>
      <c r="L84" t="s">
        <v>1153</v>
      </c>
      <c r="M84" s="3" t="s">
        <v>1152</v>
      </c>
      <c r="R84" t="s">
        <v>1153</v>
      </c>
      <c r="T84" s="51" t="str">
        <f>IFERROR((Table1[[#This Row],[2019 Total Scope 1, 2 + 3]])/Table1[[#This Row],[2018 Total Scope 1, 2 + Scope 3]]-1,"NA")</f>
        <v>NA</v>
      </c>
      <c r="V84" s="12" t="s">
        <v>912</v>
      </c>
      <c r="W84" s="12" t="s">
        <v>912</v>
      </c>
      <c r="X84" s="12"/>
      <c r="Y84" s="12" t="str">
        <f t="shared" si="28"/>
        <v/>
      </c>
      <c r="Z84" s="12" t="s">
        <v>912</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1153</v>
      </c>
      <c r="BA84" s="7" t="s">
        <v>1346</v>
      </c>
      <c r="BC84" s="3" t="s">
        <v>1347</v>
      </c>
      <c r="BD84" s="42"/>
    </row>
    <row r="85" spans="1:56" ht="140.25">
      <c r="A85" s="21" t="s">
        <v>431</v>
      </c>
      <c r="B85" s="21" t="s">
        <v>432</v>
      </c>
      <c r="C85" s="21" t="s">
        <v>968</v>
      </c>
      <c r="D85" t="s">
        <v>968</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1152</v>
      </c>
      <c r="L85" t="s">
        <v>1153</v>
      </c>
      <c r="M85" s="3" t="s">
        <v>1153</v>
      </c>
      <c r="P85" t="s">
        <v>1348</v>
      </c>
      <c r="R85" t="s">
        <v>1153</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1349</v>
      </c>
      <c r="BC85" s="3" t="s">
        <v>1350</v>
      </c>
      <c r="BD85" s="42"/>
    </row>
    <row r="86" spans="1:56" ht="242.25">
      <c r="A86" s="21" t="s">
        <v>437</v>
      </c>
      <c r="B86" s="21" t="s">
        <v>437</v>
      </c>
      <c r="C86" s="21" t="s">
        <v>1018</v>
      </c>
      <c r="D86" t="s">
        <v>1018</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1152</v>
      </c>
      <c r="L86" t="s">
        <v>1153</v>
      </c>
      <c r="M86" t="s">
        <v>1153</v>
      </c>
      <c r="N86">
        <v>2050</v>
      </c>
      <c r="O86" s="22">
        <v>2020</v>
      </c>
      <c r="P86" s="3" t="s">
        <v>1351</v>
      </c>
      <c r="R86" t="s">
        <v>1153</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1153</v>
      </c>
      <c r="AO86" s="12" t="s">
        <v>1153</v>
      </c>
      <c r="AP86" s="12" t="s">
        <v>1153</v>
      </c>
      <c r="AQ86" s="12" t="str">
        <f t="shared" si="31"/>
        <v/>
      </c>
      <c r="AR86" s="12" t="s">
        <v>1153</v>
      </c>
      <c r="AS86" s="12" t="str">
        <f t="shared" si="26"/>
        <v/>
      </c>
      <c r="AT86" s="12" t="s">
        <v>1153</v>
      </c>
      <c r="AU86" s="12" t="s">
        <v>1153</v>
      </c>
      <c r="AV86" s="12" t="s">
        <v>1153</v>
      </c>
      <c r="AW86" s="12" t="str">
        <f t="shared" si="32"/>
        <v/>
      </c>
      <c r="AX86" s="12" t="s">
        <v>1153</v>
      </c>
      <c r="AY86" s="12" t="str">
        <f t="shared" si="27"/>
        <v/>
      </c>
      <c r="AZ86" s="3" t="s">
        <v>1152</v>
      </c>
      <c r="BA86" s="18" t="s">
        <v>1352</v>
      </c>
      <c r="BC86" s="14" t="s">
        <v>1353</v>
      </c>
      <c r="BD86" s="42"/>
    </row>
    <row r="87" spans="1:56" ht="102">
      <c r="A87" s="21" t="s">
        <v>442</v>
      </c>
      <c r="B87" s="21" t="s">
        <v>443</v>
      </c>
      <c r="C87" s="32" t="s">
        <v>1030</v>
      </c>
      <c r="D87" s="4" t="s">
        <v>1202</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1152</v>
      </c>
      <c r="L87" t="s">
        <v>1152</v>
      </c>
      <c r="M87" t="s">
        <v>1152</v>
      </c>
      <c r="N87">
        <v>2050</v>
      </c>
      <c r="O87">
        <v>2020</v>
      </c>
      <c r="P87" s="3" t="s">
        <v>1354</v>
      </c>
      <c r="R87" t="s">
        <v>1152</v>
      </c>
      <c r="S87" t="s">
        <v>1355</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1356</v>
      </c>
      <c r="BC87" s="3" t="s">
        <v>1357</v>
      </c>
      <c r="BD87" s="42"/>
    </row>
    <row r="88" spans="1:56" ht="140.25">
      <c r="A88" s="21" t="s">
        <v>448</v>
      </c>
      <c r="B88" s="21" t="s">
        <v>449</v>
      </c>
      <c r="C88" s="32" t="s">
        <v>960</v>
      </c>
      <c r="D88" s="4" t="s">
        <v>614</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1152</v>
      </c>
      <c r="L88" s="4" t="s">
        <v>1153</v>
      </c>
      <c r="M88" t="s">
        <v>1152</v>
      </c>
      <c r="P88" s="3" t="s">
        <v>1358</v>
      </c>
      <c r="R88" t="s">
        <v>1152</v>
      </c>
      <c r="S88" s="3" t="s">
        <v>1359</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912</v>
      </c>
      <c r="AS88" s="12" t="str">
        <f t="shared" si="26"/>
        <v/>
      </c>
      <c r="AT88" s="12">
        <v>581568</v>
      </c>
      <c r="AU88" s="12">
        <v>2290938</v>
      </c>
      <c r="AV88" s="12"/>
      <c r="AW88" s="12">
        <f t="shared" si="32"/>
        <v>2872506</v>
      </c>
      <c r="AX88" s="12" t="s">
        <v>912</v>
      </c>
      <c r="AY88" s="12" t="str">
        <f t="shared" si="27"/>
        <v/>
      </c>
      <c r="BA88" s="3" t="s">
        <v>1360</v>
      </c>
      <c r="BC88" s="3" t="s">
        <v>1361</v>
      </c>
      <c r="BD88" s="42"/>
    </row>
    <row r="89" spans="1:56" ht="89.25">
      <c r="A89" s="21" t="s">
        <v>454</v>
      </c>
      <c r="B89" s="21" t="s">
        <v>454</v>
      </c>
      <c r="C89" s="32" t="s">
        <v>945</v>
      </c>
      <c r="D89" s="4" t="s">
        <v>1175</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1152</v>
      </c>
      <c r="L89" t="s">
        <v>1153</v>
      </c>
      <c r="M89" t="s">
        <v>1153</v>
      </c>
      <c r="P89" s="3" t="s">
        <v>1362</v>
      </c>
      <c r="Q89" t="s">
        <v>1152</v>
      </c>
      <c r="R89" t="s">
        <v>1153</v>
      </c>
      <c r="T89" s="51" t="str">
        <f>IFERROR((Table1[[#This Row],[2019 Total Scope 1, 2 + 3]])/Table1[[#This Row],[2018 Total Scope 1, 2 + Scope 3]]-1,"NA")</f>
        <v>NA</v>
      </c>
      <c r="V89" s="12">
        <v>966579</v>
      </c>
      <c r="W89" s="12">
        <v>13430</v>
      </c>
      <c r="X89" s="12"/>
      <c r="Y89" s="12">
        <f t="shared" si="28"/>
        <v>980009</v>
      </c>
      <c r="Z89" s="12" t="s">
        <v>912</v>
      </c>
      <c r="AA89" s="12" t="str">
        <f t="shared" si="21"/>
        <v/>
      </c>
      <c r="AB89" s="12">
        <v>1157549</v>
      </c>
      <c r="AC89" s="12">
        <v>1110819</v>
      </c>
      <c r="AD89" s="12"/>
      <c r="AE89" s="12">
        <f t="shared" si="29"/>
        <v>2268368</v>
      </c>
      <c r="AF89" s="12" t="s">
        <v>912</v>
      </c>
      <c r="AG89" s="12" t="str">
        <f t="shared" si="23"/>
        <v/>
      </c>
      <c r="AH89" s="12">
        <v>1161654</v>
      </c>
      <c r="AI89" s="12">
        <v>1256755</v>
      </c>
      <c r="AJ89" s="12"/>
      <c r="AK89" s="12">
        <f t="shared" si="30"/>
        <v>2418409</v>
      </c>
      <c r="AL89" s="12" t="s">
        <v>912</v>
      </c>
      <c r="AM89" s="12" t="str">
        <f t="shared" si="25"/>
        <v/>
      </c>
      <c r="AN89" s="12">
        <v>1076947</v>
      </c>
      <c r="AO89" s="12">
        <v>1319215</v>
      </c>
      <c r="AP89" s="12"/>
      <c r="AQ89" s="12">
        <f t="shared" si="31"/>
        <v>2396162</v>
      </c>
      <c r="AR89" s="12" t="s">
        <v>912</v>
      </c>
      <c r="AS89" s="12" t="str">
        <f t="shared" si="26"/>
        <v/>
      </c>
      <c r="AT89" s="12">
        <v>1085622</v>
      </c>
      <c r="AU89" s="12">
        <v>1322813</v>
      </c>
      <c r="AV89" s="12"/>
      <c r="AW89" s="12">
        <f t="shared" si="32"/>
        <v>2408435</v>
      </c>
      <c r="AX89" s="12" t="s">
        <v>912</v>
      </c>
      <c r="AY89" s="12" t="str">
        <f t="shared" si="27"/>
        <v/>
      </c>
      <c r="AZ89" s="30" t="s">
        <v>1152</v>
      </c>
      <c r="BA89" s="14" t="s">
        <v>1363</v>
      </c>
      <c r="BC89" s="3" t="s">
        <v>1364</v>
      </c>
      <c r="BD89" s="42"/>
    </row>
    <row r="90" spans="1:56" ht="51">
      <c r="A90" s="21" t="s">
        <v>459</v>
      </c>
      <c r="B90" s="21" t="s">
        <v>460</v>
      </c>
      <c r="C90" s="32" t="s">
        <v>952</v>
      </c>
      <c r="D90" s="4" t="s">
        <v>1184</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1152</v>
      </c>
      <c r="L90" s="4" t="s">
        <v>1152</v>
      </c>
      <c r="M90" t="s">
        <v>1153</v>
      </c>
      <c r="N90">
        <v>2015</v>
      </c>
      <c r="O90">
        <v>2008</v>
      </c>
      <c r="P90" s="17" t="s">
        <v>1153</v>
      </c>
      <c r="Q90" t="s">
        <v>1152</v>
      </c>
      <c r="R90" s="4" t="s">
        <v>1153</v>
      </c>
      <c r="S90" s="4" t="s">
        <v>1153</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1365</v>
      </c>
      <c r="BD90" s="42"/>
    </row>
    <row r="91" spans="1:56" ht="140.25">
      <c r="A91" s="21" t="s">
        <v>465</v>
      </c>
      <c r="B91" s="21" t="s">
        <v>466</v>
      </c>
      <c r="C91" s="21" t="s">
        <v>956</v>
      </c>
      <c r="D91" s="4" t="s">
        <v>1195</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1152</v>
      </c>
      <c r="L91" t="s">
        <v>1153</v>
      </c>
      <c r="M91" t="s">
        <v>1153</v>
      </c>
      <c r="P91" s="3" t="s">
        <v>1366</v>
      </c>
      <c r="R91" t="s">
        <v>1153</v>
      </c>
      <c r="T91" s="51" t="str">
        <f>IFERROR((Table1[[#This Row],[2019 Total Scope 1, 2 + 3]])/Table1[[#This Row],[2018 Total Scope 1, 2 + Scope 3]]-1,"NA")</f>
        <v>NA</v>
      </c>
      <c r="V91" s="12">
        <v>855073</v>
      </c>
      <c r="W91" s="12">
        <v>931544</v>
      </c>
      <c r="X91" s="12"/>
      <c r="Y91" s="12">
        <f t="shared" si="28"/>
        <v>1786617</v>
      </c>
      <c r="Z91" s="12" t="s">
        <v>912</v>
      </c>
      <c r="AA91" s="12" t="str">
        <f t="shared" si="21"/>
        <v/>
      </c>
      <c r="AB91" s="12">
        <v>897523</v>
      </c>
      <c r="AC91" s="12">
        <v>975778</v>
      </c>
      <c r="AD91" s="12"/>
      <c r="AE91" s="12">
        <f t="shared" si="29"/>
        <v>1873301</v>
      </c>
      <c r="AF91" s="12" t="s">
        <v>912</v>
      </c>
      <c r="AG91" s="12" t="str">
        <f t="shared" si="23"/>
        <v/>
      </c>
      <c r="AH91" s="12">
        <v>843275</v>
      </c>
      <c r="AI91" s="12">
        <v>1002150</v>
      </c>
      <c r="AJ91" s="12"/>
      <c r="AK91" s="12">
        <f t="shared" si="30"/>
        <v>1845425</v>
      </c>
      <c r="AL91" s="12" t="s">
        <v>912</v>
      </c>
      <c r="AM91" s="12" t="str">
        <f t="shared" si="25"/>
        <v/>
      </c>
      <c r="AN91" s="12">
        <v>865577</v>
      </c>
      <c r="AO91" s="12">
        <v>909738</v>
      </c>
      <c r="AP91" s="12"/>
      <c r="AQ91" s="12">
        <f t="shared" si="31"/>
        <v>1775315</v>
      </c>
      <c r="AR91" s="12" t="s">
        <v>912</v>
      </c>
      <c r="AS91" s="12" t="str">
        <f t="shared" si="26"/>
        <v/>
      </c>
      <c r="AT91" s="12">
        <v>851038</v>
      </c>
      <c r="AU91" s="12">
        <v>917030</v>
      </c>
      <c r="AV91" s="12"/>
      <c r="AW91" s="12">
        <f t="shared" si="32"/>
        <v>1768068</v>
      </c>
      <c r="AX91" s="12" t="s">
        <v>912</v>
      </c>
      <c r="AY91" s="12" t="str">
        <f t="shared" si="27"/>
        <v/>
      </c>
      <c r="BA91" s="3" t="s">
        <v>1367</v>
      </c>
      <c r="BC91" s="3" t="s">
        <v>1368</v>
      </c>
      <c r="BD91" s="42"/>
    </row>
    <row r="92" spans="1:56" ht="102">
      <c r="A92" s="21" t="s">
        <v>471</v>
      </c>
      <c r="B92" s="21" t="s">
        <v>472</v>
      </c>
      <c r="C92" s="32" t="s">
        <v>937</v>
      </c>
      <c r="D92" s="4" t="s">
        <v>1213</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1152</v>
      </c>
      <c r="L92" t="s">
        <v>1153</v>
      </c>
      <c r="M92" t="s">
        <v>1153</v>
      </c>
      <c r="R92" t="s">
        <v>1153</v>
      </c>
      <c r="T92" s="51" t="str">
        <f>IFERROR((Table1[[#This Row],[2019 Total Scope 1, 2 + 3]])/Table1[[#This Row],[2018 Total Scope 1, 2 + Scope 3]]-1,"NA")</f>
        <v>NA</v>
      </c>
      <c r="V92" s="12" t="s">
        <v>912</v>
      </c>
      <c r="W92" s="12" t="s">
        <v>912</v>
      </c>
      <c r="X92" s="12"/>
      <c r="Y92" s="12" t="str">
        <f t="shared" si="28"/>
        <v/>
      </c>
      <c r="Z92" s="12" t="s">
        <v>912</v>
      </c>
      <c r="AA92" s="12" t="str">
        <f t="shared" si="21"/>
        <v/>
      </c>
      <c r="AB92" s="12">
        <v>147521.62</v>
      </c>
      <c r="AC92" s="12">
        <v>690767.33</v>
      </c>
      <c r="AD92" s="12"/>
      <c r="AE92" s="12">
        <f t="shared" si="29"/>
        <v>838288.95</v>
      </c>
      <c r="AF92" s="12" t="s">
        <v>912</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1369</v>
      </c>
      <c r="BC92" s="3" t="s">
        <v>1370</v>
      </c>
      <c r="BD92" s="42"/>
    </row>
    <row r="93" spans="1:56" ht="127.5">
      <c r="A93" s="21" t="s">
        <v>474</v>
      </c>
      <c r="B93" s="21" t="s">
        <v>475</v>
      </c>
      <c r="C93" s="21" t="s">
        <v>930</v>
      </c>
      <c r="D93" s="4" t="s">
        <v>1225</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1152</v>
      </c>
      <c r="L93" t="s">
        <v>1153</v>
      </c>
      <c r="M93" s="3" t="s">
        <v>1152</v>
      </c>
      <c r="R93" t="s">
        <v>1153</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1371</v>
      </c>
      <c r="BA93" s="14" t="s">
        <v>1372</v>
      </c>
      <c r="BC93" s="3" t="s">
        <v>1373</v>
      </c>
      <c r="BD93" s="42"/>
    </row>
    <row r="94" spans="1:56" ht="76.5">
      <c r="A94" s="21" t="s">
        <v>480</v>
      </c>
      <c r="B94" s="21" t="s">
        <v>480</v>
      </c>
      <c r="C94" s="32" t="s">
        <v>937</v>
      </c>
      <c r="D94" s="4" t="s">
        <v>1374</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1152</v>
      </c>
      <c r="L94" t="s">
        <v>1153</v>
      </c>
      <c r="M94" t="s">
        <v>1153</v>
      </c>
      <c r="P94" s="3" t="s">
        <v>1375</v>
      </c>
      <c r="R94" t="s">
        <v>1153</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1376</v>
      </c>
      <c r="BC94" s="3" t="s">
        <v>1377</v>
      </c>
      <c r="BD94" s="42"/>
    </row>
    <row r="95" spans="1:56" ht="229.5">
      <c r="A95" s="21" t="s">
        <v>485</v>
      </c>
      <c r="B95" s="21" t="s">
        <v>486</v>
      </c>
      <c r="C95" s="21" t="s">
        <v>930</v>
      </c>
      <c r="D95" s="4" t="s">
        <v>1225</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1152</v>
      </c>
      <c r="L95" t="s">
        <v>1153</v>
      </c>
      <c r="M95" t="s">
        <v>1153</v>
      </c>
      <c r="P95" s="3" t="s">
        <v>1378</v>
      </c>
      <c r="Q95" t="s">
        <v>1152</v>
      </c>
      <c r="R95" t="s">
        <v>1153</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1379</v>
      </c>
      <c r="BA95" s="3" t="s">
        <v>1380</v>
      </c>
      <c r="BC95" s="3" t="s">
        <v>1381</v>
      </c>
      <c r="BD95" s="42"/>
    </row>
    <row r="96" spans="1:56" ht="178.5">
      <c r="A96" s="21" t="s">
        <v>491</v>
      </c>
      <c r="B96" s="21" t="s">
        <v>491</v>
      </c>
      <c r="C96" s="32" t="s">
        <v>952</v>
      </c>
      <c r="D96" s="4" t="s">
        <v>966</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1382</v>
      </c>
      <c r="K96" t="s">
        <v>1153</v>
      </c>
      <c r="L96" t="s">
        <v>1153</v>
      </c>
      <c r="M96" t="s">
        <v>1153</v>
      </c>
      <c r="P96" s="3" t="s">
        <v>1383</v>
      </c>
      <c r="R96" t="s">
        <v>1153</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1384</v>
      </c>
      <c r="BC96" s="3" t="s">
        <v>1385</v>
      </c>
      <c r="BD96" s="42" t="s">
        <v>1386</v>
      </c>
    </row>
    <row r="97" spans="1:56" ht="89.25">
      <c r="A97" s="21" t="s">
        <v>496</v>
      </c>
      <c r="B97" s="21" t="s">
        <v>497</v>
      </c>
      <c r="C97" s="21" t="s">
        <v>956</v>
      </c>
      <c r="D97" s="4" t="s">
        <v>1177</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1152</v>
      </c>
      <c r="L97" t="s">
        <v>1152</v>
      </c>
      <c r="M97" t="s">
        <v>1153</v>
      </c>
      <c r="N97">
        <v>2035</v>
      </c>
      <c r="O97">
        <v>2019</v>
      </c>
      <c r="Q97" t="s">
        <v>1152</v>
      </c>
      <c r="R97" t="s">
        <v>1153</v>
      </c>
      <c r="S97" t="s">
        <v>1387</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912</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1388</v>
      </c>
      <c r="BB97" t="s">
        <v>1389</v>
      </c>
      <c r="BC97" s="3" t="s">
        <v>1390</v>
      </c>
      <c r="BD97" s="42"/>
    </row>
    <row r="98" spans="1:56" ht="114.75">
      <c r="A98" s="21" t="s">
        <v>502</v>
      </c>
      <c r="B98" s="21" t="s">
        <v>503</v>
      </c>
      <c r="C98" s="32" t="s">
        <v>952</v>
      </c>
      <c r="D98" s="4" t="s">
        <v>1169</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1152</v>
      </c>
      <c r="L98" t="s">
        <v>1153</v>
      </c>
      <c r="M98" t="s">
        <v>1153</v>
      </c>
      <c r="R98" t="s">
        <v>1152</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1153</v>
      </c>
      <c r="BA98" s="3" t="s">
        <v>1391</v>
      </c>
      <c r="BB98" s="3" t="s">
        <v>1392</v>
      </c>
      <c r="BC98" s="3" t="s">
        <v>1393</v>
      </c>
      <c r="BD98" s="42"/>
    </row>
    <row r="99" spans="1:56" ht="51">
      <c r="A99" s="21" t="s">
        <v>508</v>
      </c>
      <c r="B99" s="21" t="s">
        <v>509</v>
      </c>
      <c r="C99" s="32" t="s">
        <v>937</v>
      </c>
      <c r="D99" s="4" t="s">
        <v>614</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1152</v>
      </c>
      <c r="L99" t="s">
        <v>1153</v>
      </c>
      <c r="M99" t="s">
        <v>1153</v>
      </c>
      <c r="R99" t="s">
        <v>1153</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1394</v>
      </c>
      <c r="BA99" s="18" t="s">
        <v>1395</v>
      </c>
      <c r="BC99" s="3" t="s">
        <v>1396</v>
      </c>
      <c r="BD99" s="42"/>
    </row>
    <row r="100" spans="1:56" ht="204">
      <c r="A100" s="21" t="s">
        <v>514</v>
      </c>
      <c r="B100" s="21" t="s">
        <v>514</v>
      </c>
      <c r="C100" s="21" t="s">
        <v>960</v>
      </c>
      <c r="D100" s="4" t="s">
        <v>614</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1152</v>
      </c>
      <c r="L100" s="4" t="s">
        <v>1152</v>
      </c>
      <c r="M100" t="s">
        <v>1152</v>
      </c>
      <c r="N100">
        <v>2040</v>
      </c>
      <c r="P100" s="3" t="s">
        <v>1397</v>
      </c>
      <c r="Q100" t="s">
        <v>1153</v>
      </c>
      <c r="R100" t="s">
        <v>1152</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1398</v>
      </c>
      <c r="BA100" s="3" t="s">
        <v>1399</v>
      </c>
      <c r="BB100" s="3" t="s">
        <v>1400</v>
      </c>
      <c r="BC100" s="3" t="s">
        <v>1401</v>
      </c>
      <c r="BD100" s="42"/>
    </row>
    <row r="101" spans="1:56" ht="127.5">
      <c r="A101" s="21" t="s">
        <v>519</v>
      </c>
      <c r="B101" s="21" t="s">
        <v>519</v>
      </c>
      <c r="C101" s="32" t="s">
        <v>952</v>
      </c>
      <c r="D101" s="4" t="s">
        <v>966</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1152</v>
      </c>
      <c r="L101" t="s">
        <v>1153</v>
      </c>
      <c r="M101" t="s">
        <v>1153</v>
      </c>
      <c r="P101" s="3" t="s">
        <v>1402</v>
      </c>
      <c r="Q101" s="3" t="s">
        <v>1403</v>
      </c>
      <c r="R101" t="s">
        <v>1152</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912</v>
      </c>
      <c r="AM101" s="12" t="str">
        <f t="shared" si="35"/>
        <v/>
      </c>
      <c r="AN101" s="12">
        <v>85628</v>
      </c>
      <c r="AO101" s="12">
        <v>974982</v>
      </c>
      <c r="AP101" s="12"/>
      <c r="AQ101" s="12">
        <f t="shared" si="31"/>
        <v>1060610</v>
      </c>
      <c r="AR101" s="12" t="s">
        <v>912</v>
      </c>
      <c r="AS101" s="12" t="str">
        <f t="shared" si="36"/>
        <v/>
      </c>
      <c r="AT101" s="12">
        <v>92610</v>
      </c>
      <c r="AU101" s="12">
        <v>1193278</v>
      </c>
      <c r="AV101" s="12"/>
      <c r="AW101" s="12">
        <f t="shared" si="32"/>
        <v>1285888</v>
      </c>
      <c r="AX101" s="12" t="s">
        <v>912</v>
      </c>
      <c r="AY101" s="12" t="str">
        <f t="shared" si="37"/>
        <v/>
      </c>
      <c r="BA101" s="3" t="s">
        <v>1404</v>
      </c>
      <c r="BC101" s="3" t="s">
        <v>1405</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2" t="s">
        <v>1406</v>
      </c>
      <c r="C1" s="102" t="s">
        <v>1407</v>
      </c>
      <c r="D1" s="98" t="s">
        <v>1408</v>
      </c>
      <c r="E1" t="s">
        <v>1409</v>
      </c>
      <c r="F1" t="s">
        <v>1410</v>
      </c>
      <c r="G1" s="102" t="s">
        <v>1411</v>
      </c>
      <c r="H1" s="102" t="s">
        <v>1412</v>
      </c>
      <c r="I1" t="s">
        <v>1413</v>
      </c>
      <c r="J1" t="s">
        <v>1414</v>
      </c>
      <c r="K1" t="s">
        <v>1415</v>
      </c>
      <c r="L1" t="s">
        <v>1416</v>
      </c>
      <c r="M1" t="s">
        <v>1417</v>
      </c>
      <c r="N1" t="s">
        <v>1418</v>
      </c>
      <c r="O1" t="s">
        <v>1419</v>
      </c>
      <c r="P1" t="s">
        <v>1420</v>
      </c>
      <c r="Q1" t="s">
        <v>1421</v>
      </c>
      <c r="R1" t="s">
        <v>1422</v>
      </c>
      <c r="S1" t="s">
        <v>1423</v>
      </c>
      <c r="T1" t="s">
        <v>1424</v>
      </c>
      <c r="U1" t="s">
        <v>1425</v>
      </c>
      <c r="V1" t="s">
        <v>1426</v>
      </c>
      <c r="W1" t="s">
        <v>1427</v>
      </c>
      <c r="X1" t="s">
        <v>1428</v>
      </c>
      <c r="Y1" t="s">
        <v>1429</v>
      </c>
      <c r="Z1" t="s">
        <v>1430</v>
      </c>
      <c r="AA1" t="s">
        <v>1431</v>
      </c>
      <c r="AB1" t="s">
        <v>1432</v>
      </c>
      <c r="AC1" t="s">
        <v>1433</v>
      </c>
      <c r="AD1" t="s">
        <v>1434</v>
      </c>
      <c r="AE1" t="s">
        <v>1435</v>
      </c>
      <c r="AF1" t="s">
        <v>1436</v>
      </c>
      <c r="AG1" t="s">
        <v>1437</v>
      </c>
      <c r="AH1" t="s">
        <v>1438</v>
      </c>
      <c r="AI1" t="s">
        <v>1439</v>
      </c>
      <c r="AJ1" t="s">
        <v>1440</v>
      </c>
      <c r="AK1" t="s">
        <v>1441</v>
      </c>
      <c r="AL1" t="s">
        <v>1442</v>
      </c>
      <c r="AM1" t="s">
        <v>1443</v>
      </c>
      <c r="AN1" t="s">
        <v>1444</v>
      </c>
    </row>
    <row r="2" spans="1:40">
      <c r="A2" s="59">
        <v>1</v>
      </c>
      <c r="B2" s="46">
        <f>AND('GHG17'!C2&lt;&gt;"NF",OR('GHG17'!D2&lt;&gt;"NF",'GHG17'!E2&lt;&gt;"NF"),AND('GHG18'!C2&lt;&gt;"NF",OR('GHG18'!D2&lt;&gt;"NF",'GHG18'!E2&lt;&gt;"NF")),AND('GHG18'!C2&lt;&gt;"NF",OR('GHG18'!D2&lt;&gt;"NF",'GHG18'!E2&lt;&gt;"NF")))*1</f>
        <v>1</v>
      </c>
      <c r="C2" s="46">
        <f>AND('GHG17'!W2&gt;0,'GHG18'!W2&gt;0,'GHG19'!W2&gt;0)*1</f>
        <v>1</v>
      </c>
      <c r="D2" s="99">
        <v>0</v>
      </c>
      <c r="E2" s="100">
        <v>1</v>
      </c>
      <c r="F2" s="101">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99">
        <v>0</v>
      </c>
      <c r="E3" s="100">
        <v>1</v>
      </c>
      <c r="F3" s="101">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99">
        <v>0</v>
      </c>
      <c r="E4" s="100">
        <v>1</v>
      </c>
      <c r="F4" s="101">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99">
        <v>0</v>
      </c>
      <c r="E5" s="100">
        <v>1</v>
      </c>
      <c r="F5" s="101">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99">
        <v>0</v>
      </c>
      <c r="E6" s="100">
        <v>1</v>
      </c>
      <c r="F6" s="101">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99">
        <v>0</v>
      </c>
      <c r="E7" s="100">
        <v>1</v>
      </c>
      <c r="F7" s="101">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99">
        <v>0</v>
      </c>
      <c r="E8" s="100">
        <v>1</v>
      </c>
      <c r="F8" s="101">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99">
        <v>0</v>
      </c>
      <c r="E9" s="100">
        <v>1</v>
      </c>
      <c r="F9" s="101">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1</v>
      </c>
      <c r="D10" s="99">
        <v>0</v>
      </c>
      <c r="E10" s="100">
        <v>1</v>
      </c>
      <c r="F10" s="101">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0.9</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99">
        <v>0</v>
      </c>
      <c r="E11" s="100">
        <v>1</v>
      </c>
      <c r="F11" s="101">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99">
        <v>0</v>
      </c>
      <c r="E12" s="100">
        <v>1</v>
      </c>
      <c r="F12" s="101">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99">
        <v>0</v>
      </c>
      <c r="E13" s="100">
        <v>1</v>
      </c>
      <c r="F13" s="101">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99">
        <v>0</v>
      </c>
      <c r="E14" s="100">
        <v>1</v>
      </c>
      <c r="F14" s="101">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99">
        <v>0</v>
      </c>
      <c r="E15" s="100">
        <v>1</v>
      </c>
      <c r="F15" s="101">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99">
        <v>0</v>
      </c>
      <c r="E16" s="100">
        <v>1</v>
      </c>
      <c r="F16" s="101">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99">
        <v>0</v>
      </c>
      <c r="E17" s="100">
        <v>1</v>
      </c>
      <c r="F17" s="101">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99">
        <v>0</v>
      </c>
      <c r="E18" s="100">
        <v>1</v>
      </c>
      <c r="F18" s="101">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99">
        <v>0</v>
      </c>
      <c r="E19" s="100">
        <v>1</v>
      </c>
      <c r="F19" s="101">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99">
        <v>0</v>
      </c>
      <c r="E20" s="100">
        <v>1</v>
      </c>
      <c r="F20" s="101">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99">
        <v>0</v>
      </c>
      <c r="E21" s="100">
        <v>1</v>
      </c>
      <c r="F21" s="101">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99">
        <v>0</v>
      </c>
      <c r="E22" s="100">
        <v>1</v>
      </c>
      <c r="F22" s="101">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99">
        <v>0</v>
      </c>
      <c r="E23" s="100">
        <v>1</v>
      </c>
      <c r="F23" s="101">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99">
        <v>0</v>
      </c>
      <c r="E24" s="100">
        <v>1</v>
      </c>
      <c r="F24" s="101">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99">
        <v>0</v>
      </c>
      <c r="E25" s="100">
        <v>1</v>
      </c>
      <c r="F25" s="101">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99">
        <v>0</v>
      </c>
      <c r="E26" s="100">
        <v>1</v>
      </c>
      <c r="F26" s="101">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99">
        <v>0</v>
      </c>
      <c r="E27" s="100">
        <v>1</v>
      </c>
      <c r="F27" s="101">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99">
        <v>0</v>
      </c>
      <c r="E28" s="100">
        <v>1</v>
      </c>
      <c r="F28" s="101">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99">
        <v>0</v>
      </c>
      <c r="E29" s="100">
        <v>1</v>
      </c>
      <c r="F29" s="101">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99">
        <v>0</v>
      </c>
      <c r="E30" s="100">
        <v>1</v>
      </c>
      <c r="F30" s="101">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99">
        <v>0</v>
      </c>
      <c r="E31" s="100">
        <v>1</v>
      </c>
      <c r="F31" s="101">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99">
        <v>0</v>
      </c>
      <c r="E32" s="100">
        <v>1</v>
      </c>
      <c r="F32" s="101">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99">
        <v>0</v>
      </c>
      <c r="E33" s="100">
        <v>1</v>
      </c>
      <c r="F33" s="101">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99">
        <v>0</v>
      </c>
      <c r="E34" s="100">
        <v>1</v>
      </c>
      <c r="F34" s="101">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99">
        <v>0</v>
      </c>
      <c r="E35" s="100">
        <v>1</v>
      </c>
      <c r="F35" s="101">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99">
        <v>0</v>
      </c>
      <c r="E36" s="100">
        <v>1</v>
      </c>
      <c r="F36" s="101">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99">
        <v>0</v>
      </c>
      <c r="E37" s="100">
        <v>1</v>
      </c>
      <c r="F37" s="101">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99">
        <v>0</v>
      </c>
      <c r="E38" s="100">
        <v>1</v>
      </c>
      <c r="F38" s="101">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99">
        <v>0</v>
      </c>
      <c r="E39" s="100">
        <v>1</v>
      </c>
      <c r="F39" s="101">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99">
        <v>0</v>
      </c>
      <c r="E40" s="100">
        <v>1</v>
      </c>
      <c r="F40" s="101">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99">
        <v>0</v>
      </c>
      <c r="E41" s="100">
        <v>1</v>
      </c>
      <c r="F41" s="101">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99">
        <v>0</v>
      </c>
      <c r="E42" s="100">
        <v>1</v>
      </c>
      <c r="F42" s="101">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99">
        <v>0</v>
      </c>
      <c r="E43" s="100">
        <v>1</v>
      </c>
      <c r="F43" s="101">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99">
        <v>0</v>
      </c>
      <c r="E44" s="100">
        <v>1</v>
      </c>
      <c r="F44" s="101">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99">
        <v>0</v>
      </c>
      <c r="E45" s="100">
        <v>1</v>
      </c>
      <c r="F45" s="101">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99">
        <v>0</v>
      </c>
      <c r="E46" s="100">
        <v>1</v>
      </c>
      <c r="F46" s="101">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99">
        <v>0</v>
      </c>
      <c r="E47" s="100">
        <v>1</v>
      </c>
      <c r="F47" s="101">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99">
        <v>0</v>
      </c>
      <c r="E48" s="100">
        <v>1</v>
      </c>
      <c r="F48" s="101">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99">
        <v>0</v>
      </c>
      <c r="E49" s="100">
        <v>1</v>
      </c>
      <c r="F49" s="101">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99">
        <v>0</v>
      </c>
      <c r="E50" s="100">
        <v>1</v>
      </c>
      <c r="F50" s="101">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99">
        <v>0</v>
      </c>
      <c r="E51" s="100">
        <v>1</v>
      </c>
      <c r="F51" s="101">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99">
        <v>0</v>
      </c>
      <c r="E52" s="100">
        <v>1</v>
      </c>
      <c r="F52" s="101">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99">
        <v>0</v>
      </c>
      <c r="E53" s="100">
        <v>1</v>
      </c>
      <c r="F53" s="101">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99">
        <v>0</v>
      </c>
      <c r="E54" s="100">
        <v>1</v>
      </c>
      <c r="F54" s="101">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99">
        <v>0</v>
      </c>
      <c r="E55" s="100">
        <v>1</v>
      </c>
      <c r="F55" s="101">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99">
        <v>0</v>
      </c>
      <c r="E56" s="100">
        <v>1</v>
      </c>
      <c r="F56" s="101">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99">
        <v>0</v>
      </c>
      <c r="E57" s="100">
        <v>1</v>
      </c>
      <c r="F57" s="101">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99">
        <v>0</v>
      </c>
      <c r="E58" s="100">
        <v>1</v>
      </c>
      <c r="F58" s="101">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99">
        <v>0</v>
      </c>
      <c r="E59" s="100">
        <v>1</v>
      </c>
      <c r="F59" s="101">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99">
        <v>0</v>
      </c>
      <c r="E60" s="100">
        <v>1</v>
      </c>
      <c r="F60" s="101">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99">
        <v>0</v>
      </c>
      <c r="E61" s="100">
        <v>1</v>
      </c>
      <c r="F61" s="101">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99">
        <v>0</v>
      </c>
      <c r="E62" s="100">
        <v>1</v>
      </c>
      <c r="F62" s="101">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99">
        <v>0</v>
      </c>
      <c r="E63" s="100">
        <v>1</v>
      </c>
      <c r="F63" s="101">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99">
        <v>0</v>
      </c>
      <c r="E64" s="100">
        <v>1</v>
      </c>
      <c r="F64" s="101">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99">
        <v>0</v>
      </c>
      <c r="E65" s="100">
        <v>1</v>
      </c>
      <c r="F65" s="101">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99">
        <v>0</v>
      </c>
      <c r="E66" s="100">
        <v>1</v>
      </c>
      <c r="F66" s="101">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99">
        <v>0</v>
      </c>
      <c r="E67" s="100">
        <v>1</v>
      </c>
      <c r="F67" s="101">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99">
        <v>0</v>
      </c>
      <c r="E68" s="100">
        <v>1</v>
      </c>
      <c r="F68" s="101">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99">
        <v>0</v>
      </c>
      <c r="E69" s="100">
        <v>1</v>
      </c>
      <c r="F69" s="101">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99">
        <v>0</v>
      </c>
      <c r="E70" s="100">
        <v>1</v>
      </c>
      <c r="F70" s="101">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99">
        <v>0</v>
      </c>
      <c r="E71" s="100">
        <v>1</v>
      </c>
      <c r="F71" s="101">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99">
        <v>0</v>
      </c>
      <c r="E72" s="100">
        <v>1</v>
      </c>
      <c r="F72" s="101">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99">
        <v>0</v>
      </c>
      <c r="E73" s="100">
        <v>1</v>
      </c>
      <c r="F73" s="101">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99">
        <v>0</v>
      </c>
      <c r="E74" s="100">
        <v>1</v>
      </c>
      <c r="F74" s="101">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99">
        <v>0</v>
      </c>
      <c r="E75" s="100">
        <v>1</v>
      </c>
      <c r="F75" s="101">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99">
        <v>0</v>
      </c>
      <c r="E76" s="100">
        <v>1</v>
      </c>
      <c r="F76" s="101">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99">
        <v>0</v>
      </c>
      <c r="E77" s="100">
        <v>1</v>
      </c>
      <c r="F77" s="101">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99">
        <v>0</v>
      </c>
      <c r="E78" s="100">
        <v>1</v>
      </c>
      <c r="F78" s="101">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99">
        <v>0</v>
      </c>
      <c r="E79" s="100">
        <v>1</v>
      </c>
      <c r="F79" s="101">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99">
        <v>0</v>
      </c>
      <c r="E80" s="100">
        <v>1</v>
      </c>
      <c r="F80" s="101">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99">
        <v>0</v>
      </c>
      <c r="E81" s="100">
        <v>1</v>
      </c>
      <c r="F81" s="101">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99">
        <v>0</v>
      </c>
      <c r="E82" s="100">
        <v>1</v>
      </c>
      <c r="F82" s="101">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99">
        <v>0</v>
      </c>
      <c r="E83" s="100">
        <v>1</v>
      </c>
      <c r="F83" s="101">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99">
        <v>0</v>
      </c>
      <c r="E84" s="100">
        <v>1</v>
      </c>
      <c r="F84" s="101">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99">
        <v>0</v>
      </c>
      <c r="E85" s="100">
        <v>1</v>
      </c>
      <c r="F85" s="101">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99">
        <v>0</v>
      </c>
      <c r="E86" s="100">
        <v>1</v>
      </c>
      <c r="F86" s="101">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99">
        <v>0</v>
      </c>
      <c r="E87" s="100">
        <v>1</v>
      </c>
      <c r="F87" s="101">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99">
        <v>0</v>
      </c>
      <c r="E88" s="100">
        <v>1</v>
      </c>
      <c r="F88" s="101">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99">
        <v>0</v>
      </c>
      <c r="E89" s="100">
        <v>1</v>
      </c>
      <c r="F89" s="101">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99">
        <v>0</v>
      </c>
      <c r="E90" s="100">
        <v>1</v>
      </c>
      <c r="F90" s="101">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99">
        <v>0</v>
      </c>
      <c r="E91" s="100">
        <v>1</v>
      </c>
      <c r="F91" s="101">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99">
        <v>0</v>
      </c>
      <c r="E92" s="100">
        <v>1</v>
      </c>
      <c r="F92" s="101">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99">
        <v>0</v>
      </c>
      <c r="E93" s="100">
        <v>1</v>
      </c>
      <c r="F93" s="101">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99">
        <v>0</v>
      </c>
      <c r="E94" s="100">
        <v>1</v>
      </c>
      <c r="F94" s="101">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99">
        <v>0</v>
      </c>
      <c r="E95" s="100">
        <v>1</v>
      </c>
      <c r="F95" s="101">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99">
        <v>0</v>
      </c>
      <c r="E96" s="100">
        <v>1</v>
      </c>
      <c r="F96" s="101">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99">
        <v>0</v>
      </c>
      <c r="E97" s="100">
        <v>1</v>
      </c>
      <c r="F97" s="101">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99">
        <v>0</v>
      </c>
      <c r="E98" s="100">
        <v>1</v>
      </c>
      <c r="F98" s="101">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99">
        <v>0</v>
      </c>
      <c r="E99" s="100">
        <v>1</v>
      </c>
      <c r="F99" s="101">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99">
        <v>0</v>
      </c>
      <c r="E100" s="100">
        <v>1</v>
      </c>
      <c r="F100" s="101">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99">
        <v>0</v>
      </c>
      <c r="E101" s="100">
        <v>1</v>
      </c>
      <c r="F101" s="101">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3" t="s">
        <v>1445</v>
      </c>
      <c r="B1" s="94" t="s">
        <v>1446</v>
      </c>
      <c r="C1" s="94" t="s">
        <v>1447</v>
      </c>
      <c r="D1" s="94" t="s">
        <v>1448</v>
      </c>
      <c r="E1" s="94" t="s">
        <v>1449</v>
      </c>
      <c r="F1" s="94" t="s">
        <v>1450</v>
      </c>
    </row>
    <row r="2" spans="1:6" ht="25.5">
      <c r="A2" s="95">
        <v>1</v>
      </c>
      <c r="B2" s="96" t="s">
        <v>1451</v>
      </c>
      <c r="C2" s="96" t="s">
        <v>1452</v>
      </c>
      <c r="D2" s="96" t="s">
        <v>1453</v>
      </c>
      <c r="E2" s="97">
        <v>0.25</v>
      </c>
      <c r="F2" s="96" t="s">
        <v>1454</v>
      </c>
    </row>
    <row r="3" spans="1:6" ht="25.5">
      <c r="A3" s="95">
        <v>2</v>
      </c>
      <c r="B3" s="96" t="s">
        <v>1455</v>
      </c>
      <c r="C3" s="96" t="s">
        <v>1452</v>
      </c>
      <c r="D3" s="96" t="s">
        <v>1453</v>
      </c>
      <c r="E3" s="97">
        <v>0.2</v>
      </c>
      <c r="F3" s="96" t="s">
        <v>1454</v>
      </c>
    </row>
    <row r="4" spans="1:6" ht="25.5">
      <c r="A4" s="95">
        <v>3</v>
      </c>
      <c r="B4" s="96" t="s">
        <v>1456</v>
      </c>
      <c r="C4" s="96" t="s">
        <v>1457</v>
      </c>
      <c r="D4" s="96" t="s">
        <v>1453</v>
      </c>
      <c r="E4" s="97">
        <v>0.1</v>
      </c>
      <c r="F4" s="96" t="s">
        <v>1458</v>
      </c>
    </row>
    <row r="5" spans="1:6" ht="25.5">
      <c r="A5" s="95">
        <v>4</v>
      </c>
      <c r="B5" s="96" t="s">
        <v>1459</v>
      </c>
      <c r="C5" s="96" t="s">
        <v>1452</v>
      </c>
      <c r="D5" s="96" t="s">
        <v>1453</v>
      </c>
      <c r="E5" s="97">
        <v>0.1</v>
      </c>
      <c r="F5" s="96" t="s">
        <v>1458</v>
      </c>
    </row>
    <row r="6" spans="1:6" ht="25.5">
      <c r="A6" s="95">
        <v>5</v>
      </c>
      <c r="B6" s="96" t="s">
        <v>1460</v>
      </c>
      <c r="C6" s="96" t="s">
        <v>1461</v>
      </c>
      <c r="D6" s="96" t="s">
        <v>1453</v>
      </c>
      <c r="E6" s="97">
        <v>0.35</v>
      </c>
      <c r="F6" s="96" t="s">
        <v>1462</v>
      </c>
    </row>
    <row r="7" spans="1:6" ht="25.5">
      <c r="A7" s="95">
        <v>6</v>
      </c>
      <c r="B7" s="96" t="s">
        <v>1463</v>
      </c>
      <c r="C7" s="96" t="s">
        <v>1464</v>
      </c>
      <c r="D7" s="96" t="s">
        <v>1453</v>
      </c>
      <c r="E7" s="97">
        <v>0.1</v>
      </c>
      <c r="F7" s="96" t="s">
        <v>1454</v>
      </c>
    </row>
    <row r="8" spans="1:6" ht="38.25">
      <c r="A8" s="95">
        <v>7</v>
      </c>
      <c r="B8" s="96" t="s">
        <v>1465</v>
      </c>
      <c r="C8" s="96" t="s">
        <v>1466</v>
      </c>
      <c r="D8" s="96" t="s">
        <v>1453</v>
      </c>
      <c r="E8" s="97">
        <v>0.1</v>
      </c>
      <c r="F8" s="96" t="s">
        <v>1454</v>
      </c>
    </row>
    <row r="9" spans="1:6" ht="25.5">
      <c r="A9" s="95">
        <v>8</v>
      </c>
      <c r="B9" s="96" t="s">
        <v>1467</v>
      </c>
      <c r="C9" s="96" t="s">
        <v>1468</v>
      </c>
      <c r="D9" s="96" t="s">
        <v>1453</v>
      </c>
      <c r="E9" s="97">
        <v>0.15</v>
      </c>
      <c r="F9" s="96" t="s">
        <v>1454</v>
      </c>
    </row>
    <row r="10" spans="1:6" ht="38.25">
      <c r="A10" s="95">
        <v>9</v>
      </c>
      <c r="B10" s="96" t="s">
        <v>1469</v>
      </c>
      <c r="C10" s="96" t="s">
        <v>1470</v>
      </c>
      <c r="D10" s="96" t="s">
        <v>1453</v>
      </c>
      <c r="E10" s="97">
        <v>0.15</v>
      </c>
      <c r="F10" s="96" t="s">
        <v>1454</v>
      </c>
    </row>
    <row r="11" spans="1:6" ht="38.25">
      <c r="A11" s="95">
        <v>10</v>
      </c>
      <c r="B11" s="96" t="s">
        <v>1471</v>
      </c>
      <c r="C11" s="96" t="s">
        <v>1472</v>
      </c>
      <c r="D11" s="96" t="s">
        <v>1473</v>
      </c>
      <c r="E11" s="97">
        <v>0.25</v>
      </c>
      <c r="F11" s="96" t="s">
        <v>1474</v>
      </c>
    </row>
    <row r="12" spans="1:6" ht="25.5">
      <c r="A12" s="95">
        <v>11</v>
      </c>
      <c r="B12" s="96" t="s">
        <v>1475</v>
      </c>
      <c r="C12" s="96" t="s">
        <v>1476</v>
      </c>
      <c r="D12" s="96" t="s">
        <v>1453</v>
      </c>
      <c r="E12" s="97">
        <v>0.25</v>
      </c>
      <c r="F12" s="96" t="s">
        <v>1454</v>
      </c>
    </row>
    <row r="13" spans="1:6" ht="25.5">
      <c r="A13" s="95">
        <v>12</v>
      </c>
      <c r="B13" s="96" t="s">
        <v>1477</v>
      </c>
      <c r="C13" s="96" t="s">
        <v>1478</v>
      </c>
      <c r="D13" s="96" t="s">
        <v>1453</v>
      </c>
      <c r="E13" s="97">
        <v>0.25</v>
      </c>
      <c r="F13" s="96" t="s">
        <v>1454</v>
      </c>
    </row>
    <row r="14" spans="1:6" ht="25.5">
      <c r="A14" s="95">
        <v>13</v>
      </c>
      <c r="B14" s="96" t="s">
        <v>1479</v>
      </c>
      <c r="C14" s="96" t="s">
        <v>1480</v>
      </c>
      <c r="D14" s="96" t="s">
        <v>1453</v>
      </c>
      <c r="E14" s="97">
        <v>0.25</v>
      </c>
      <c r="F14" s="96" t="s">
        <v>1474</v>
      </c>
    </row>
    <row r="15" spans="1:6" ht="25.5">
      <c r="A15" s="95">
        <v>14</v>
      </c>
      <c r="B15" s="96" t="s">
        <v>1481</v>
      </c>
      <c r="C15" s="96" t="s">
        <v>1482</v>
      </c>
      <c r="D15" s="96" t="s">
        <v>1453</v>
      </c>
      <c r="E15" s="97">
        <v>0.1</v>
      </c>
      <c r="F15" s="96" t="s">
        <v>1462</v>
      </c>
    </row>
    <row r="16" spans="1:6" ht="25.5">
      <c r="A16" s="95">
        <v>15</v>
      </c>
      <c r="B16" s="96" t="s">
        <v>1483</v>
      </c>
      <c r="C16" s="96" t="s">
        <v>1484</v>
      </c>
      <c r="D16" s="96" t="s">
        <v>1453</v>
      </c>
      <c r="E16" s="97">
        <v>0.1</v>
      </c>
      <c r="F16" s="96" t="s">
        <v>1462</v>
      </c>
    </row>
    <row r="17" spans="1:6" ht="25.5">
      <c r="A17" s="95">
        <v>16</v>
      </c>
      <c r="B17" s="96" t="s">
        <v>1485</v>
      </c>
      <c r="C17" s="96" t="s">
        <v>1486</v>
      </c>
      <c r="D17" s="96" t="s">
        <v>1453</v>
      </c>
      <c r="E17" s="97">
        <v>0.1</v>
      </c>
      <c r="F17" s="96" t="s">
        <v>1462</v>
      </c>
    </row>
    <row r="18" spans="1:6" ht="25.5">
      <c r="A18" s="95">
        <v>17</v>
      </c>
      <c r="B18" s="96" t="s">
        <v>1487</v>
      </c>
      <c r="C18" s="96" t="s">
        <v>1488</v>
      </c>
      <c r="D18" s="96" t="s">
        <v>1453</v>
      </c>
      <c r="E18" s="97">
        <v>0.1</v>
      </c>
      <c r="F18" s="96" t="s">
        <v>1489</v>
      </c>
    </row>
    <row r="19" spans="1:6" ht="38.25">
      <c r="A19" s="95">
        <v>18</v>
      </c>
      <c r="B19" s="96" t="s">
        <v>1490</v>
      </c>
      <c r="C19" s="96" t="s">
        <v>1491</v>
      </c>
      <c r="D19" s="96" t="s">
        <v>1453</v>
      </c>
      <c r="E19" s="97">
        <v>0.1</v>
      </c>
      <c r="F19" s="96" t="s">
        <v>1454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1492</v>
      </c>
      <c r="C1" s="48" t="s">
        <v>1493</v>
      </c>
      <c r="D1" s="48" t="s">
        <v>1494</v>
      </c>
      <c r="E1" s="48" t="s">
        <v>1495</v>
      </c>
      <c r="F1" s="47" t="s">
        <v>1496</v>
      </c>
      <c r="G1" s="47" t="s">
        <v>1497</v>
      </c>
      <c r="H1" s="47" t="s">
        <v>1498</v>
      </c>
      <c r="I1" s="47" t="s">
        <v>1499</v>
      </c>
      <c r="J1" s="47" t="s">
        <v>1500</v>
      </c>
      <c r="K1" s="47" t="s">
        <v>1501</v>
      </c>
      <c r="L1" s="55" t="s">
        <v>1502</v>
      </c>
      <c r="M1" s="47" t="s">
        <v>1503</v>
      </c>
      <c r="O1" s="47" t="s">
        <v>1504</v>
      </c>
      <c r="P1" s="47" t="s">
        <v>1505</v>
      </c>
      <c r="Q1" s="47" t="s">
        <v>1506</v>
      </c>
    </row>
    <row r="2" spans="1:17">
      <c r="A2" s="40" t="s">
        <v>956</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1030</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960</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1004</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952</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937</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930</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591</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968</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945</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1018</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1507</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548</v>
      </c>
      <c r="B7" s="80" t="s">
        <v>46</v>
      </c>
      <c r="C7" s="81" t="e">
        <f>VLOOKUP(A7,companies!$B:$D,3,FALSE)</f>
        <v>#N/A</v>
      </c>
      <c r="D7" t="e">
        <f t="shared" si="0"/>
        <v>#N/A</v>
      </c>
    </row>
    <row r="8" spans="1:4" ht="30">
      <c r="A8" t="s">
        <v>48</v>
      </c>
      <c r="B8" s="79" t="s">
        <v>52</v>
      </c>
      <c r="C8" s="77" t="str">
        <f>VLOOKUP(A8,companies!$B:$D,3,FALSE)</f>
        <v xml:space="preserve"> US02209S1033</v>
      </c>
      <c r="D8" t="b">
        <f t="shared" si="0"/>
        <v>0</v>
      </c>
    </row>
    <row r="9" spans="1:4" ht="30">
      <c r="A9" t="s">
        <v>54</v>
      </c>
      <c r="B9" s="79" t="s">
        <v>56</v>
      </c>
      <c r="C9" s="77" t="str">
        <f>VLOOKUP(A9,companies!$B:$D,3,FALSE)</f>
        <v>US0231351067</v>
      </c>
      <c r="D9" t="b">
        <f t="shared" si="0"/>
        <v>1</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99</v>
      </c>
      <c r="C17" s="77" t="str">
        <f>VLOOKUP(A17,companies!$B:$D,3,FALSE)</f>
        <v>US0846707026</v>
      </c>
      <c r="D17" t="b">
        <f t="shared" si="0"/>
        <v>1</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AC283E2-4F0F-4201-93B8-17DEE984007A}"/>
</file>

<file path=customXml/itemProps2.xml><?xml version="1.0" encoding="utf-8"?>
<ds:datastoreItem xmlns:ds="http://schemas.openxmlformats.org/officeDocument/2006/customXml" ds:itemID="{C3DC4AB6-9A92-42C3-96A9-E293D8DC2BDA}"/>
</file>

<file path=customXml/itemProps3.xml><?xml version="1.0" encoding="utf-8"?>
<ds:datastoreItem xmlns:ds="http://schemas.openxmlformats.org/officeDocument/2006/customXml" ds:itemID="{729C1D0C-6BC0-4EA6-A2A1-EAD76443E6F3}"/>
</file>

<file path=customXml/itemProps4.xml><?xml version="1.0" encoding="utf-8"?>
<ds:datastoreItem xmlns:ds="http://schemas.openxmlformats.org/officeDocument/2006/customXml" ds:itemID="{48980BAF-B3C4-4A2A-ADCF-A51AC5789B62}"/>
</file>

<file path=customXml/itemProps5.xml><?xml version="1.0" encoding="utf-8"?>
<ds:datastoreItem xmlns:ds="http://schemas.openxmlformats.org/officeDocument/2006/customXml" ds:itemID="{2DF007CB-EFF8-462F-AE44-B9820558C57C}"/>
</file>

<file path=customXml/itemProps6.xml><?xml version="1.0" encoding="utf-8"?>
<ds:datastoreItem xmlns:ds="http://schemas.openxmlformats.org/officeDocument/2006/customXml" ds:itemID="{B1FE6BD5-4A30-4787-96CA-4A8AA9E641CE}"/>
</file>

<file path=customXml/itemProps7.xml><?xml version="1.0" encoding="utf-8"?>
<ds:datastoreItem xmlns:ds="http://schemas.openxmlformats.org/officeDocument/2006/customXml" ds:itemID="{44E30152-CB53-4EF6-A495-3745C2D44813}"/>
</file>

<file path=customXml/itemProps8.xml><?xml version="1.0" encoding="utf-8"?>
<ds:datastoreItem xmlns:ds="http://schemas.openxmlformats.org/officeDocument/2006/customXml" ds:itemID="{C52C42D5-A088-4722-80C0-B6A93377AD8A}"/>
</file>

<file path=customXml/itemProps9.xml><?xml version="1.0" encoding="utf-8"?>
<ds:datastoreItem xmlns:ds="http://schemas.openxmlformats.org/officeDocument/2006/customXml" ds:itemID="{7F18D981-4E96-49E6-B154-CDC6D1088E66}"/>
</file>

<file path=customXml/itemProps10.xml><?xml version="1.0" encoding="utf-8"?>
<ds:datastoreItem xmlns:ds="http://schemas.openxmlformats.org/officeDocument/2006/customXml" ds:itemID="{93CA14C1-B02C-454D-A1B6-3CFAE449071C}"/>
</file>

<file path=customXml/itemProps11.xml><?xml version="1.0" encoding="utf-8"?>
<ds:datastoreItem xmlns:ds="http://schemas.openxmlformats.org/officeDocument/2006/customXml" ds:itemID="{BED47B6D-B9E4-482A-B768-2881B4C7C783}"/>
</file>

<file path=customXml/itemProps12.xml><?xml version="1.0" encoding="utf-8"?>
<ds:datastoreItem xmlns:ds="http://schemas.openxmlformats.org/officeDocument/2006/customXml" ds:itemID="{2C53A1DF-4D11-4C5E-8E6D-2CB7FBF9CF36}"/>
</file>

<file path=customXml/itemProps13.xml><?xml version="1.0" encoding="utf-8"?>
<ds:datastoreItem xmlns:ds="http://schemas.openxmlformats.org/officeDocument/2006/customXml" ds:itemID="{2709A323-C744-4B3F-B0D5-66D83C405879}"/>
</file>

<file path=customXml/itemProps14.xml><?xml version="1.0" encoding="utf-8"?>
<ds:datastoreItem xmlns:ds="http://schemas.openxmlformats.org/officeDocument/2006/customXml" ds:itemID="{49097C70-4B4A-4D40-9502-7DAE8FE59AD7}"/>
</file>

<file path=customXml/itemProps15.xml><?xml version="1.0" encoding="utf-8"?>
<ds:datastoreItem xmlns:ds="http://schemas.openxmlformats.org/officeDocument/2006/customXml" ds:itemID="{121C9889-2A96-4951-9E69-A9D647F5F94D}"/>
</file>

<file path=customXml/itemProps16.xml><?xml version="1.0" encoding="utf-8"?>
<ds:datastoreItem xmlns:ds="http://schemas.openxmlformats.org/officeDocument/2006/customXml" ds:itemID="{4C7F21FD-D173-4954-9A09-7A16241193A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2021-07-21T21:14:12Z</dcterms:modified>
  <cp:category/>
  <cp:contentStatus/>
</cp:coreProperties>
</file>