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 tabRatio="705" activeTab="3"/>
  </bookViews>
  <sheets>
    <sheet name=" Product sales data" sheetId="1" r:id="rId1"/>
    <sheet name="Total profit on each order" sheetId="2" r:id="rId2"/>
    <sheet name="Pivot table analysis" sheetId="3" r:id="rId3"/>
    <sheet name="Sales by Manufacturer" sheetId="5" r:id="rId4"/>
    <sheet name="Analyses by profit %" sheetId="4" r:id="rId5"/>
  </sheets>
  <definedNames>
    <definedName name="_xlnm._FilterDatabase" localSheetId="0" hidden="1">' Product sales data'!$O$32:$O$37</definedName>
    <definedName name="_xlnm.Criteria" localSheetId="0">' Product sales data'!$D$2:$D$28</definedName>
    <definedName name="_xlnm.Extract" localSheetId="0">' Product sales data'!$O$32</definedName>
  </definedNames>
  <calcPr calcId="124519"/>
  <pivotCaches>
    <pivotCache cacheId="0" r:id="rId6"/>
    <pivotCache cacheId="1" r:id="rId7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"/>
  <c r="J29"/>
  <c r="G24" i="2"/>
  <c r="G23"/>
  <c r="G22"/>
  <c r="G21"/>
  <c r="G20"/>
  <c r="G19"/>
  <c r="G18"/>
  <c r="N15" i="1"/>
  <c r="P14"/>
  <c r="N14"/>
  <c r="N25"/>
  <c r="O25"/>
  <c r="J3"/>
  <c r="B3" i="2" s="1"/>
  <c r="L3" i="1"/>
  <c r="J4"/>
  <c r="L4"/>
  <c r="B4" i="2" s="1"/>
  <c r="C4" s="1"/>
  <c r="D4" s="1"/>
  <c r="J5" i="1"/>
  <c r="L5"/>
  <c r="B5" i="2" s="1"/>
  <c r="C5" s="1"/>
  <c r="D5" s="1"/>
  <c r="J6" i="1"/>
  <c r="L6"/>
  <c r="B6" i="2" s="1"/>
  <c r="C6" s="1"/>
  <c r="D6" s="1"/>
  <c r="J7" i="1"/>
  <c r="L7"/>
  <c r="J8"/>
  <c r="L8"/>
  <c r="B8" i="2" s="1"/>
  <c r="C8" s="1"/>
  <c r="D8" s="1"/>
  <c r="J9" i="1"/>
  <c r="L9"/>
  <c r="B9" i="2" s="1"/>
  <c r="C9" s="1"/>
  <c r="D9" s="1"/>
  <c r="J10" i="1"/>
  <c r="L10"/>
  <c r="B10" i="2" s="1"/>
  <c r="C10" s="1"/>
  <c r="D10" s="1"/>
  <c r="J11" i="1"/>
  <c r="L11"/>
  <c r="J12"/>
  <c r="L12"/>
  <c r="B12" i="2" s="1"/>
  <c r="C12" s="1"/>
  <c r="D12" s="1"/>
  <c r="J13" i="1"/>
  <c r="L13"/>
  <c r="B13" i="2" s="1"/>
  <c r="C13" s="1"/>
  <c r="D13" s="1"/>
  <c r="J14" i="1"/>
  <c r="L14"/>
  <c r="B14" i="2" s="1"/>
  <c r="C14" s="1"/>
  <c r="D14" s="1"/>
  <c r="J15" i="1"/>
  <c r="L15"/>
  <c r="J16"/>
  <c r="L16"/>
  <c r="B16" i="2" s="1"/>
  <c r="C16" s="1"/>
  <c r="D16" s="1"/>
  <c r="J17" i="1"/>
  <c r="B17" i="2" s="1"/>
  <c r="C17" s="1"/>
  <c r="D17" s="1"/>
  <c r="L17" i="1"/>
  <c r="J18"/>
  <c r="L18"/>
  <c r="B18" i="2" s="1"/>
  <c r="C18" s="1"/>
  <c r="D18" s="1"/>
  <c r="J19" i="1"/>
  <c r="L19"/>
  <c r="J20"/>
  <c r="L20"/>
  <c r="B20" i="2" s="1"/>
  <c r="C20" s="1"/>
  <c r="D20" s="1"/>
  <c r="J21" i="1"/>
  <c r="L21"/>
  <c r="B21" i="2" s="1"/>
  <c r="C21" s="1"/>
  <c r="D21" s="1"/>
  <c r="J22" i="1"/>
  <c r="L22"/>
  <c r="B22" i="2" s="1"/>
  <c r="C22" s="1"/>
  <c r="D22" s="1"/>
  <c r="J23" i="1"/>
  <c r="L23"/>
  <c r="J24"/>
  <c r="L24"/>
  <c r="B24" i="2" s="1"/>
  <c r="C24" s="1"/>
  <c r="D24" s="1"/>
  <c r="J25" i="1"/>
  <c r="L25"/>
  <c r="B25" i="2" s="1"/>
  <c r="C25" s="1"/>
  <c r="D25" s="1"/>
  <c r="J26" i="1"/>
  <c r="L26"/>
  <c r="B26" i="2" s="1"/>
  <c r="C26" s="1"/>
  <c r="D26" s="1"/>
  <c r="J27" i="1"/>
  <c r="L27"/>
  <c r="J28"/>
  <c r="L28"/>
  <c r="B28" i="2" s="1"/>
  <c r="C28" s="1"/>
  <c r="D28" s="1"/>
  <c r="G25" l="1"/>
  <c r="B27"/>
  <c r="C27" s="1"/>
  <c r="B23"/>
  <c r="C23" s="1"/>
  <c r="B19"/>
  <c r="C19" s="1"/>
  <c r="B15"/>
  <c r="C15" s="1"/>
  <c r="B11"/>
  <c r="C11" s="1"/>
  <c r="B7"/>
  <c r="C7" s="1"/>
  <c r="C3"/>
  <c r="G12"/>
  <c r="G9"/>
  <c r="D15" l="1"/>
  <c r="D3"/>
  <c r="D19"/>
  <c r="D11"/>
  <c r="D27"/>
  <c r="D7"/>
  <c r="D23"/>
  <c r="G7"/>
  <c r="G10"/>
  <c r="B29"/>
</calcChain>
</file>

<file path=xl/sharedStrings.xml><?xml version="1.0" encoding="utf-8"?>
<sst xmlns="http://schemas.openxmlformats.org/spreadsheetml/2006/main" count="235" uniqueCount="85">
  <si>
    <t>Product ID</t>
  </si>
  <si>
    <t xml:space="preserve">Product Name </t>
  </si>
  <si>
    <t>Manufacturer</t>
  </si>
  <si>
    <t>Colour</t>
  </si>
  <si>
    <t>Size</t>
  </si>
  <si>
    <t>Order ID</t>
  </si>
  <si>
    <t>Quantity</t>
  </si>
  <si>
    <t>A1</t>
  </si>
  <si>
    <t>Shirt</t>
  </si>
  <si>
    <t>White</t>
  </si>
  <si>
    <t>M</t>
  </si>
  <si>
    <t>Peter England</t>
  </si>
  <si>
    <t>Cost Price per Unit</t>
  </si>
  <si>
    <t>Total Cost Price</t>
  </si>
  <si>
    <t>Selling Price per unit</t>
  </si>
  <si>
    <t>Total Selling Price</t>
  </si>
  <si>
    <t>A2</t>
  </si>
  <si>
    <t>Jeans</t>
  </si>
  <si>
    <t>Blue</t>
  </si>
  <si>
    <t>L</t>
  </si>
  <si>
    <t>Levi's</t>
  </si>
  <si>
    <t>A3</t>
  </si>
  <si>
    <t>Being Human</t>
  </si>
  <si>
    <t>A4</t>
  </si>
  <si>
    <t>Date</t>
  </si>
  <si>
    <t>A5</t>
  </si>
  <si>
    <t>A6</t>
  </si>
  <si>
    <t>Black</t>
  </si>
  <si>
    <t>S</t>
  </si>
  <si>
    <t>Zodiac</t>
  </si>
  <si>
    <t>T-Shirt</t>
  </si>
  <si>
    <t>Orange</t>
  </si>
  <si>
    <t>Nike</t>
  </si>
  <si>
    <t>A7</t>
  </si>
  <si>
    <t>A8</t>
  </si>
  <si>
    <t>A9</t>
  </si>
  <si>
    <t>A10</t>
  </si>
  <si>
    <t>A11</t>
  </si>
  <si>
    <t>A12</t>
  </si>
  <si>
    <t>Adidas</t>
  </si>
  <si>
    <t>Hoodie</t>
  </si>
  <si>
    <t>Beardo</t>
  </si>
  <si>
    <t>Purple</t>
  </si>
  <si>
    <t>Denim</t>
  </si>
  <si>
    <t>A13</t>
  </si>
  <si>
    <t>A14</t>
  </si>
  <si>
    <t>Jacket</t>
  </si>
  <si>
    <t>Brown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</si>
  <si>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</si>
  <si>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</si>
  <si>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</si>
  <si>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</si>
  <si>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</si>
  <si>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</si>
  <si>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</si>
  <si>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</si>
  <si>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</si>
  <si>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</si>
  <si>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</si>
  <si>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</si>
  <si>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Profit</t>
  </si>
  <si>
    <t>Upper</t>
  </si>
  <si>
    <t>Lower</t>
  </si>
  <si>
    <t>Total</t>
  </si>
  <si>
    <t>Profit %</t>
  </si>
  <si>
    <t>Average Profit %</t>
  </si>
  <si>
    <t>Maximum Profit</t>
  </si>
  <si>
    <t>Minimum Profit</t>
  </si>
  <si>
    <t>Total number of small size product sold</t>
  </si>
  <si>
    <t>Total Profit on 02/08/2022</t>
  </si>
  <si>
    <t>Product Name</t>
  </si>
  <si>
    <t xml:space="preserve">Size </t>
  </si>
  <si>
    <t>Details Using Vlookup and Data Validation</t>
  </si>
  <si>
    <t>Unique Products Using Advanced Filter Method</t>
  </si>
  <si>
    <t xml:space="preserve">"Best Choice" Sales Data </t>
  </si>
  <si>
    <t>Grand Total</t>
  </si>
  <si>
    <t>Sum of Total Selling Price</t>
  </si>
  <si>
    <t>Sum of Total Cost Price</t>
  </si>
  <si>
    <t>Sum of Profit %</t>
  </si>
  <si>
    <t>Sum of Profit</t>
  </si>
  <si>
    <t>Remark</t>
  </si>
  <si>
    <t>Sum of Quantity</t>
  </si>
  <si>
    <t>Roll Number - 220703</t>
  </si>
  <si>
    <t>Batch            -  AN-4th July</t>
  </si>
  <si>
    <t>Name            -  Vinay Chipkar</t>
  </si>
</sst>
</file>

<file path=xl/styles.xml><?xml version="1.0" encoding="utf-8"?>
<styleSheet xmlns="http://schemas.openxmlformats.org/spreadsheetml/2006/main">
  <numFmts count="2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u/>
      <sz val="36"/>
      <color rgb="FFFF0000"/>
      <name val="Arial"/>
      <family val="2"/>
    </font>
    <font>
      <sz val="36"/>
      <color rgb="FF0070C0"/>
      <name val="Arial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Arial"/>
    </font>
    <font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4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44" fontId="4" fillId="0" borderId="0" xfId="0" applyNumberFormat="1" applyFont="1"/>
    <xf numFmtId="44" fontId="0" fillId="0" borderId="0" xfId="0" applyNumberFormat="1"/>
    <xf numFmtId="44" fontId="3" fillId="0" borderId="0" xfId="0" applyNumberFormat="1" applyFont="1"/>
    <xf numFmtId="44" fontId="2" fillId="0" borderId="0" xfId="0" applyNumberFormat="1" applyFont="1" applyFill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0" fontId="4" fillId="4" borderId="0" xfId="0" applyFont="1" applyFill="1"/>
    <xf numFmtId="164" fontId="4" fillId="4" borderId="0" xfId="0" applyNumberFormat="1" applyFont="1" applyFill="1" applyAlignment="1"/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44" fontId="4" fillId="3" borderId="0" xfId="0" applyNumberFormat="1" applyFont="1" applyFill="1"/>
    <xf numFmtId="2" fontId="0" fillId="0" borderId="0" xfId="0" applyNumberFormat="1"/>
    <xf numFmtId="0" fontId="4" fillId="3" borderId="0" xfId="0" applyFont="1" applyFill="1"/>
    <xf numFmtId="2" fontId="4" fillId="0" borderId="0" xfId="0" applyNumberFormat="1" applyFont="1"/>
    <xf numFmtId="0" fontId="4" fillId="2" borderId="0" xfId="0" applyFont="1" applyFill="1" applyAlignment="1">
      <alignment horizontal="center"/>
    </xf>
    <xf numFmtId="44" fontId="4" fillId="2" borderId="0" xfId="0" applyNumberFormat="1" applyFont="1" applyFill="1"/>
    <xf numFmtId="164" fontId="4" fillId="2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0" fontId="3" fillId="2" borderId="0" xfId="0" applyFont="1" applyFill="1"/>
    <xf numFmtId="22" fontId="3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/>
    <xf numFmtId="0" fontId="3" fillId="0" borderId="0" xfId="0" applyFont="1" applyFill="1"/>
    <xf numFmtId="0" fontId="3" fillId="0" borderId="0" xfId="0" applyNumberFormat="1" applyFont="1"/>
    <xf numFmtId="0" fontId="0" fillId="0" borderId="0" xfId="0" applyNumberFormat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/>
    <xf numFmtId="0" fontId="4" fillId="0" borderId="0" xfId="0" applyFont="1" applyFill="1" applyAlignment="1">
      <alignment wrapText="1"/>
    </xf>
    <xf numFmtId="0" fontId="7" fillId="0" borderId="0" xfId="0" pivotButton="1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0" borderId="0" xfId="0" pivotButton="1" applyFont="1"/>
    <xf numFmtId="0" fontId="8" fillId="0" borderId="0" xfId="0" applyFont="1"/>
    <xf numFmtId="0" fontId="8" fillId="0" borderId="0" xfId="0" applyFont="1" applyAlignment="1">
      <alignment horizontal="left"/>
    </xf>
    <xf numFmtId="2" fontId="8" fillId="0" borderId="0" xfId="0" applyNumberFormat="1" applyFont="1"/>
    <xf numFmtId="0" fontId="8" fillId="0" borderId="0" xfId="0" applyNumberFormat="1" applyFont="1"/>
    <xf numFmtId="0" fontId="9" fillId="0" borderId="0" xfId="0" applyFont="1"/>
    <xf numFmtId="0" fontId="9" fillId="5" borderId="0" xfId="0" applyFont="1" applyFill="1"/>
    <xf numFmtId="0" fontId="5" fillId="2" borderId="0" xfId="0" quotePrefix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50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 &quot;₹&quot;\ * #,##0.00_ ;_ &quot;₹&quot;\ * \-#,##0.00_ ;_ &quot;₹&quot;\ * &quot;-&quot;??_ ;_ @_ 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 &quot;₹&quot;\ * #,##0.00_ ;_ &quot;₹&quot;\ * \-#,##0.00_ ;_ &quot;₹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relativeIndent="255" justifyLastLine="0" shrinkToFit="0" readingOrder="0"/>
    </dxf>
    <dxf>
      <fill>
        <patternFill patternType="solid">
          <fgColor indexed="64"/>
          <bgColor theme="4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 &quot;₹&quot;\ * #,##0_ ;_ &quot;₹&quot;\ * \-#,##0_ ;_ &quot;₹&quot;\ * &quot;-&quot;??_ ;_ @_ "/>
      <fill>
        <patternFill patternType="solid">
          <fgColor indexed="64"/>
          <bgColor rgb="FFFFFF00"/>
        </patternFill>
      </fill>
      <alignment horizontal="righ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 &quot;₹&quot;\ * #,##0_ ;_ &quot;₹&quot;\ * \-#,##0_ ;_ &quot;₹&quot;\ * &quot;-&quot;??_ ;_ @_ "/>
      <alignment horizontal="righ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 &quot;₹&quot;\ * #,##0_ ;_ &quot;₹&quot;\ * \-#,##0_ ;_ &quot;₹&quot;\ * &quot;-&quot;??_ ;_ @_ "/>
      <alignment horizontal="righ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 &quot;₹&quot;\ * #,##0_ ;_ &quot;₹&quot;\ * \-#,##0_ ;_ &quot;₹&quot;\ * &quot;-&quot;??_ ;_ @_ "/>
      <alignment horizontal="righ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 &quot;₹&quot;\ * #,##0_ ;_ &quot;₹&quot;\ * \-#,##0_ ;_ &quot;₹&quot;\ * &quot;-&quot;??_ ;_ @_ "/>
      <fill>
        <patternFill patternType="solid">
          <fgColor indexed="64"/>
          <bgColor rgb="FFFFFF00"/>
        </patternFill>
      </fill>
      <alignment horizontal="righ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 &quot;₹&quot;\ * #,##0_ ;_ &quot;₹&quot;\ * \-#,##0_ ;_ &quot;₹&quot;\ * &quot;-&quot;??_ ;_ @_ "/>
      <alignment horizontal="righ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 &quot;₹&quot;\ * #,##0_ ;_ &quot;₹&quot;\ * \-#,##0_ ;_ &quot;₹&quot;\ * &quot;-&quot;??_ ;_ @_ "/>
      <alignment horizontal="righ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 &quot;₹&quot;\ * #,##0_ ;_ &quot;₹&quot;\ * \-#,##0_ ;_ &quot;₹&quot;\ * &quot;-&quot;??_ ;_ @_ "/>
      <alignment horizontal="righ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</dxf>
    <dxf>
      <font>
        <strike val="0"/>
        <outline val="0"/>
        <shadow val="0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 &quot;₹&quot;\ * #,##0.00_ ;_ &quot;₹&quot;\ * \-#,##0.00_ ;_ &quot;₹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 &quot;₹&quot;\ * #,##0.00_ ;_ &quot;₹&quot;\ * \-#,##0.00_ ;_ &quot;₹&quot;\ * &quot;-&quot;??_ ;_ @_ "/>
      <fill>
        <patternFill patternType="solid">
          <fgColor indexed="64"/>
          <bgColor theme="4" tint="0.599993896298104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[Best Choice Sales data.xlsx]Pivot table analysis!PivotTable1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Manufacturer Performance</a:t>
            </a:r>
          </a:p>
        </c:rich>
      </c:tx>
      <c:spPr>
        <a:noFill/>
        <a:ln>
          <a:noFill/>
        </a:ln>
        <a:effectLst/>
      </c:spPr>
    </c:title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738648293963254"/>
          <c:y val="0.17953484981044041"/>
          <c:w val="0.57620450568678927"/>
          <c:h val="0.40831510644502772"/>
        </c:manualLayout>
      </c:layout>
      <c:bar3DChart>
        <c:barDir val="col"/>
        <c:grouping val="clustered"/>
        <c:ser>
          <c:idx val="0"/>
          <c:order val="0"/>
          <c:tx>
            <c:strRef>
              <c:f>'Pivot table analysis'!$B$4</c:f>
              <c:strCache>
                <c:ptCount val="1"/>
                <c:pt idx="0">
                  <c:v>Sum of Total Cost 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'Pivot table analysis'!$A$5:$A$13</c:f>
              <c:strCache>
                <c:ptCount val="8"/>
                <c:pt idx="0">
                  <c:v>Adidas</c:v>
                </c:pt>
                <c:pt idx="1">
                  <c:v>Beardo</c:v>
                </c:pt>
                <c:pt idx="2">
                  <c:v>Being Human</c:v>
                </c:pt>
                <c:pt idx="3">
                  <c:v>Denim</c:v>
                </c:pt>
                <c:pt idx="4">
                  <c:v>Levi's</c:v>
                </c:pt>
                <c:pt idx="5">
                  <c:v>Nike</c:v>
                </c:pt>
                <c:pt idx="6">
                  <c:v>Peter England</c:v>
                </c:pt>
                <c:pt idx="7">
                  <c:v>Zodiac</c:v>
                </c:pt>
              </c:strCache>
            </c:strRef>
          </c:cat>
          <c:val>
            <c:numRef>
              <c:f>'Pivot table analysis'!$B$5:$B$13</c:f>
              <c:numCache>
                <c:formatCode>General</c:formatCode>
                <c:ptCount val="8"/>
                <c:pt idx="0">
                  <c:v>3500</c:v>
                </c:pt>
                <c:pt idx="1">
                  <c:v>3240</c:v>
                </c:pt>
                <c:pt idx="2">
                  <c:v>2700</c:v>
                </c:pt>
                <c:pt idx="3">
                  <c:v>8350</c:v>
                </c:pt>
                <c:pt idx="4">
                  <c:v>9000</c:v>
                </c:pt>
                <c:pt idx="5">
                  <c:v>1600</c:v>
                </c:pt>
                <c:pt idx="6">
                  <c:v>2800</c:v>
                </c:pt>
                <c:pt idx="7">
                  <c:v>1050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74-4594-916C-D18E81AB423D}"/>
            </c:ext>
          </c:extLst>
        </c:ser>
        <c:ser>
          <c:idx val="1"/>
          <c:order val="1"/>
          <c:tx>
            <c:strRef>
              <c:f>'Pivot table analysis'!$C$4</c:f>
              <c:strCache>
                <c:ptCount val="1"/>
                <c:pt idx="0">
                  <c:v>Sum of Total Selling Price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'Pivot table analysis'!$A$5:$A$13</c:f>
              <c:strCache>
                <c:ptCount val="8"/>
                <c:pt idx="0">
                  <c:v>Adidas</c:v>
                </c:pt>
                <c:pt idx="1">
                  <c:v>Beardo</c:v>
                </c:pt>
                <c:pt idx="2">
                  <c:v>Being Human</c:v>
                </c:pt>
                <c:pt idx="3">
                  <c:v>Denim</c:v>
                </c:pt>
                <c:pt idx="4">
                  <c:v>Levi's</c:v>
                </c:pt>
                <c:pt idx="5">
                  <c:v>Nike</c:v>
                </c:pt>
                <c:pt idx="6">
                  <c:v>Peter England</c:v>
                </c:pt>
                <c:pt idx="7">
                  <c:v>Zodiac</c:v>
                </c:pt>
              </c:strCache>
            </c:strRef>
          </c:cat>
          <c:val>
            <c:numRef>
              <c:f>'Pivot table analysis'!$C$5:$C$13</c:f>
              <c:numCache>
                <c:formatCode>General</c:formatCode>
                <c:ptCount val="8"/>
                <c:pt idx="0">
                  <c:v>5500</c:v>
                </c:pt>
                <c:pt idx="1">
                  <c:v>5950</c:v>
                </c:pt>
                <c:pt idx="2">
                  <c:v>4500</c:v>
                </c:pt>
                <c:pt idx="3">
                  <c:v>16800</c:v>
                </c:pt>
                <c:pt idx="4">
                  <c:v>16500</c:v>
                </c:pt>
                <c:pt idx="5">
                  <c:v>2800</c:v>
                </c:pt>
                <c:pt idx="6">
                  <c:v>4500</c:v>
                </c:pt>
                <c:pt idx="7">
                  <c:v>1650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174-4594-916C-D18E81AB423D}"/>
            </c:ext>
          </c:extLst>
        </c:ser>
        <c:dLbls/>
        <c:shape val="box"/>
        <c:axId val="154575616"/>
        <c:axId val="154577536"/>
        <c:axId val="0"/>
      </c:bar3DChart>
      <c:catAx>
        <c:axId val="1545756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manufacturer</a:t>
                </a:r>
              </a:p>
            </c:rich>
          </c:tx>
          <c:layout>
            <c:manualLayout>
              <c:xMode val="edge"/>
              <c:yMode val="edge"/>
              <c:x val="0.37527296587926529"/>
              <c:y val="0.84360454943132113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7536"/>
        <c:crosses val="autoZero"/>
        <c:auto val="1"/>
        <c:lblAlgn val="ctr"/>
        <c:lblOffset val="100"/>
      </c:catAx>
      <c:valAx>
        <c:axId val="154577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 (in Rupees)</a:t>
                </a:r>
              </a:p>
            </c:rich>
          </c:tx>
          <c:layout>
            <c:manualLayout>
              <c:xMode val="edge"/>
              <c:yMode val="edge"/>
              <c:x val="5.4411854768153974E-2"/>
              <c:y val="0.18139180519101783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36876640419961"/>
          <c:y val="0.19842629046369203"/>
          <c:w val="0.20696456692913384"/>
          <c:h val="0.4133322397200350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[Best Choice Sales data.xlsx]Sales by Manufacturer!PivotTable1</c:name>
    <c:fmtId val="0"/>
  </c:pivotSource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Percent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Percent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6.1510970346583781E-2"/>
              <c:y val="9.7339718500099773E-2"/>
            </c:manualLayout>
          </c:layout>
          <c:dLblPos val="bestFit"/>
          <c:showPercent val="1"/>
          <c:extLst xmlns:c16r2="http://schemas.microsoft.com/office/drawing/2015/06/chart">
            <c:ext xmlns:c15="http://schemas.microsoft.com/office/drawing/2012/chart" uri="{CE6537A1-D6FC-4f65-9D91-7224C49458BB}"/>
            <c:ext xmlns:c16="http://schemas.microsoft.com/office/drawing/2014/chart" uri="{C3380CC4-5D6E-409C-BE32-E72D297353CC}">
              <c16:uniqueId val="{00000003-76E2-4CAB-A35F-F3BDFCD1755E}"/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0.11409922921645971"/>
              <c:y val="2.9882273487743867E-2"/>
            </c:manualLayout>
          </c:layout>
          <c:dLblPos val="bestFit"/>
          <c:showPercent val="1"/>
          <c:extLst xmlns:c16r2="http://schemas.microsoft.com/office/drawing/2015/06/chart">
            <c:ext xmlns:c15="http://schemas.microsoft.com/office/drawing/2012/chart" uri="{CE6537A1-D6FC-4f65-9D91-7224C49458BB}"/>
            <c:ext xmlns:c16="http://schemas.microsoft.com/office/drawing/2014/chart" uri="{C3380CC4-5D6E-409C-BE32-E72D297353CC}">
              <c16:uniqueId val="{00000004-76E2-4CAB-A35F-F3BDFCD1755E}"/>
            </c:ext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0.11039282100910569"/>
              <c:y val="-0.13713035870516194"/>
            </c:manualLayout>
          </c:layout>
          <c:dLblPos val="bestFit"/>
          <c:showPercent val="1"/>
          <c:extLst xmlns:c16r2="http://schemas.microsoft.com/office/drawing/2015/06/chart">
            <c:ext xmlns:c15="http://schemas.microsoft.com/office/drawing/2012/chart" uri="{CE6537A1-D6FC-4f65-9D91-7224C49458BB}"/>
            <c:ext xmlns:c16="http://schemas.microsoft.com/office/drawing/2014/chart" uri="{C3380CC4-5D6E-409C-BE32-E72D297353CC}">
              <c16:uniqueId val="{00000005-76E2-4CAB-A35F-F3BDFCD1755E}"/>
            </c:ext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2.4819523257916332E-3"/>
              <c:y val="-0.2060840201992295"/>
            </c:manualLayout>
          </c:layout>
          <c:dLblPos val="bestFit"/>
          <c:showPercent val="1"/>
          <c:extLst xmlns:c16r2="http://schemas.microsoft.com/office/drawing/2015/06/chart">
            <c:ext xmlns:c15="http://schemas.microsoft.com/office/drawing/2012/chart" uri="{CE6537A1-D6FC-4f65-9D91-7224C49458BB}"/>
            <c:ext xmlns:c16="http://schemas.microsoft.com/office/drawing/2014/chart" uri="{C3380CC4-5D6E-409C-BE32-E72D297353CC}">
              <c16:uniqueId val="{00000006-76E2-4CAB-A35F-F3BDFCD1755E}"/>
            </c:ext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0013030494093268"/>
              <c:y val="-0.12439809058955359"/>
            </c:manualLayout>
          </c:layout>
          <c:dLblPos val="bestFit"/>
          <c:showPercent val="1"/>
          <c:extLst xmlns:c16r2="http://schemas.microsoft.com/office/drawing/2015/06/chart">
            <c:ext xmlns:c15="http://schemas.microsoft.com/office/drawing/2012/chart" uri="{CE6537A1-D6FC-4f65-9D91-7224C49458BB}"/>
            <c:ext xmlns:c16="http://schemas.microsoft.com/office/drawing/2014/chart" uri="{C3380CC4-5D6E-409C-BE32-E72D297353CC}">
              <c16:uniqueId val="{00000007-76E2-4CAB-A35F-F3BDFCD1755E}"/>
            </c:ext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9.7057532612892697E-2"/>
              <c:y val="9.5108286902733652E-3"/>
            </c:manualLayout>
          </c:layout>
          <c:dLblPos val="bestFit"/>
          <c:showPercent val="1"/>
          <c:extLst xmlns:c16r2="http://schemas.microsoft.com/office/drawing/2015/06/chart">
            <c:ext xmlns:c15="http://schemas.microsoft.com/office/drawing/2012/chart" uri="{CE6537A1-D6FC-4f65-9D91-7224C49458BB}"/>
            <c:ext xmlns:c16="http://schemas.microsoft.com/office/drawing/2014/chart" uri="{C3380CC4-5D6E-409C-BE32-E72D297353CC}">
              <c16:uniqueId val="{00000008-76E2-4CAB-A35F-F3BDFCD1755E}"/>
            </c:ext>
          </c:extLst>
        </c:dLbl>
      </c:pivotFmt>
      <c:pivotFmt>
        <c:idx val="8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7.5645879460598142E-2"/>
              <c:y val="0.10126352626974254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Percent val="1"/>
          <c:extLst xmlns:c16r2="http://schemas.microsoft.com/office/drawing/2015/06/chart">
            <c:ext xmlns:c15="http://schemas.microsoft.com/office/drawing/2012/chart" uri="{CE6537A1-D6FC-4f65-9D91-7224C49458BB}">
              <c15:layout>
                <c:manualLayout>
                  <c:w val="5.8175046554934821E-2"/>
                  <c:h val="7.097481235898144E-2"/>
                </c:manualLayout>
              </c15:layout>
            </c:ext>
            <c:ext xmlns:c16="http://schemas.microsoft.com/office/drawing/2014/chart" uri="{C3380CC4-5D6E-409C-BE32-E72D297353CC}">
              <c16:uniqueId val="{00000009-76E2-4CAB-A35F-F3BDFCD1755E}"/>
            </c:ext>
          </c:extLst>
        </c:dLbl>
      </c:pivotFmt>
      <c:pivotFmt>
        <c:idx val="9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1.8919925512104242E-2"/>
              <c:y val="9.2828659575447822E-2"/>
            </c:manualLayout>
          </c:layout>
          <c:dLblPos val="bestFit"/>
          <c:showPercent val="1"/>
          <c:extLst xmlns:c16r2="http://schemas.microsoft.com/office/drawing/2015/06/chart">
            <c:ext xmlns:c15="http://schemas.microsoft.com/office/drawing/2012/chart" uri="{CE6537A1-D6FC-4f65-9D91-7224C49458BB}"/>
            <c:ext xmlns:c16="http://schemas.microsoft.com/office/drawing/2014/chart" uri="{C3380CC4-5D6E-409C-BE32-E72D297353CC}">
              <c16:uniqueId val="{0000000A-76E2-4CAB-A35F-F3BDFCD1755E}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7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by Manufacturer'!$B$3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6E2-4CAB-A35F-F3BDFCD1755E}"/>
              </c:ext>
            </c:extLst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76E2-4CAB-A35F-F3BDFCD1755E}"/>
              </c:ext>
            </c:extLst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6E2-4CAB-A35F-F3BDFCD1755E}"/>
              </c:ext>
            </c:extLst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76E2-4CAB-A35F-F3BDFCD1755E}"/>
              </c:ext>
            </c:extLst>
          </c:dPt>
          <c:dPt>
            <c:idx val="4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6E2-4CAB-A35F-F3BDFCD1755E}"/>
              </c:ext>
            </c:extLst>
          </c:dPt>
          <c:dPt>
            <c:idx val="5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76E2-4CAB-A35F-F3BDFCD1755E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6E2-4CAB-A35F-F3BDFCD1755E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76E2-4CAB-A35F-F3BDFCD1755E}"/>
              </c:ext>
            </c:extLst>
          </c:dPt>
          <c:dLbls>
            <c:dLbl>
              <c:idx val="0"/>
              <c:layout>
                <c:manualLayout>
                  <c:x val="-6.1510970346583781E-2"/>
                  <c:y val="9.7339718500099773E-2"/>
                </c:manualLayout>
              </c:layout>
              <c:dLblPos val="bestFit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E2-4CAB-A35F-F3BDFCD1755E}"/>
                </c:ext>
              </c:extLst>
            </c:dLbl>
            <c:dLbl>
              <c:idx val="1"/>
              <c:layout>
                <c:manualLayout>
                  <c:x val="-0.11409922921645971"/>
                  <c:y val="2.9882273487743867E-2"/>
                </c:manualLayout>
              </c:layout>
              <c:dLblPos val="bestFit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E2-4CAB-A35F-F3BDFCD1755E}"/>
                </c:ext>
              </c:extLst>
            </c:dLbl>
            <c:dLbl>
              <c:idx val="2"/>
              <c:layout>
                <c:manualLayout>
                  <c:x val="-0.11039282100910569"/>
                  <c:y val="-0.13713035870516194"/>
                </c:manualLayout>
              </c:layout>
              <c:dLblPos val="bestFit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E2-4CAB-A35F-F3BDFCD1755E}"/>
                </c:ext>
              </c:extLst>
            </c:dLbl>
            <c:dLbl>
              <c:idx val="3"/>
              <c:layout>
                <c:manualLayout>
                  <c:x val="2.4819523257916332E-3"/>
                  <c:y val="-0.2060840201992295"/>
                </c:manualLayout>
              </c:layout>
              <c:dLblPos val="bestFit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E2-4CAB-A35F-F3BDFCD1755E}"/>
                </c:ext>
              </c:extLst>
            </c:dLbl>
            <c:dLbl>
              <c:idx val="4"/>
              <c:layout>
                <c:manualLayout>
                  <c:x val="0.10013030494093268"/>
                  <c:y val="-0.12439809058955359"/>
                </c:manualLayout>
              </c:layout>
              <c:dLblPos val="bestFit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E2-4CAB-A35F-F3BDFCD1755E}"/>
                </c:ext>
              </c:extLst>
            </c:dLbl>
            <c:dLbl>
              <c:idx val="5"/>
              <c:layout>
                <c:manualLayout>
                  <c:x val="9.7057532612892697E-2"/>
                  <c:y val="9.5108286902733652E-3"/>
                </c:manualLayout>
              </c:layout>
              <c:dLblPos val="bestFit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E2-4CAB-A35F-F3BDFCD1755E}"/>
                </c:ext>
              </c:extLst>
            </c:dLbl>
            <c:dLbl>
              <c:idx val="6"/>
              <c:layout>
                <c:manualLayout>
                  <c:x val="7.5645879460598142E-2"/>
                  <c:y val="0.10126352626974254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5.8175046554934821E-2"/>
                      <c:h val="7.0974812358981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6E2-4CAB-A35F-F3BDFCD1755E}"/>
                </c:ext>
              </c:extLst>
            </c:dLbl>
            <c:dLbl>
              <c:idx val="7"/>
              <c:layout>
                <c:manualLayout>
                  <c:x val="1.8919925512104242E-2"/>
                  <c:y val="9.2828659575447822E-2"/>
                </c:manualLayout>
              </c:layout>
              <c:dLblPos val="bestFit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6E2-4CAB-A35F-F3BDFCD1755E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</c:dLbls>
          <c:cat>
            <c:strRef>
              <c:f>'Sales by Manufacturer'!$A$4:$A$11</c:f>
              <c:strCache>
                <c:ptCount val="8"/>
                <c:pt idx="0">
                  <c:v>Adidas</c:v>
                </c:pt>
                <c:pt idx="1">
                  <c:v>Beardo</c:v>
                </c:pt>
                <c:pt idx="2">
                  <c:v>Being Human</c:v>
                </c:pt>
                <c:pt idx="3">
                  <c:v>Denim</c:v>
                </c:pt>
                <c:pt idx="4">
                  <c:v>Levi's</c:v>
                </c:pt>
                <c:pt idx="5">
                  <c:v>Nike</c:v>
                </c:pt>
                <c:pt idx="6">
                  <c:v>Peter England</c:v>
                </c:pt>
                <c:pt idx="7">
                  <c:v>Zodiac</c:v>
                </c:pt>
              </c:strCache>
            </c:strRef>
          </c:cat>
          <c:val>
            <c:numRef>
              <c:f>'Sales by Manufacturer'!$B$4:$B$11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4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E2-4CAB-A35F-F3BDFCD1755E}"/>
            </c:ext>
          </c:extLst>
        </c:ser>
        <c:ser>
          <c:idx val="1"/>
          <c:order val="1"/>
          <c:tx>
            <c:strRef>
              <c:f>'Sales by Manufacturer'!$C$3</c:f>
              <c:strCache>
                <c:ptCount val="1"/>
                <c:pt idx="0">
                  <c:v>Sum of Total Selling Price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A9CA-428A-9A24-E6C7D47C89C0}"/>
              </c:ext>
            </c:extLst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A9CA-428A-9A24-E6C7D47C89C0}"/>
              </c:ext>
            </c:extLst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A9CA-428A-9A24-E6C7D47C89C0}"/>
              </c:ext>
            </c:extLst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A9CA-428A-9A24-E6C7D47C89C0}"/>
              </c:ext>
            </c:extLst>
          </c:dPt>
          <c:dPt>
            <c:idx val="4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A9CA-428A-9A24-E6C7D47C89C0}"/>
              </c:ext>
            </c:extLst>
          </c:dPt>
          <c:dPt>
            <c:idx val="5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A9CA-428A-9A24-E6C7D47C89C0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A9CA-428A-9A24-E6C7D47C89C0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A9CA-428A-9A24-E6C7D47C89C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</c:dLbls>
          <c:cat>
            <c:strRef>
              <c:f>'Sales by Manufacturer'!$A$4:$A$11</c:f>
              <c:strCache>
                <c:ptCount val="8"/>
                <c:pt idx="0">
                  <c:v>Adidas</c:v>
                </c:pt>
                <c:pt idx="1">
                  <c:v>Beardo</c:v>
                </c:pt>
                <c:pt idx="2">
                  <c:v>Being Human</c:v>
                </c:pt>
                <c:pt idx="3">
                  <c:v>Denim</c:v>
                </c:pt>
                <c:pt idx="4">
                  <c:v>Levi's</c:v>
                </c:pt>
                <c:pt idx="5">
                  <c:v>Nike</c:v>
                </c:pt>
                <c:pt idx="6">
                  <c:v>Peter England</c:v>
                </c:pt>
                <c:pt idx="7">
                  <c:v>Zodiac</c:v>
                </c:pt>
              </c:strCache>
            </c:strRef>
          </c:cat>
          <c:val>
            <c:numRef>
              <c:f>'Sales by Manufacturer'!$C$4:$C$11</c:f>
              <c:numCache>
                <c:formatCode>General</c:formatCode>
                <c:ptCount val="8"/>
                <c:pt idx="0">
                  <c:v>5500</c:v>
                </c:pt>
                <c:pt idx="1">
                  <c:v>5950</c:v>
                </c:pt>
                <c:pt idx="2">
                  <c:v>4500</c:v>
                </c:pt>
                <c:pt idx="3">
                  <c:v>16800</c:v>
                </c:pt>
                <c:pt idx="4">
                  <c:v>16500</c:v>
                </c:pt>
                <c:pt idx="5">
                  <c:v>2800</c:v>
                </c:pt>
                <c:pt idx="6">
                  <c:v>4500</c:v>
                </c:pt>
                <c:pt idx="7">
                  <c:v>1650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E2-4CAB-A35F-F3BDFCD1755E}"/>
            </c:ext>
          </c:extLst>
        </c:ser>
        <c:dLbls>
          <c:showPercent val="1"/>
        </c:dLbls>
      </c:pie3DChart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185737</xdr:rowOff>
    </xdr:from>
    <xdr:to>
      <xdr:col>15</xdr:col>
      <xdr:colOff>409575</xdr:colOff>
      <xdr:row>17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CF57CE3-99FC-449A-E9FA-ABFF41405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1</xdr:row>
      <xdr:rowOff>76200</xdr:rowOff>
    </xdr:from>
    <xdr:to>
      <xdr:col>11</xdr:col>
      <xdr:colOff>428624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4CF9D25-2CAD-97E0-755F-B92FF5A39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802.789913541666" createdVersion="8" refreshedVersion="8" minRefreshableVersion="3" recordCount="26">
  <cacheSource type="worksheet">
    <worksheetSource name="Table1"/>
  </cacheSource>
  <cacheFields count="12">
    <cacheField name="Date" numFmtId="14">
      <sharedItems containsSemiMixedTypes="0" containsNonDate="0" containsDate="1" containsString="0" minDate="2022-08-01T00:00:00" maxDate="2022-08-04T00:00:00"/>
    </cacheField>
    <cacheField name="Order ID" numFmtId="0">
      <sharedItems count="26">
        <s v="A1"/>
        <s v="A2"/>
        <s v="A3"/>
        <s v="A4"/>
        <s v="A5"/>
        <s v="A6"/>
        <s v="A7"/>
        <s v="A8"/>
        <s v="A9"/>
        <s v="A10"/>
        <s v="A11"/>
        <s v="A12"/>
        <s v="A13"/>
        <s v="A14"/>
        <s v="A15"/>
        <s v="A16"/>
        <s v="A17"/>
        <s v="A18"/>
        <s v="A19"/>
        <s v="A20"/>
        <s v="A21"/>
        <s v="A22"/>
        <s v="A23"/>
        <s v="A24"/>
        <s v="A25"/>
        <s v="A26"/>
      </sharedItems>
    </cacheField>
    <cacheField name="Product ID" numFmtId="0">
      <sharedItems containsSemiMixedTypes="0" containsString="0" containsNumber="1" containsInteger="1" minValue="101" maxValue="111" count="11">
        <n v="101"/>
        <n v="104"/>
        <n v="102"/>
        <n v="103"/>
        <n v="105"/>
        <n v="106"/>
        <n v="107"/>
        <n v="108"/>
        <n v="109"/>
        <n v="110"/>
        <n v="111"/>
      </sharedItems>
    </cacheField>
    <cacheField name="Product Name " numFmtId="0">
      <sharedItems count="5">
        <s v="Shirt"/>
        <s v="Jeans"/>
        <s v="T-Shirt"/>
        <s v="Hoodie"/>
        <s v="Jacket"/>
      </sharedItems>
    </cacheField>
    <cacheField name="Colour" numFmtId="0">
      <sharedItems/>
    </cacheField>
    <cacheField name="Size" numFmtId="0">
      <sharedItems/>
    </cacheField>
    <cacheField name="Manufacturer" numFmtId="0">
      <sharedItems count="8">
        <s v="Peter England"/>
        <s v="Levi's"/>
        <s v="Being Human"/>
        <s v="Zodiac"/>
        <s v="Nike"/>
        <s v="Adidas"/>
        <s v="Beardo"/>
        <s v="Denim"/>
      </sharedItems>
    </cacheField>
    <cacheField name="Quantity" numFmtId="0">
      <sharedItems containsSemiMixedTypes="0" containsString="0" containsNumber="1" containsInteger="1" minValue="1" maxValue="6" count="6">
        <n v="3"/>
        <n v="5"/>
        <n v="2"/>
        <n v="1"/>
        <n v="4"/>
        <n v="6"/>
      </sharedItems>
    </cacheField>
    <cacheField name="Cost Price per Unit" numFmtId="164">
      <sharedItems containsSemiMixedTypes="0" containsString="0" containsNumber="1" containsInteger="1" minValue="280" maxValue="1250"/>
    </cacheField>
    <cacheField name="Total Cost Price" numFmtId="164">
      <sharedItems containsSemiMixedTypes="0" containsString="0" containsNumber="1" containsInteger="1" minValue="280" maxValue="4500"/>
    </cacheField>
    <cacheField name="Selling Price per unit" numFmtId="164">
      <sharedItems containsSemiMixedTypes="0" containsString="0" containsNumber="1" containsInteger="1" minValue="450" maxValue="2500"/>
    </cacheField>
    <cacheField name="Total Selling Price" numFmtId="164">
      <sharedItems containsSemiMixedTypes="0" containsString="0" containsNumber="1" containsInteger="1" minValue="450" maxValue="8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4802.809901967594" createdVersion="8" refreshedVersion="8" minRefreshableVersion="3" recordCount="26">
  <cacheSource type="worksheet">
    <worksheetSource name="Table3"/>
  </cacheSource>
  <cacheFields count="3">
    <cacheField name="Order ID" numFmtId="0">
      <sharedItems count="26">
        <s v="A1"/>
        <s v="A2"/>
        <s v="A3"/>
        <s v="A4"/>
        <s v="A5"/>
        <s v="A6"/>
        <s v="A7"/>
        <s v="A8"/>
        <s v="A9"/>
        <s v="A10"/>
        <s v="A11"/>
        <s v="A12"/>
        <s v="A13"/>
        <s v="A14"/>
        <s v="A15"/>
        <s v="A16"/>
        <s v="A17"/>
        <s v="A18"/>
        <s v="A19"/>
        <s v="A20"/>
        <s v="A21"/>
        <s v="A22"/>
        <s v="A23"/>
        <s v="A24"/>
        <s v="A25"/>
        <s v="A26"/>
      </sharedItems>
    </cacheField>
    <cacheField name="Profit" numFmtId="44">
      <sharedItems containsSemiMixedTypes="0" containsString="0" containsNumber="1" containsInteger="1" minValue="170" maxValue="3750"/>
    </cacheField>
    <cacheField name="Profit %" numFmtId="2">
      <sharedItems containsSemiMixedTypes="0" containsString="0" containsNumber="1" minValue="57.142857142857139" maxValue="110.00000000000001" count="9">
        <n v="60.714285714285708"/>
        <n v="83.333333333333343"/>
        <n v="66.666666666666657"/>
        <n v="57.142857142857139"/>
        <n v="75"/>
        <n v="71.875"/>
        <n v="100"/>
        <n v="107.14285714285714"/>
        <n v="110.0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22-08-01T00:00:00"/>
    <x v="0"/>
    <x v="0"/>
    <x v="0"/>
    <s v="White"/>
    <s v="M"/>
    <x v="0"/>
    <x v="0"/>
    <n v="280"/>
    <n v="840"/>
    <n v="450"/>
    <n v="1350"/>
  </r>
  <r>
    <d v="2022-08-01T00:00:00"/>
    <x v="1"/>
    <x v="1"/>
    <x v="1"/>
    <s v="Blue"/>
    <s v="L"/>
    <x v="1"/>
    <x v="1"/>
    <n v="900"/>
    <n v="4500"/>
    <n v="1650"/>
    <n v="8250"/>
  </r>
  <r>
    <d v="2022-08-01T00:00:00"/>
    <x v="2"/>
    <x v="2"/>
    <x v="0"/>
    <s v="Blue"/>
    <s v="L"/>
    <x v="2"/>
    <x v="2"/>
    <n v="300"/>
    <n v="600"/>
    <n v="500"/>
    <n v="1000"/>
  </r>
  <r>
    <d v="2022-08-01T00:00:00"/>
    <x v="3"/>
    <x v="3"/>
    <x v="0"/>
    <s v="Black"/>
    <s v="S"/>
    <x v="3"/>
    <x v="3"/>
    <n v="350"/>
    <n v="350"/>
    <n v="550"/>
    <n v="550"/>
  </r>
  <r>
    <d v="2022-08-01T00:00:00"/>
    <x v="4"/>
    <x v="4"/>
    <x v="2"/>
    <s v="Orange"/>
    <s v="M"/>
    <x v="4"/>
    <x v="2"/>
    <n v="400"/>
    <n v="800"/>
    <n v="700"/>
    <n v="1400"/>
  </r>
  <r>
    <d v="2022-08-01T00:00:00"/>
    <x v="5"/>
    <x v="0"/>
    <x v="0"/>
    <s v="White"/>
    <s v="M"/>
    <x v="0"/>
    <x v="3"/>
    <n v="280"/>
    <n v="280"/>
    <n v="450"/>
    <n v="450"/>
  </r>
  <r>
    <d v="2022-08-02T00:00:00"/>
    <x v="6"/>
    <x v="5"/>
    <x v="2"/>
    <s v="Blue"/>
    <s v="M"/>
    <x v="5"/>
    <x v="4"/>
    <n v="350"/>
    <n v="1400"/>
    <n v="550"/>
    <n v="2200"/>
  </r>
  <r>
    <d v="2022-08-02T00:00:00"/>
    <x v="7"/>
    <x v="6"/>
    <x v="3"/>
    <s v="Black"/>
    <s v="L"/>
    <x v="6"/>
    <x v="2"/>
    <n v="320"/>
    <n v="640"/>
    <n v="550"/>
    <n v="1100"/>
  </r>
  <r>
    <d v="2022-08-02T00:00:00"/>
    <x v="8"/>
    <x v="2"/>
    <x v="0"/>
    <s v="Purple"/>
    <s v="M"/>
    <x v="2"/>
    <x v="0"/>
    <n v="300"/>
    <n v="900"/>
    <n v="500"/>
    <n v="1500"/>
  </r>
  <r>
    <d v="2022-08-02T00:00:00"/>
    <x v="9"/>
    <x v="7"/>
    <x v="1"/>
    <s v="Black"/>
    <s v="L"/>
    <x v="7"/>
    <x v="3"/>
    <n v="800"/>
    <n v="800"/>
    <n v="1600"/>
    <n v="1600"/>
  </r>
  <r>
    <d v="2022-08-02T00:00:00"/>
    <x v="10"/>
    <x v="8"/>
    <x v="1"/>
    <s v="Blue"/>
    <s v="S"/>
    <x v="7"/>
    <x v="3"/>
    <n v="700"/>
    <n v="700"/>
    <n v="1450"/>
    <n v="1450"/>
  </r>
  <r>
    <d v="2022-08-02T00:00:00"/>
    <x v="11"/>
    <x v="1"/>
    <x v="1"/>
    <s v="Blue"/>
    <s v="L"/>
    <x v="1"/>
    <x v="4"/>
    <n v="900"/>
    <n v="3600"/>
    <n v="1650"/>
    <n v="6600"/>
  </r>
  <r>
    <d v="2022-08-02T00:00:00"/>
    <x v="12"/>
    <x v="9"/>
    <x v="4"/>
    <s v="Brown"/>
    <s v="L"/>
    <x v="6"/>
    <x v="3"/>
    <n v="1000"/>
    <n v="1000"/>
    <n v="2100"/>
    <n v="2100"/>
  </r>
  <r>
    <d v="2022-08-02T00:00:00"/>
    <x v="13"/>
    <x v="10"/>
    <x v="4"/>
    <s v="Blue"/>
    <s v="S"/>
    <x v="7"/>
    <x v="0"/>
    <n v="1250"/>
    <n v="3750"/>
    <n v="2500"/>
    <n v="7500"/>
  </r>
  <r>
    <d v="2022-08-03T00:00:00"/>
    <x v="14"/>
    <x v="0"/>
    <x v="0"/>
    <s v="White"/>
    <s v="M"/>
    <x v="0"/>
    <x v="3"/>
    <n v="280"/>
    <n v="280"/>
    <n v="450"/>
    <n v="450"/>
  </r>
  <r>
    <d v="2022-08-03T00:00:00"/>
    <x v="15"/>
    <x v="5"/>
    <x v="2"/>
    <s v="Blue"/>
    <s v="M"/>
    <x v="5"/>
    <x v="5"/>
    <n v="350"/>
    <n v="2100"/>
    <n v="550"/>
    <n v="3300"/>
  </r>
  <r>
    <d v="2022-08-03T00:00:00"/>
    <x v="16"/>
    <x v="6"/>
    <x v="3"/>
    <s v="Black"/>
    <s v="L"/>
    <x v="6"/>
    <x v="1"/>
    <n v="320"/>
    <n v="1600"/>
    <n v="550"/>
    <n v="2750"/>
  </r>
  <r>
    <d v="2022-08-03T00:00:00"/>
    <x v="17"/>
    <x v="2"/>
    <x v="0"/>
    <s v="Purple"/>
    <s v="M"/>
    <x v="2"/>
    <x v="0"/>
    <n v="300"/>
    <n v="900"/>
    <n v="500"/>
    <n v="1500"/>
  </r>
  <r>
    <d v="2022-08-03T00:00:00"/>
    <x v="18"/>
    <x v="7"/>
    <x v="1"/>
    <s v="Black"/>
    <s v="L"/>
    <x v="7"/>
    <x v="0"/>
    <n v="800"/>
    <n v="2400"/>
    <n v="1600"/>
    <n v="4800"/>
  </r>
  <r>
    <d v="2022-08-03T00:00:00"/>
    <x v="19"/>
    <x v="8"/>
    <x v="1"/>
    <s v="Blue"/>
    <s v="S"/>
    <x v="7"/>
    <x v="3"/>
    <n v="700"/>
    <n v="700"/>
    <n v="1450"/>
    <n v="1450"/>
  </r>
  <r>
    <d v="2022-08-03T00:00:00"/>
    <x v="20"/>
    <x v="0"/>
    <x v="0"/>
    <s v="White"/>
    <s v="M"/>
    <x v="0"/>
    <x v="2"/>
    <n v="280"/>
    <n v="560"/>
    <n v="450"/>
    <n v="900"/>
  </r>
  <r>
    <d v="2022-08-03T00:00:00"/>
    <x v="21"/>
    <x v="1"/>
    <x v="1"/>
    <s v="Blue"/>
    <s v="L"/>
    <x v="1"/>
    <x v="3"/>
    <n v="900"/>
    <n v="900"/>
    <n v="1650"/>
    <n v="1650"/>
  </r>
  <r>
    <d v="2022-08-03T00:00:00"/>
    <x v="22"/>
    <x v="2"/>
    <x v="0"/>
    <s v="Blue"/>
    <s v="L"/>
    <x v="2"/>
    <x v="3"/>
    <n v="300"/>
    <n v="300"/>
    <n v="500"/>
    <n v="500"/>
  </r>
  <r>
    <d v="2022-08-03T00:00:00"/>
    <x v="23"/>
    <x v="3"/>
    <x v="0"/>
    <s v="Black"/>
    <s v="S"/>
    <x v="3"/>
    <x v="2"/>
    <n v="350"/>
    <n v="700"/>
    <n v="550"/>
    <n v="1100"/>
  </r>
  <r>
    <d v="2022-08-03T00:00:00"/>
    <x v="24"/>
    <x v="4"/>
    <x v="2"/>
    <s v="Orange"/>
    <s v="M"/>
    <x v="4"/>
    <x v="2"/>
    <n v="400"/>
    <n v="800"/>
    <n v="700"/>
    <n v="1400"/>
  </r>
  <r>
    <d v="2022-08-03T00:00:00"/>
    <x v="25"/>
    <x v="0"/>
    <x v="0"/>
    <s v="White"/>
    <s v="M"/>
    <x v="0"/>
    <x v="0"/>
    <n v="280"/>
    <n v="840"/>
    <n v="450"/>
    <n v="13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510"/>
    <x v="0"/>
  </r>
  <r>
    <x v="1"/>
    <n v="3750"/>
    <x v="1"/>
  </r>
  <r>
    <x v="2"/>
    <n v="400"/>
    <x v="2"/>
  </r>
  <r>
    <x v="3"/>
    <n v="200"/>
    <x v="3"/>
  </r>
  <r>
    <x v="4"/>
    <n v="600"/>
    <x v="4"/>
  </r>
  <r>
    <x v="5"/>
    <n v="170"/>
    <x v="0"/>
  </r>
  <r>
    <x v="6"/>
    <n v="800"/>
    <x v="3"/>
  </r>
  <r>
    <x v="7"/>
    <n v="460"/>
    <x v="5"/>
  </r>
  <r>
    <x v="8"/>
    <n v="600"/>
    <x v="2"/>
  </r>
  <r>
    <x v="9"/>
    <n v="800"/>
    <x v="6"/>
  </r>
  <r>
    <x v="10"/>
    <n v="750"/>
    <x v="7"/>
  </r>
  <r>
    <x v="11"/>
    <n v="3000"/>
    <x v="1"/>
  </r>
  <r>
    <x v="12"/>
    <n v="1100"/>
    <x v="8"/>
  </r>
  <r>
    <x v="13"/>
    <n v="3750"/>
    <x v="6"/>
  </r>
  <r>
    <x v="14"/>
    <n v="170"/>
    <x v="0"/>
  </r>
  <r>
    <x v="15"/>
    <n v="1200"/>
    <x v="3"/>
  </r>
  <r>
    <x v="16"/>
    <n v="1150"/>
    <x v="5"/>
  </r>
  <r>
    <x v="17"/>
    <n v="600"/>
    <x v="2"/>
  </r>
  <r>
    <x v="18"/>
    <n v="2400"/>
    <x v="6"/>
  </r>
  <r>
    <x v="19"/>
    <n v="750"/>
    <x v="7"/>
  </r>
  <r>
    <x v="20"/>
    <n v="340"/>
    <x v="0"/>
  </r>
  <r>
    <x v="21"/>
    <n v="750"/>
    <x v="1"/>
  </r>
  <r>
    <x v="22"/>
    <n v="200"/>
    <x v="2"/>
  </r>
  <r>
    <x v="23"/>
    <n v="400"/>
    <x v="3"/>
  </r>
  <r>
    <x v="24"/>
    <n v="600"/>
    <x v="4"/>
  </r>
  <r>
    <x v="25"/>
    <n v="5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 rowHeaderCaption="Product ID">
  <location ref="A4:C13" firstHeaderRow="0" firstDataRow="1" firstDataCol="1"/>
  <pivotFields count="12">
    <pivotField numFmtId="14" showAll="0"/>
    <pivotField showAll="0">
      <items count="27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"/>
        <item x="3"/>
        <item x="4"/>
        <item x="5"/>
        <item x="6"/>
        <item x="7"/>
        <item x="8"/>
        <item t="default"/>
      </items>
    </pivotField>
    <pivotField showAll="0">
      <items count="12">
        <item sd="0" x="0"/>
        <item sd="0" x="2"/>
        <item sd="0" x="3"/>
        <item sd="0" x="1"/>
        <item x="4"/>
        <item x="5"/>
        <item x="6"/>
        <item x="7"/>
        <item x="8"/>
        <item x="9"/>
        <item x="10"/>
        <item t="default"/>
      </items>
    </pivotField>
    <pivotField showAll="0">
      <items count="6">
        <item x="3"/>
        <item x="4"/>
        <item x="1"/>
        <item x="0"/>
        <item x="2"/>
        <item t="default"/>
      </items>
    </pivotField>
    <pivotField showAll="0"/>
    <pivotField showAll="0"/>
    <pivotField axis="axisRow" showAll="0" sortType="ascending">
      <items count="9">
        <item x="5"/>
        <item x="6"/>
        <item x="2"/>
        <item x="7"/>
        <item x="1"/>
        <item x="4"/>
        <item x="0"/>
        <item x="3"/>
        <item t="default"/>
      </items>
    </pivotField>
    <pivotField showAll="0">
      <items count="7">
        <item x="3"/>
        <item x="2"/>
        <item x="0"/>
        <item x="4"/>
        <item x="1"/>
        <item x="5"/>
        <item t="default"/>
      </items>
    </pivotField>
    <pivotField numFmtId="164" showAll="0"/>
    <pivotField dataField="1" numFmtId="164" showAll="0"/>
    <pivotField numFmtId="164" showAll="0"/>
    <pivotField dataField="1" numFmtId="164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ost Price" fld="9" baseField="0" baseItem="0"/>
    <dataField name="Sum of Total Selling Price" fld="11" baseField="0" baseItem="0"/>
  </dataFields>
  <formats count="8"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6" type="button" dataOnly="0" labelOnly="1" outline="0" axis="axisRow" fieldPosition="0"/>
    </format>
    <format dxfId="9">
      <pivotArea type="topRight" dataOnly="0" labelOnly="1" outline="0" fieldPosition="0"/>
    </format>
    <format dxfId="8">
      <pivotArea field="2" type="button" dataOnly="0" labelOnly="1" outline="0"/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6" count="0"/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Manufacturer">
  <location ref="A3:C11" firstHeaderRow="0" firstDataRow="1" firstDataCol="1"/>
  <pivotFields count="12">
    <pivotField numFmtId="14" showAll="0"/>
    <pivotField showAll="0"/>
    <pivotField showAll="0"/>
    <pivotField showAll="0"/>
    <pivotField showAll="0"/>
    <pivotField showAll="0"/>
    <pivotField axis="axisRow" showAll="0">
      <items count="9">
        <item x="5"/>
        <item x="6"/>
        <item x="2"/>
        <item x="7"/>
        <item x="1"/>
        <item x="4"/>
        <item x="0"/>
        <item x="3"/>
        <item t="default"/>
      </items>
    </pivotField>
    <pivotField dataField="1" showAll="0"/>
    <pivotField numFmtId="164" showAll="0"/>
    <pivotField numFmtId="164" showAll="0"/>
    <pivotField numFmtId="164" showAll="0"/>
    <pivotField dataField="1" numFmtId="164"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2">
    <i>
      <x/>
    </i>
    <i i="1">
      <x v="1"/>
    </i>
  </colItems>
  <dataFields count="2">
    <dataField name="Sum of Quantity" fld="7" baseField="0" baseItem="0"/>
    <dataField name="Sum of Total Selling Price" fld="11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Order ID">
  <location ref="A3:C9" firstHeaderRow="0" firstDataRow="1" firstDataCol="1"/>
  <pivotFields count="3">
    <pivotField axis="axisRow" showAll="0" measureFilter="1" sortType="descending">
      <items count="27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/>
    <pivotField dataField="1" numFmtId="2" showAll="0">
      <items count="10">
        <item x="3"/>
        <item x="0"/>
        <item x="2"/>
        <item x="5"/>
        <item x="4"/>
        <item x="1"/>
        <item x="6"/>
        <item x="7"/>
        <item x="8"/>
        <item t="default"/>
      </items>
    </pivotField>
  </pivotFields>
  <rowFields count="1">
    <field x="0"/>
  </rowFields>
  <rowItems count="6">
    <i>
      <x v="4"/>
    </i>
    <i>
      <x v="2"/>
    </i>
    <i>
      <x v="12"/>
    </i>
    <i>
      <x v="10"/>
    </i>
    <i>
      <x v="1"/>
    </i>
    <i>
      <x v="5"/>
    </i>
  </rowItems>
  <colFields count="1">
    <field x="-2"/>
  </colFields>
  <colItems count="2">
    <i>
      <x/>
    </i>
    <i i="1">
      <x v="1"/>
    </i>
  </colItems>
  <dataFields count="2">
    <dataField name="Sum of Profit %" fld="2" baseField="0" baseItem="4" numFmtId="2"/>
    <dataField name="Sum of Profit" fld="1" baseField="0" baseItem="0"/>
  </dataFields>
  <formats count="6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6">
            <x v="1"/>
            <x v="2"/>
            <x v="4"/>
            <x v="5"/>
            <x v="10"/>
            <x v="1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5" showRowHeaders="1" showColHeaders="1" showRowStripes="0" showColStripes="0" showLastColumn="1"/>
  <filters count="1">
    <filter fld="0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2:L29" totalsRowCount="1" headerRowDxfId="48" dataDxfId="47" totalsRowDxfId="46">
  <tableColumns count="12">
    <tableColumn id="1" name="Date" dataDxfId="45" totalsRowDxfId="44"/>
    <tableColumn id="2" name="Order ID" dataDxfId="43" totalsRowDxfId="42"/>
    <tableColumn id="3" name="Product ID" dataDxfId="41" totalsRowDxfId="40"/>
    <tableColumn id="4" name="Product Name " dataDxfId="39" totalsRowDxfId="38"/>
    <tableColumn id="5" name="Colour" dataDxfId="37" totalsRowDxfId="36"/>
    <tableColumn id="6" name="Size" dataDxfId="35" totalsRowDxfId="34"/>
    <tableColumn id="7" name="Manufacturer" dataDxfId="33" totalsRowDxfId="32"/>
    <tableColumn id="8" name="Quantity" dataDxfId="31" totalsRowDxfId="30"/>
    <tableColumn id="9" name="Cost Price per Unit" dataDxfId="29" totalsRowDxfId="28"/>
    <tableColumn id="10" name="Total Cost Price" totalsRowFunction="custom" dataDxfId="27" totalsRowDxfId="26">
      <calculatedColumnFormula>I3*H3</calculatedColumnFormula>
      <totalsRowFormula>SUMPRODUCT([Quantity],[Cost Price per Unit])</totalsRowFormula>
    </tableColumn>
    <tableColumn id="11" name="Selling Price per unit" dataDxfId="25" totalsRowDxfId="24"/>
    <tableColumn id="12" name="Total Selling Price" totalsRowFunction="custom" dataDxfId="23" totalsRowDxfId="22">
      <calculatedColumnFormula>K3*H3</calculatedColumnFormula>
      <totalsRowFormula>SUMPRODUCT([Quantity],[Selling Price per unit])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D29" totalsRowCount="1" headerRowDxfId="21">
  <tableColumns count="4">
    <tableColumn id="1" name="Order ID" totalsRowLabel="Total" dataDxfId="20" totalsRowDxfId="19"/>
    <tableColumn id="2" name="Profit" totalsRowFunction="custom" dataDxfId="18" totalsRowDxfId="17">
      <calculatedColumnFormula>' Product sales data'!L3-' Product sales data'!J3</calculatedColumnFormula>
      <totalsRowFormula>SUM([Profit])</totalsRowFormula>
    </tableColumn>
    <tableColumn id="3" name="Profit %" dataDxfId="16">
      <calculatedColumnFormula>(Table3[[#This Row],[Profit]]/Table1[[#This Row],[Total Cost Price]])*100</calculatedColumnFormula>
    </tableColumn>
    <tableColumn id="4" name="Remark" dataDxfId="15">
      <calculatedColumnFormula>IF(AND(Table3[[#This Row],[Profit %]]&gt;=50,Table3[[#This Row],[Profit]]&gt;=1000),"Excellent",IF(AND(Table3[[#This Row],[Profit %]]&gt;=50,Table3[[#This Row],[Profit]]&gt;=500),"Good","Bad"))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F17:G25" totalsRowShown="0">
  <tableColumns count="2">
    <tableColumn id="1" name="Order ID"/>
    <tableColumn id="2" name="A18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A58"/>
  <sheetViews>
    <sheetView topLeftCell="M10" zoomScale="90" zoomScaleNormal="90" workbookViewId="0">
      <selection activeCell="P25" sqref="P25"/>
    </sheetView>
  </sheetViews>
  <sheetFormatPr defaultRowHeight="15"/>
  <cols>
    <col min="1" max="1" width="13.140625" style="5" bestFit="1" customWidth="1"/>
    <col min="2" max="2" width="15.42578125" style="29" bestFit="1" customWidth="1"/>
    <col min="3" max="3" width="15.7109375" style="12" customWidth="1"/>
    <col min="4" max="4" width="20.42578125" style="5" customWidth="1"/>
    <col min="5" max="5" width="10.85546875" style="5" customWidth="1"/>
    <col min="6" max="6" width="8.28515625" style="5" customWidth="1"/>
    <col min="7" max="7" width="18.5703125" style="5" customWidth="1"/>
    <col min="8" max="8" width="12.7109375" style="5" customWidth="1"/>
    <col min="9" max="9" width="25.28515625" style="30" customWidth="1"/>
    <col min="10" max="10" width="23.140625" style="30" customWidth="1"/>
    <col min="11" max="11" width="28.85546875" style="30" customWidth="1"/>
    <col min="12" max="12" width="25.5703125" style="30" customWidth="1"/>
    <col min="13" max="13" width="13.140625" style="10" bestFit="1" customWidth="1"/>
    <col min="14" max="14" width="20.7109375" style="5" bestFit="1" customWidth="1"/>
    <col min="15" max="15" width="15.28515625" style="5" bestFit="1" customWidth="1"/>
    <col min="16" max="16" width="41.42578125" style="5" bestFit="1" customWidth="1"/>
    <col min="17" max="17" width="20" style="5" bestFit="1" customWidth="1"/>
    <col min="18" max="18" width="5.7109375" style="5" bestFit="1" customWidth="1"/>
    <col min="19" max="19" width="15.5703125" style="5" bestFit="1" customWidth="1"/>
    <col min="20" max="16384" width="9.140625" style="5"/>
  </cols>
  <sheetData>
    <row r="1" spans="1:17" ht="45">
      <c r="A1" s="52" t="s">
        <v>74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25"/>
    </row>
    <row r="2" spans="1:17" ht="20.25">
      <c r="A2" s="14" t="s">
        <v>24</v>
      </c>
      <c r="B2" s="16" t="s">
        <v>5</v>
      </c>
      <c r="C2" s="16" t="s">
        <v>0</v>
      </c>
      <c r="D2" s="14" t="s">
        <v>1</v>
      </c>
      <c r="E2" s="14" t="s">
        <v>3</v>
      </c>
      <c r="F2" s="14" t="s">
        <v>4</v>
      </c>
      <c r="G2" s="14" t="s">
        <v>2</v>
      </c>
      <c r="H2" s="14" t="s">
        <v>6</v>
      </c>
      <c r="I2" s="15" t="s">
        <v>12</v>
      </c>
      <c r="J2" s="15" t="s">
        <v>13</v>
      </c>
      <c r="K2" s="15" t="s">
        <v>14</v>
      </c>
      <c r="L2" s="15" t="s">
        <v>15</v>
      </c>
      <c r="M2" s="11"/>
      <c r="P2" s="51" t="s">
        <v>84</v>
      </c>
      <c r="Q2" s="50"/>
    </row>
    <row r="3" spans="1:17" ht="20.25">
      <c r="A3" s="6">
        <v>44774</v>
      </c>
      <c r="B3" s="12" t="s">
        <v>7</v>
      </c>
      <c r="C3" s="12">
        <v>101</v>
      </c>
      <c r="D3" s="7" t="s">
        <v>8</v>
      </c>
      <c r="E3" s="7" t="s">
        <v>9</v>
      </c>
      <c r="F3" s="7" t="s">
        <v>10</v>
      </c>
      <c r="G3" s="7" t="s">
        <v>11</v>
      </c>
      <c r="H3" s="7">
        <v>3</v>
      </c>
      <c r="I3" s="13">
        <v>280</v>
      </c>
      <c r="J3" s="13">
        <f t="shared" ref="J3:J28" si="0">I3*H3</f>
        <v>840</v>
      </c>
      <c r="K3" s="13">
        <v>450</v>
      </c>
      <c r="L3" s="13">
        <f t="shared" ref="L3:L28" si="1">K3*H3</f>
        <v>1350</v>
      </c>
      <c r="M3" s="8"/>
      <c r="P3" s="51" t="s">
        <v>83</v>
      </c>
      <c r="Q3" s="50"/>
    </row>
    <row r="4" spans="1:17" ht="20.25">
      <c r="A4" s="6">
        <v>44774</v>
      </c>
      <c r="B4" s="12" t="s">
        <v>16</v>
      </c>
      <c r="C4" s="12">
        <v>104</v>
      </c>
      <c r="D4" s="7" t="s">
        <v>17</v>
      </c>
      <c r="E4" s="7" t="s">
        <v>18</v>
      </c>
      <c r="F4" s="7" t="s">
        <v>19</v>
      </c>
      <c r="G4" s="7" t="s">
        <v>20</v>
      </c>
      <c r="H4" s="7">
        <v>5</v>
      </c>
      <c r="I4" s="13">
        <v>900</v>
      </c>
      <c r="J4" s="13">
        <f t="shared" si="0"/>
        <v>4500</v>
      </c>
      <c r="K4" s="13">
        <v>1650</v>
      </c>
      <c r="L4" s="13">
        <f t="shared" si="1"/>
        <v>8250</v>
      </c>
      <c r="M4" s="8"/>
      <c r="N4" s="32"/>
      <c r="P4" s="51" t="s">
        <v>82</v>
      </c>
      <c r="Q4" s="50"/>
    </row>
    <row r="5" spans="1:17">
      <c r="A5" s="6">
        <v>44774</v>
      </c>
      <c r="B5" s="12" t="s">
        <v>21</v>
      </c>
      <c r="C5" s="12">
        <v>102</v>
      </c>
      <c r="D5" s="7" t="s">
        <v>8</v>
      </c>
      <c r="E5" s="7" t="s">
        <v>18</v>
      </c>
      <c r="F5" s="7" t="s">
        <v>19</v>
      </c>
      <c r="G5" s="7" t="s">
        <v>22</v>
      </c>
      <c r="H5" s="7">
        <v>2</v>
      </c>
      <c r="I5" s="13">
        <v>300</v>
      </c>
      <c r="J5" s="13">
        <f t="shared" si="0"/>
        <v>600</v>
      </c>
      <c r="K5" s="13">
        <v>500</v>
      </c>
      <c r="L5" s="13">
        <f t="shared" si="1"/>
        <v>1000</v>
      </c>
      <c r="M5" s="8"/>
      <c r="N5" s="4"/>
    </row>
    <row r="6" spans="1:17">
      <c r="A6" s="6">
        <v>44774</v>
      </c>
      <c r="B6" s="12" t="s">
        <v>23</v>
      </c>
      <c r="C6" s="12">
        <v>103</v>
      </c>
      <c r="D6" s="7" t="s">
        <v>8</v>
      </c>
      <c r="E6" s="7" t="s">
        <v>27</v>
      </c>
      <c r="F6" s="7" t="s">
        <v>28</v>
      </c>
      <c r="G6" s="7" t="s">
        <v>29</v>
      </c>
      <c r="H6" s="7">
        <v>1</v>
      </c>
      <c r="I6" s="13">
        <v>350</v>
      </c>
      <c r="J6" s="13">
        <f t="shared" si="0"/>
        <v>350</v>
      </c>
      <c r="K6" s="13">
        <v>550</v>
      </c>
      <c r="L6" s="13">
        <f t="shared" si="1"/>
        <v>550</v>
      </c>
      <c r="M6" s="8"/>
    </row>
    <row r="7" spans="1:17">
      <c r="A7" s="6">
        <v>44774</v>
      </c>
      <c r="B7" s="12" t="s">
        <v>25</v>
      </c>
      <c r="C7" s="12">
        <v>105</v>
      </c>
      <c r="D7" s="7" t="s">
        <v>30</v>
      </c>
      <c r="E7" s="7" t="s">
        <v>31</v>
      </c>
      <c r="F7" s="7" t="s">
        <v>10</v>
      </c>
      <c r="G7" s="7" t="s">
        <v>32</v>
      </c>
      <c r="H7" s="7">
        <v>2</v>
      </c>
      <c r="I7" s="13">
        <v>400</v>
      </c>
      <c r="J7" s="13">
        <f t="shared" si="0"/>
        <v>800</v>
      </c>
      <c r="K7" s="13">
        <v>700</v>
      </c>
      <c r="L7" s="13">
        <f t="shared" si="1"/>
        <v>1400</v>
      </c>
      <c r="M7" s="8"/>
      <c r="N7" s="4"/>
    </row>
    <row r="8" spans="1:17">
      <c r="A8" s="6">
        <v>44774</v>
      </c>
      <c r="B8" s="12" t="s">
        <v>26</v>
      </c>
      <c r="C8" s="12">
        <v>101</v>
      </c>
      <c r="D8" s="7" t="s">
        <v>8</v>
      </c>
      <c r="E8" s="7" t="s">
        <v>9</v>
      </c>
      <c r="F8" s="7" t="s">
        <v>10</v>
      </c>
      <c r="G8" s="7" t="s">
        <v>11</v>
      </c>
      <c r="H8" s="7">
        <v>1</v>
      </c>
      <c r="I8" s="13">
        <v>280</v>
      </c>
      <c r="J8" s="13">
        <f t="shared" si="0"/>
        <v>280</v>
      </c>
      <c r="K8" s="13">
        <v>450</v>
      </c>
      <c r="L8" s="13">
        <f t="shared" si="1"/>
        <v>450</v>
      </c>
      <c r="M8" s="8"/>
    </row>
    <row r="9" spans="1:17">
      <c r="A9" s="6">
        <v>44775</v>
      </c>
      <c r="B9" s="12" t="s">
        <v>33</v>
      </c>
      <c r="C9" s="12">
        <v>106</v>
      </c>
      <c r="D9" s="7" t="s">
        <v>30</v>
      </c>
      <c r="E9" s="7" t="s">
        <v>18</v>
      </c>
      <c r="F9" s="7" t="s">
        <v>10</v>
      </c>
      <c r="G9" s="7" t="s">
        <v>39</v>
      </c>
      <c r="H9" s="7">
        <v>4</v>
      </c>
      <c r="I9" s="13">
        <v>350</v>
      </c>
      <c r="J9" s="13">
        <f t="shared" si="0"/>
        <v>1400</v>
      </c>
      <c r="K9" s="13">
        <v>550</v>
      </c>
      <c r="L9" s="13">
        <f t="shared" si="1"/>
        <v>2200</v>
      </c>
      <c r="M9" s="8"/>
    </row>
    <row r="10" spans="1:17">
      <c r="A10" s="6">
        <v>44775</v>
      </c>
      <c r="B10" s="12" t="s">
        <v>34</v>
      </c>
      <c r="C10" s="12">
        <v>107</v>
      </c>
      <c r="D10" s="7" t="s">
        <v>40</v>
      </c>
      <c r="E10" s="7" t="s">
        <v>27</v>
      </c>
      <c r="F10" s="7" t="s">
        <v>19</v>
      </c>
      <c r="G10" s="7" t="s">
        <v>41</v>
      </c>
      <c r="H10" s="7">
        <v>2</v>
      </c>
      <c r="I10" s="13">
        <v>320</v>
      </c>
      <c r="J10" s="13">
        <f t="shared" si="0"/>
        <v>640</v>
      </c>
      <c r="K10" s="13">
        <v>550</v>
      </c>
      <c r="L10" s="13">
        <f t="shared" si="1"/>
        <v>1100</v>
      </c>
      <c r="M10" s="8"/>
    </row>
    <row r="11" spans="1:17">
      <c r="A11" s="6">
        <v>44775</v>
      </c>
      <c r="B11" s="12" t="s">
        <v>35</v>
      </c>
      <c r="C11" s="12">
        <v>102</v>
      </c>
      <c r="D11" s="7" t="s">
        <v>8</v>
      </c>
      <c r="E11" s="7" t="s">
        <v>42</v>
      </c>
      <c r="F11" s="7" t="s">
        <v>10</v>
      </c>
      <c r="G11" s="7" t="s">
        <v>22</v>
      </c>
      <c r="H11" s="7">
        <v>3</v>
      </c>
      <c r="I11" s="13">
        <v>300</v>
      </c>
      <c r="J11" s="13">
        <f t="shared" si="0"/>
        <v>900</v>
      </c>
      <c r="K11" s="13">
        <v>500</v>
      </c>
      <c r="L11" s="13">
        <f t="shared" si="1"/>
        <v>1500</v>
      </c>
      <c r="M11" s="8"/>
    </row>
    <row r="12" spans="1:17">
      <c r="A12" s="6">
        <v>44775</v>
      </c>
      <c r="B12" s="12" t="s">
        <v>36</v>
      </c>
      <c r="C12" s="12">
        <v>108</v>
      </c>
      <c r="D12" s="7" t="s">
        <v>17</v>
      </c>
      <c r="E12" s="7" t="s">
        <v>27</v>
      </c>
      <c r="F12" s="7" t="s">
        <v>19</v>
      </c>
      <c r="G12" s="7" t="s">
        <v>43</v>
      </c>
      <c r="H12" s="7">
        <v>1</v>
      </c>
      <c r="I12" s="13">
        <v>800</v>
      </c>
      <c r="J12" s="13">
        <f t="shared" si="0"/>
        <v>800</v>
      </c>
      <c r="K12" s="13">
        <v>1600</v>
      </c>
      <c r="L12" s="13">
        <f t="shared" si="1"/>
        <v>1600</v>
      </c>
      <c r="M12" s="8"/>
    </row>
    <row r="13" spans="1:17">
      <c r="A13" s="6">
        <v>44775</v>
      </c>
      <c r="B13" s="12" t="s">
        <v>37</v>
      </c>
      <c r="C13" s="12">
        <v>109</v>
      </c>
      <c r="D13" s="7" t="s">
        <v>17</v>
      </c>
      <c r="E13" s="7" t="s">
        <v>18</v>
      </c>
      <c r="F13" s="7" t="s">
        <v>28</v>
      </c>
      <c r="G13" s="7" t="s">
        <v>43</v>
      </c>
      <c r="H13" s="7">
        <v>1</v>
      </c>
      <c r="I13" s="13">
        <v>700</v>
      </c>
      <c r="J13" s="13">
        <f t="shared" si="0"/>
        <v>700</v>
      </c>
      <c r="K13" s="13">
        <v>1450</v>
      </c>
      <c r="L13" s="13">
        <f t="shared" si="1"/>
        <v>1450</v>
      </c>
      <c r="M13" s="8"/>
      <c r="N13" s="26" t="s">
        <v>24</v>
      </c>
      <c r="P13" s="26" t="s">
        <v>68</v>
      </c>
    </row>
    <row r="14" spans="1:17">
      <c r="A14" s="6">
        <v>44775</v>
      </c>
      <c r="B14" s="12" t="s">
        <v>38</v>
      </c>
      <c r="C14" s="12">
        <v>104</v>
      </c>
      <c r="D14" s="7" t="s">
        <v>17</v>
      </c>
      <c r="E14" s="7" t="s">
        <v>18</v>
      </c>
      <c r="F14" s="7" t="s">
        <v>19</v>
      </c>
      <c r="G14" s="7" t="s">
        <v>20</v>
      </c>
      <c r="H14" s="7">
        <v>4</v>
      </c>
      <c r="I14" s="13">
        <v>900</v>
      </c>
      <c r="J14" s="13">
        <f t="shared" si="0"/>
        <v>3600</v>
      </c>
      <c r="K14" s="13">
        <v>1650</v>
      </c>
      <c r="L14" s="13">
        <f t="shared" si="1"/>
        <v>6600</v>
      </c>
      <c r="M14" s="8"/>
      <c r="N14" s="4">
        <f ca="1">TODAY()</f>
        <v>44818</v>
      </c>
      <c r="P14" s="5">
        <f>COUNTIF(Table1[Size],F16)</f>
        <v>5</v>
      </c>
    </row>
    <row r="15" spans="1:17">
      <c r="A15" s="6">
        <v>44775</v>
      </c>
      <c r="B15" s="12" t="s">
        <v>44</v>
      </c>
      <c r="C15" s="12">
        <v>110</v>
      </c>
      <c r="D15" s="7" t="s">
        <v>46</v>
      </c>
      <c r="E15" s="7" t="s">
        <v>47</v>
      </c>
      <c r="F15" s="7" t="s">
        <v>19</v>
      </c>
      <c r="G15" s="7" t="s">
        <v>41</v>
      </c>
      <c r="H15" s="7">
        <v>1</v>
      </c>
      <c r="I15" s="13">
        <v>1000</v>
      </c>
      <c r="J15" s="13">
        <f t="shared" si="0"/>
        <v>1000</v>
      </c>
      <c r="K15" s="13">
        <v>2100</v>
      </c>
      <c r="L15" s="13">
        <f t="shared" si="1"/>
        <v>2100</v>
      </c>
      <c r="M15" s="8"/>
      <c r="N15" s="27">
        <f ca="1">NOW()</f>
        <v>44818.607125925926</v>
      </c>
    </row>
    <row r="16" spans="1:17">
      <c r="A16" s="6">
        <v>44775</v>
      </c>
      <c r="B16" s="12" t="s">
        <v>45</v>
      </c>
      <c r="C16" s="12">
        <v>111</v>
      </c>
      <c r="D16" s="7" t="s">
        <v>46</v>
      </c>
      <c r="E16" s="7" t="s">
        <v>18</v>
      </c>
      <c r="F16" s="7" t="s">
        <v>28</v>
      </c>
      <c r="G16" s="7" t="s">
        <v>43</v>
      </c>
      <c r="H16" s="7">
        <v>3</v>
      </c>
      <c r="I16" s="13">
        <v>1250</v>
      </c>
      <c r="J16" s="13">
        <f t="shared" si="0"/>
        <v>3750</v>
      </c>
      <c r="K16" s="13">
        <v>2500</v>
      </c>
      <c r="L16" s="13">
        <f t="shared" si="1"/>
        <v>7500</v>
      </c>
      <c r="M16" s="8"/>
    </row>
    <row r="17" spans="1:27">
      <c r="A17" s="6">
        <v>44776</v>
      </c>
      <c r="B17" s="12" t="s">
        <v>48</v>
      </c>
      <c r="C17" s="12">
        <v>101</v>
      </c>
      <c r="D17" s="7" t="s">
        <v>8</v>
      </c>
      <c r="E17" s="7" t="s">
        <v>9</v>
      </c>
      <c r="F17" s="7" t="s">
        <v>10</v>
      </c>
      <c r="G17" s="7" t="s">
        <v>11</v>
      </c>
      <c r="H17" s="7">
        <v>1</v>
      </c>
      <c r="I17" s="13">
        <v>280</v>
      </c>
      <c r="J17" s="13">
        <f t="shared" si="0"/>
        <v>280</v>
      </c>
      <c r="K17" s="13">
        <v>450</v>
      </c>
      <c r="L17" s="13">
        <f t="shared" si="1"/>
        <v>450</v>
      </c>
      <c r="M17" s="8"/>
    </row>
    <row r="18" spans="1:27">
      <c r="A18" s="6">
        <v>44776</v>
      </c>
      <c r="B18" s="12" t="s">
        <v>49</v>
      </c>
      <c r="C18" s="12">
        <v>106</v>
      </c>
      <c r="D18" s="7" t="s">
        <v>30</v>
      </c>
      <c r="E18" s="7" t="s">
        <v>18</v>
      </c>
      <c r="F18" s="7" t="s">
        <v>10</v>
      </c>
      <c r="G18" s="7" t="s">
        <v>39</v>
      </c>
      <c r="H18" s="7">
        <v>6</v>
      </c>
      <c r="I18" s="13">
        <v>350</v>
      </c>
      <c r="J18" s="13">
        <f t="shared" si="0"/>
        <v>2100</v>
      </c>
      <c r="K18" s="13">
        <v>550</v>
      </c>
      <c r="L18" s="13">
        <f t="shared" si="1"/>
        <v>3300</v>
      </c>
      <c r="M18" s="8"/>
    </row>
    <row r="19" spans="1:27">
      <c r="A19" s="6">
        <v>44776</v>
      </c>
      <c r="B19" s="12" t="s">
        <v>50</v>
      </c>
      <c r="C19" s="12">
        <v>107</v>
      </c>
      <c r="D19" s="7" t="s">
        <v>40</v>
      </c>
      <c r="E19" s="7" t="s">
        <v>27</v>
      </c>
      <c r="F19" s="7" t="s">
        <v>19</v>
      </c>
      <c r="G19" s="7" t="s">
        <v>41</v>
      </c>
      <c r="H19" s="7">
        <v>5</v>
      </c>
      <c r="I19" s="13">
        <v>320</v>
      </c>
      <c r="J19" s="13">
        <f t="shared" si="0"/>
        <v>1600</v>
      </c>
      <c r="K19" s="13">
        <v>550</v>
      </c>
      <c r="L19" s="13">
        <f t="shared" si="1"/>
        <v>2750</v>
      </c>
      <c r="M19" s="8"/>
    </row>
    <row r="20" spans="1:27">
      <c r="A20" s="6">
        <v>44776</v>
      </c>
      <c r="B20" s="12" t="s">
        <v>51</v>
      </c>
      <c r="C20" s="12">
        <v>102</v>
      </c>
      <c r="D20" s="7" t="s">
        <v>8</v>
      </c>
      <c r="E20" s="7" t="s">
        <v>42</v>
      </c>
      <c r="F20" s="7" t="s">
        <v>10</v>
      </c>
      <c r="G20" s="7" t="s">
        <v>22</v>
      </c>
      <c r="H20" s="7">
        <v>3</v>
      </c>
      <c r="I20" s="13">
        <v>300</v>
      </c>
      <c r="J20" s="13">
        <f t="shared" si="0"/>
        <v>900</v>
      </c>
      <c r="K20" s="13">
        <v>500</v>
      </c>
      <c r="L20" s="13">
        <f t="shared" si="1"/>
        <v>1500</v>
      </c>
      <c r="M20" s="8"/>
    </row>
    <row r="21" spans="1:27">
      <c r="A21" s="6">
        <v>44776</v>
      </c>
      <c r="B21" s="12" t="s">
        <v>52</v>
      </c>
      <c r="C21" s="12">
        <v>108</v>
      </c>
      <c r="D21" s="7" t="s">
        <v>17</v>
      </c>
      <c r="E21" s="7" t="s">
        <v>27</v>
      </c>
      <c r="F21" s="7" t="s">
        <v>19</v>
      </c>
      <c r="G21" s="7" t="s">
        <v>43</v>
      </c>
      <c r="H21" s="7">
        <v>3</v>
      </c>
      <c r="I21" s="13">
        <v>800</v>
      </c>
      <c r="J21" s="13">
        <f t="shared" si="0"/>
        <v>2400</v>
      </c>
      <c r="K21" s="13">
        <v>1600</v>
      </c>
      <c r="L21" s="13">
        <f t="shared" si="1"/>
        <v>4800</v>
      </c>
      <c r="M21" s="8"/>
    </row>
    <row r="22" spans="1:27">
      <c r="A22" s="6">
        <v>44776</v>
      </c>
      <c r="B22" s="12" t="s">
        <v>53</v>
      </c>
      <c r="C22" s="12">
        <v>109</v>
      </c>
      <c r="D22" s="7" t="s">
        <v>17</v>
      </c>
      <c r="E22" s="7" t="s">
        <v>18</v>
      </c>
      <c r="F22" s="7" t="s">
        <v>28</v>
      </c>
      <c r="G22" s="7" t="s">
        <v>43</v>
      </c>
      <c r="H22" s="7">
        <v>1</v>
      </c>
      <c r="I22" s="13">
        <v>700</v>
      </c>
      <c r="J22" s="13">
        <f t="shared" si="0"/>
        <v>700</v>
      </c>
      <c r="K22" s="13">
        <v>1450</v>
      </c>
      <c r="L22" s="13">
        <f t="shared" si="1"/>
        <v>1450</v>
      </c>
      <c r="M22" s="8"/>
    </row>
    <row r="23" spans="1:27">
      <c r="A23" s="6">
        <v>44776</v>
      </c>
      <c r="B23" s="12" t="s">
        <v>54</v>
      </c>
      <c r="C23" s="12">
        <v>101</v>
      </c>
      <c r="D23" s="7" t="s">
        <v>8</v>
      </c>
      <c r="E23" s="7" t="s">
        <v>9</v>
      </c>
      <c r="F23" s="7" t="s">
        <v>10</v>
      </c>
      <c r="G23" s="7" t="s">
        <v>11</v>
      </c>
      <c r="H23" s="7">
        <v>2</v>
      </c>
      <c r="I23" s="13">
        <v>280</v>
      </c>
      <c r="J23" s="13">
        <f t="shared" si="0"/>
        <v>560</v>
      </c>
      <c r="K23" s="13">
        <v>450</v>
      </c>
      <c r="L23" s="13">
        <f t="shared" si="1"/>
        <v>900</v>
      </c>
      <c r="M23" s="8"/>
    </row>
    <row r="24" spans="1:27">
      <c r="A24" s="6">
        <v>44776</v>
      </c>
      <c r="B24" s="12" t="s">
        <v>55</v>
      </c>
      <c r="C24" s="12">
        <v>104</v>
      </c>
      <c r="D24" s="7" t="s">
        <v>17</v>
      </c>
      <c r="E24" s="7" t="s">
        <v>18</v>
      </c>
      <c r="F24" s="7" t="s">
        <v>19</v>
      </c>
      <c r="G24" s="7" t="s">
        <v>20</v>
      </c>
      <c r="H24" s="7">
        <v>1</v>
      </c>
      <c r="I24" s="13">
        <v>900</v>
      </c>
      <c r="J24" s="13">
        <f t="shared" si="0"/>
        <v>900</v>
      </c>
      <c r="K24" s="13">
        <v>1650</v>
      </c>
      <c r="L24" s="13">
        <f t="shared" si="1"/>
        <v>1650</v>
      </c>
      <c r="M24" s="8"/>
      <c r="N24" s="22" t="s">
        <v>61</v>
      </c>
      <c r="O24" s="22" t="s">
        <v>62</v>
      </c>
    </row>
    <row r="25" spans="1:27">
      <c r="A25" s="6">
        <v>44776</v>
      </c>
      <c r="B25" s="12" t="s">
        <v>56</v>
      </c>
      <c r="C25" s="12">
        <v>102</v>
      </c>
      <c r="D25" s="7" t="s">
        <v>8</v>
      </c>
      <c r="E25" s="7" t="s">
        <v>18</v>
      </c>
      <c r="F25" s="7" t="s">
        <v>19</v>
      </c>
      <c r="G25" s="7" t="s">
        <v>22</v>
      </c>
      <c r="H25" s="7">
        <v>1</v>
      </c>
      <c r="I25" s="13">
        <v>300</v>
      </c>
      <c r="J25" s="13">
        <f t="shared" si="0"/>
        <v>300</v>
      </c>
      <c r="K25" s="13">
        <v>500</v>
      </c>
      <c r="L25" s="13">
        <f t="shared" si="1"/>
        <v>500</v>
      </c>
      <c r="M25" s="8"/>
      <c r="N25" s="28" t="str">
        <f>UPPER($G$3)</f>
        <v>PETER ENGLAND</v>
      </c>
      <c r="O25" s="12" t="str">
        <f>LOWER($G$3)</f>
        <v>peter england</v>
      </c>
    </row>
    <row r="26" spans="1:27">
      <c r="A26" s="6">
        <v>44776</v>
      </c>
      <c r="B26" s="12" t="s">
        <v>57</v>
      </c>
      <c r="C26" s="12">
        <v>103</v>
      </c>
      <c r="D26" s="7" t="s">
        <v>8</v>
      </c>
      <c r="E26" s="7" t="s">
        <v>27</v>
      </c>
      <c r="F26" s="7" t="s">
        <v>28</v>
      </c>
      <c r="G26" s="7" t="s">
        <v>29</v>
      </c>
      <c r="H26" s="7">
        <v>2</v>
      </c>
      <c r="I26" s="13">
        <v>350</v>
      </c>
      <c r="J26" s="13">
        <f t="shared" si="0"/>
        <v>700</v>
      </c>
      <c r="K26" s="13">
        <v>550</v>
      </c>
      <c r="L26" s="13">
        <f t="shared" si="1"/>
        <v>1100</v>
      </c>
      <c r="M26" s="8"/>
    </row>
    <row r="27" spans="1:27">
      <c r="A27" s="6">
        <v>44776</v>
      </c>
      <c r="B27" s="12" t="s">
        <v>58</v>
      </c>
      <c r="C27" s="12">
        <v>105</v>
      </c>
      <c r="D27" s="7" t="s">
        <v>30</v>
      </c>
      <c r="E27" s="7" t="s">
        <v>31</v>
      </c>
      <c r="F27" s="7" t="s">
        <v>10</v>
      </c>
      <c r="G27" s="7" t="s">
        <v>32</v>
      </c>
      <c r="H27" s="7">
        <v>2</v>
      </c>
      <c r="I27" s="13">
        <v>400</v>
      </c>
      <c r="J27" s="13">
        <f t="shared" si="0"/>
        <v>800</v>
      </c>
      <c r="K27" s="13">
        <v>700</v>
      </c>
      <c r="L27" s="13">
        <f t="shared" si="1"/>
        <v>1400</v>
      </c>
      <c r="M27" s="8"/>
    </row>
    <row r="28" spans="1:27">
      <c r="A28" s="6">
        <v>44776</v>
      </c>
      <c r="B28" s="12" t="s">
        <v>59</v>
      </c>
      <c r="C28" s="12">
        <v>101</v>
      </c>
      <c r="D28" s="7" t="s">
        <v>8</v>
      </c>
      <c r="E28" s="7" t="s">
        <v>9</v>
      </c>
      <c r="F28" s="7" t="s">
        <v>10</v>
      </c>
      <c r="G28" s="7" t="s">
        <v>11</v>
      </c>
      <c r="H28" s="7">
        <v>3</v>
      </c>
      <c r="I28" s="13">
        <v>280</v>
      </c>
      <c r="J28" s="13">
        <f t="shared" si="0"/>
        <v>840</v>
      </c>
      <c r="K28" s="13">
        <v>450</v>
      </c>
      <c r="L28" s="13">
        <f t="shared" si="1"/>
        <v>1350</v>
      </c>
      <c r="M28" s="8"/>
    </row>
    <row r="29" spans="1:27">
      <c r="A29" s="6"/>
      <c r="B29" s="12"/>
      <c r="D29" s="7"/>
      <c r="E29" s="7"/>
      <c r="F29" s="7"/>
      <c r="G29" s="7"/>
      <c r="H29" s="7"/>
      <c r="I29" s="13"/>
      <c r="J29" s="24">
        <f>SUMPRODUCT([Quantity],[Cost Price per Unit])</f>
        <v>32240</v>
      </c>
      <c r="K29" s="13"/>
      <c r="L29" s="24">
        <f>SUMPRODUCT([Quantity],[Selling Price per unit])</f>
        <v>58200</v>
      </c>
    </row>
    <row r="30" spans="1:27" ht="15" customHeight="1">
      <c r="O30" s="54" t="s">
        <v>73</v>
      </c>
      <c r="P30" s="54"/>
      <c r="Q30" s="37"/>
      <c r="R30" s="37"/>
      <c r="S30" s="37"/>
    </row>
    <row r="31" spans="1:27" s="31" customFormat="1">
      <c r="A31" s="5"/>
      <c r="B31" s="29"/>
      <c r="C31" s="12"/>
      <c r="D31" s="7"/>
      <c r="E31" s="7"/>
      <c r="F31" s="5"/>
      <c r="G31" s="5"/>
      <c r="H31" s="5"/>
      <c r="I31" s="30"/>
      <c r="J31" s="30"/>
      <c r="K31" s="30"/>
      <c r="L31" s="30"/>
      <c r="M31" s="10"/>
      <c r="N31" s="5"/>
      <c r="O31" s="5"/>
      <c r="P31" s="34"/>
      <c r="Q31" s="35"/>
      <c r="R31" s="35"/>
      <c r="S31" s="34"/>
      <c r="T31" s="34"/>
      <c r="U31" s="34"/>
      <c r="V31" s="34"/>
      <c r="W31" s="34"/>
      <c r="X31" s="36"/>
      <c r="Y31" s="36"/>
      <c r="Z31" s="36"/>
      <c r="AA31" s="36"/>
    </row>
    <row r="32" spans="1:27">
      <c r="O32" s="14" t="s">
        <v>1</v>
      </c>
      <c r="P32" s="34"/>
      <c r="Q32" s="34"/>
      <c r="R32" s="34"/>
      <c r="S32" s="34"/>
      <c r="T32" s="7"/>
      <c r="U32" s="7"/>
      <c r="V32" s="7"/>
      <c r="W32" s="7"/>
      <c r="X32" s="13"/>
      <c r="Y32" s="13"/>
      <c r="Z32" s="13"/>
      <c r="AA32" s="13"/>
    </row>
    <row r="33" spans="15:27">
      <c r="O33" s="7" t="s">
        <v>8</v>
      </c>
      <c r="P33" s="34"/>
      <c r="Q33" s="34"/>
      <c r="R33" s="34"/>
      <c r="S33" s="34"/>
      <c r="T33" s="7"/>
      <c r="U33" s="7"/>
      <c r="V33" s="7"/>
      <c r="W33" s="7"/>
      <c r="X33" s="13"/>
      <c r="Y33" s="13"/>
      <c r="Z33" s="13"/>
      <c r="AA33" s="13"/>
    </row>
    <row r="34" spans="15:27">
      <c r="O34" s="7" t="s">
        <v>17</v>
      </c>
      <c r="P34" s="34"/>
      <c r="Q34" s="34"/>
      <c r="R34" s="34"/>
      <c r="S34" s="34"/>
      <c r="T34" s="7"/>
      <c r="U34" s="7"/>
      <c r="V34" s="7"/>
      <c r="W34" s="7"/>
      <c r="X34" s="13"/>
      <c r="Y34" s="13"/>
      <c r="Z34" s="13"/>
      <c r="AA34" s="13"/>
    </row>
    <row r="35" spans="15:27">
      <c r="O35" s="7" t="s">
        <v>30</v>
      </c>
      <c r="P35" s="34"/>
      <c r="Q35" s="34"/>
      <c r="R35" s="34"/>
      <c r="S35" s="34"/>
      <c r="T35" s="7"/>
      <c r="U35" s="7"/>
      <c r="V35" s="7"/>
      <c r="W35" s="7"/>
      <c r="X35" s="13"/>
      <c r="Y35" s="13"/>
      <c r="Z35" s="13"/>
      <c r="AA35" s="13"/>
    </row>
    <row r="36" spans="15:27">
      <c r="O36" s="7" t="s">
        <v>40</v>
      </c>
      <c r="P36" s="34"/>
      <c r="Q36" s="34"/>
      <c r="R36" s="34"/>
      <c r="S36" s="34"/>
      <c r="T36" s="7"/>
      <c r="U36" s="7"/>
      <c r="V36" s="7"/>
      <c r="W36" s="7"/>
      <c r="X36" s="13"/>
      <c r="Y36" s="13"/>
      <c r="Z36" s="13"/>
      <c r="AA36" s="13"/>
    </row>
    <row r="37" spans="15:27">
      <c r="O37" s="7" t="s">
        <v>46</v>
      </c>
      <c r="P37" s="34"/>
      <c r="Q37" s="34"/>
      <c r="R37" s="34"/>
      <c r="S37" s="34"/>
      <c r="T37" s="7"/>
      <c r="U37" s="7"/>
      <c r="V37" s="7"/>
      <c r="W37" s="7"/>
      <c r="X37" s="13"/>
      <c r="Y37" s="13"/>
      <c r="Z37" s="13"/>
      <c r="AA37" s="13"/>
    </row>
    <row r="38" spans="15:27">
      <c r="O38" s="35"/>
      <c r="P38" s="34"/>
      <c r="Q38" s="34"/>
      <c r="R38" s="34"/>
      <c r="S38" s="34"/>
      <c r="T38" s="7"/>
      <c r="U38" s="7"/>
      <c r="V38" s="7"/>
      <c r="W38" s="7"/>
      <c r="X38" s="13"/>
      <c r="Y38" s="13"/>
      <c r="Z38" s="13"/>
      <c r="AA38" s="13"/>
    </row>
    <row r="39" spans="15:27">
      <c r="O39" s="35"/>
      <c r="P39" s="34"/>
      <c r="Q39" s="34"/>
      <c r="R39" s="34"/>
      <c r="S39" s="34"/>
      <c r="T39" s="7"/>
      <c r="U39" s="7"/>
      <c r="V39" s="7"/>
      <c r="W39" s="7"/>
      <c r="X39" s="13"/>
      <c r="Y39" s="13"/>
      <c r="Z39" s="13"/>
      <c r="AA39" s="13"/>
    </row>
    <row r="40" spans="15:27">
      <c r="O40" s="35"/>
      <c r="P40" s="34"/>
      <c r="Q40" s="34"/>
      <c r="R40" s="34"/>
      <c r="S40" s="34"/>
      <c r="T40" s="7"/>
      <c r="U40" s="7"/>
      <c r="V40" s="7"/>
      <c r="W40" s="7"/>
      <c r="X40" s="13"/>
      <c r="Y40" s="13"/>
      <c r="Z40" s="13"/>
      <c r="AA40" s="13"/>
    </row>
    <row r="41" spans="15:27">
      <c r="O41" s="35"/>
      <c r="P41" s="34"/>
      <c r="Q41" s="34"/>
      <c r="R41" s="34"/>
      <c r="S41" s="34"/>
      <c r="T41" s="7"/>
      <c r="U41" s="7"/>
      <c r="V41" s="7"/>
      <c r="W41" s="7"/>
      <c r="X41" s="13"/>
      <c r="Y41" s="13"/>
      <c r="Z41" s="13"/>
      <c r="AA41" s="13"/>
    </row>
    <row r="42" spans="15:27">
      <c r="O42" s="35"/>
      <c r="P42" s="34"/>
      <c r="Q42" s="34"/>
      <c r="R42" s="34"/>
      <c r="S42" s="34"/>
      <c r="T42" s="7"/>
      <c r="U42" s="7"/>
      <c r="V42" s="7"/>
      <c r="W42" s="7"/>
      <c r="X42" s="13"/>
      <c r="Y42" s="13"/>
      <c r="Z42" s="13"/>
      <c r="AA42" s="13"/>
    </row>
    <row r="43" spans="15:27">
      <c r="O43" s="35"/>
      <c r="P43" s="34"/>
      <c r="Q43" s="34"/>
      <c r="R43" s="34"/>
      <c r="S43" s="34"/>
      <c r="T43" s="7"/>
      <c r="U43" s="7"/>
      <c r="V43" s="7"/>
      <c r="W43" s="7"/>
      <c r="X43" s="13"/>
      <c r="Y43" s="13"/>
      <c r="Z43" s="13"/>
      <c r="AA43" s="13"/>
    </row>
    <row r="44" spans="15:27">
      <c r="O44" s="35"/>
      <c r="P44" s="34"/>
      <c r="Q44" s="34"/>
      <c r="R44" s="34"/>
      <c r="S44" s="34"/>
      <c r="T44" s="7"/>
      <c r="U44" s="7"/>
      <c r="V44" s="7"/>
      <c r="W44" s="7"/>
      <c r="X44" s="13"/>
      <c r="Y44" s="13"/>
      <c r="Z44" s="13"/>
      <c r="AA44" s="13"/>
    </row>
    <row r="45" spans="15:27">
      <c r="P45" s="6"/>
      <c r="Q45" s="12"/>
      <c r="R45" s="12"/>
      <c r="S45" s="7"/>
      <c r="T45" s="7"/>
      <c r="U45" s="7"/>
      <c r="V45" s="7"/>
      <c r="W45" s="7"/>
      <c r="X45" s="13"/>
      <c r="Y45" s="13"/>
      <c r="Z45" s="13"/>
      <c r="AA45" s="13"/>
    </row>
    <row r="46" spans="15:27">
      <c r="P46" s="6"/>
      <c r="Q46" s="12"/>
      <c r="R46" s="12"/>
      <c r="S46" s="7"/>
      <c r="T46" s="7"/>
      <c r="U46" s="7"/>
      <c r="V46" s="7"/>
      <c r="W46" s="7"/>
      <c r="X46" s="13"/>
      <c r="Y46" s="13"/>
      <c r="Z46" s="13"/>
      <c r="AA46" s="13"/>
    </row>
    <row r="47" spans="15:27">
      <c r="P47" s="6"/>
      <c r="Q47" s="12"/>
      <c r="R47" s="12"/>
      <c r="S47" s="7"/>
      <c r="T47" s="7"/>
      <c r="U47" s="7"/>
      <c r="V47" s="7"/>
      <c r="W47" s="7"/>
      <c r="X47" s="13"/>
      <c r="Y47" s="13"/>
      <c r="Z47" s="13"/>
      <c r="AA47" s="13"/>
    </row>
    <row r="48" spans="15:27">
      <c r="P48" s="6"/>
      <c r="Q48" s="12"/>
      <c r="R48" s="12"/>
      <c r="S48" s="7"/>
      <c r="T48" s="7"/>
      <c r="U48" s="7"/>
      <c r="V48" s="7"/>
      <c r="W48" s="7"/>
      <c r="X48" s="13"/>
      <c r="Y48" s="13"/>
      <c r="Z48" s="13"/>
      <c r="AA48" s="13"/>
    </row>
    <row r="49" spans="16:27">
      <c r="P49" s="6"/>
      <c r="Q49" s="12"/>
      <c r="R49" s="12"/>
      <c r="S49" s="7"/>
      <c r="T49" s="7"/>
      <c r="U49" s="7"/>
      <c r="V49" s="7"/>
      <c r="W49" s="7"/>
      <c r="X49" s="13"/>
      <c r="Y49" s="13"/>
      <c r="Z49" s="13"/>
      <c r="AA49" s="13"/>
    </row>
    <row r="50" spans="16:27">
      <c r="P50" s="6"/>
      <c r="Q50" s="12"/>
      <c r="R50" s="12"/>
      <c r="S50" s="7"/>
      <c r="T50" s="7"/>
      <c r="U50" s="7"/>
      <c r="V50" s="7"/>
      <c r="W50" s="7"/>
      <c r="X50" s="13"/>
      <c r="Y50" s="13"/>
      <c r="Z50" s="13"/>
      <c r="AA50" s="13"/>
    </row>
    <row r="51" spans="16:27">
      <c r="P51" s="6"/>
      <c r="Q51" s="12"/>
      <c r="R51" s="12"/>
      <c r="S51" s="7"/>
      <c r="T51" s="7"/>
      <c r="U51" s="7"/>
      <c r="V51" s="7"/>
      <c r="W51" s="7"/>
      <c r="X51" s="13"/>
      <c r="Y51" s="13"/>
      <c r="Z51" s="13"/>
      <c r="AA51" s="13"/>
    </row>
    <row r="52" spans="16:27">
      <c r="P52" s="6"/>
      <c r="Q52" s="12"/>
      <c r="R52" s="12"/>
      <c r="S52" s="7"/>
      <c r="T52" s="7"/>
      <c r="U52" s="7"/>
      <c r="V52" s="7"/>
      <c r="W52" s="7"/>
      <c r="X52" s="13"/>
      <c r="Y52" s="13"/>
      <c r="Z52" s="13"/>
      <c r="AA52" s="13"/>
    </row>
    <row r="53" spans="16:27">
      <c r="P53" s="6"/>
      <c r="Q53" s="12"/>
      <c r="R53" s="12"/>
      <c r="S53" s="7"/>
      <c r="T53" s="7"/>
      <c r="U53" s="7"/>
      <c r="V53" s="7"/>
      <c r="W53" s="7"/>
      <c r="X53" s="13"/>
      <c r="Y53" s="13"/>
      <c r="Z53" s="13"/>
      <c r="AA53" s="13"/>
    </row>
    <row r="54" spans="16:27">
      <c r="P54" s="6"/>
      <c r="Q54" s="12"/>
      <c r="R54" s="12"/>
      <c r="S54" s="7"/>
      <c r="T54" s="7"/>
      <c r="U54" s="7"/>
      <c r="V54" s="7"/>
      <c r="W54" s="7"/>
      <c r="X54" s="13"/>
      <c r="Y54" s="13"/>
      <c r="Z54" s="13"/>
      <c r="AA54" s="13"/>
    </row>
    <row r="55" spans="16:27">
      <c r="P55" s="6"/>
      <c r="Q55" s="12"/>
      <c r="R55" s="12"/>
      <c r="S55" s="7"/>
      <c r="T55" s="7"/>
      <c r="U55" s="7"/>
      <c r="V55" s="7"/>
      <c r="W55" s="7"/>
      <c r="X55" s="13"/>
      <c r="Y55" s="13"/>
      <c r="Z55" s="13"/>
      <c r="AA55" s="13"/>
    </row>
    <row r="56" spans="16:27">
      <c r="P56" s="6"/>
      <c r="Q56" s="12"/>
      <c r="R56" s="12"/>
      <c r="S56" s="7"/>
      <c r="T56" s="7"/>
      <c r="U56" s="7"/>
      <c r="V56" s="7"/>
      <c r="W56" s="7"/>
      <c r="X56" s="13"/>
      <c r="Y56" s="13"/>
      <c r="Z56" s="13"/>
      <c r="AA56" s="13"/>
    </row>
    <row r="57" spans="16:27">
      <c r="P57" s="6"/>
      <c r="Q57" s="12"/>
      <c r="R57" s="12"/>
      <c r="S57" s="7"/>
      <c r="T57" s="7"/>
      <c r="U57" s="7"/>
      <c r="V57" s="7"/>
      <c r="W57" s="7"/>
      <c r="X57" s="13"/>
      <c r="Y57" s="13"/>
      <c r="Z57" s="13"/>
      <c r="AA57" s="13"/>
    </row>
    <row r="58" spans="16:27">
      <c r="P58" s="6"/>
      <c r="Q58" s="12"/>
      <c r="R58" s="12"/>
      <c r="S58" s="7"/>
      <c r="T58" s="7"/>
      <c r="U58" s="7"/>
      <c r="V58" s="7"/>
      <c r="W58" s="7"/>
      <c r="X58" s="13"/>
      <c r="Y58" s="24"/>
      <c r="Z58" s="13"/>
      <c r="AA58" s="24"/>
    </row>
  </sheetData>
  <mergeCells count="2">
    <mergeCell ref="A1:L1"/>
    <mergeCell ref="O30:P30"/>
  </mergeCells>
  <phoneticPr fontId="1" type="noConversion"/>
  <conditionalFormatting sqref="M3:M28">
    <cfRule type="cellIs" dxfId="49" priority="2" operator="greaterThan">
      <formula>1000</formula>
    </cfRule>
  </conditionalFormatting>
  <conditionalFormatting sqref="H3:H28">
    <cfRule type="dataBar" priority="1">
      <dataBar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{B1C81FD7-4766-4FD4-8877-000FCE70BD42}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C81FD7-4766-4FD4-8877-000FCE70B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H3:H28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2:I29"/>
  <sheetViews>
    <sheetView workbookViewId="0">
      <selection activeCell="C3" sqref="C3"/>
    </sheetView>
  </sheetViews>
  <sheetFormatPr defaultRowHeight="15"/>
  <cols>
    <col min="1" max="1" width="11.85546875" style="2" bestFit="1" customWidth="1"/>
    <col min="2" max="2" width="14.5703125" style="9" bestFit="1" customWidth="1"/>
    <col min="4" max="4" width="10.140625" bestFit="1" customWidth="1"/>
    <col min="5" max="5" width="9.7109375" customWidth="1"/>
    <col min="6" max="6" width="24.140625" bestFit="1" customWidth="1"/>
    <col min="7" max="7" width="12.7109375" bestFit="1" customWidth="1"/>
    <col min="9" max="9" width="11.5703125" bestFit="1" customWidth="1"/>
  </cols>
  <sheetData>
    <row r="2" spans="1:9" ht="15.75">
      <c r="A2" s="17" t="s">
        <v>5</v>
      </c>
      <c r="B2" s="18" t="s">
        <v>60</v>
      </c>
      <c r="C2" s="20" t="s">
        <v>64</v>
      </c>
      <c r="D2" s="20" t="s">
        <v>80</v>
      </c>
      <c r="E2" s="34"/>
    </row>
    <row r="3" spans="1:9" ht="15.75">
      <c r="A3" s="12" t="s">
        <v>7</v>
      </c>
      <c r="B3" s="8">
        <f>' Product sales data'!L3-' Product sales data'!J3</f>
        <v>510</v>
      </c>
      <c r="C3" s="21">
        <f>(Table3[[#This Row],[Profit]]/Table1[[#This Row],[Total Cost Price]])*100</f>
        <v>60.714285714285708</v>
      </c>
      <c r="D3" s="7" t="str">
        <f>IF(AND(Table3[[#This Row],[Profit %]]&gt;=50,Table3[[#This Row],[Profit]]&gt;=1000),"Excellent",IF(AND(Table3[[#This Row],[Profit %]]&gt;=50,Table3[[#This Row],[Profit]]&gt;=500),"Good","Bad"))</f>
        <v>Good</v>
      </c>
    </row>
    <row r="4" spans="1:9" ht="15.75">
      <c r="A4" s="12" t="s">
        <v>16</v>
      </c>
      <c r="B4" s="8">
        <f>' Product sales data'!L4-' Product sales data'!J4</f>
        <v>3750</v>
      </c>
      <c r="C4" s="21">
        <f>(Table3[[#This Row],[Profit]]/Table1[[#This Row],[Total Cost Price]])*100</f>
        <v>83.333333333333343</v>
      </c>
      <c r="D4" s="7" t="str">
        <f>IF(AND(Table3[[#This Row],[Profit %]]&gt;=50,Table3[[#This Row],[Profit]]&gt;=1000),"Excellent",IF(AND(Table3[[#This Row],[Profit %]]&gt;=50,Table3[[#This Row],[Profit]]&gt;=500),"Good","Bad"))</f>
        <v>Excellent</v>
      </c>
    </row>
    <row r="5" spans="1:9" ht="15.75">
      <c r="A5" s="12" t="s">
        <v>21</v>
      </c>
      <c r="B5" s="8">
        <f>' Product sales data'!L5-' Product sales data'!J5</f>
        <v>400</v>
      </c>
      <c r="C5" s="21">
        <f>(Table3[[#This Row],[Profit]]/Table1[[#This Row],[Total Cost Price]])*100</f>
        <v>66.666666666666657</v>
      </c>
      <c r="D5" s="7" t="str">
        <f>IF(AND(Table3[[#This Row],[Profit %]]&gt;=50,Table3[[#This Row],[Profit]]&gt;=1000),"Excellent",IF(AND(Table3[[#This Row],[Profit %]]&gt;=50,Table3[[#This Row],[Profit]]&gt;=500),"Good","Bad"))</f>
        <v>Bad</v>
      </c>
    </row>
    <row r="6" spans="1:9" ht="15.75">
      <c r="A6" s="12" t="s">
        <v>23</v>
      </c>
      <c r="B6" s="8">
        <f>' Product sales data'!L6-' Product sales data'!J6</f>
        <v>200</v>
      </c>
      <c r="C6" s="21">
        <f>(Table3[[#This Row],[Profit]]/Table1[[#This Row],[Total Cost Price]])*100</f>
        <v>57.142857142857139</v>
      </c>
      <c r="D6" s="7" t="str">
        <f>IF(AND(Table3[[#This Row],[Profit %]]&gt;=50,Table3[[#This Row],[Profit]]&gt;=1000),"Excellent",IF(AND(Table3[[#This Row],[Profit %]]&gt;=50,Table3[[#This Row],[Profit]]&gt;=500),"Good","Bad"))</f>
        <v>Bad</v>
      </c>
    </row>
    <row r="7" spans="1:9" ht="15.75">
      <c r="A7" s="12" t="s">
        <v>25</v>
      </c>
      <c r="B7" s="8">
        <f>' Product sales data'!L7-' Product sales data'!J7</f>
        <v>600</v>
      </c>
      <c r="C7" s="21">
        <f>(Table3[[#This Row],[Profit]]/Table1[[#This Row],[Total Cost Price]])*100</f>
        <v>75</v>
      </c>
      <c r="D7" s="7" t="str">
        <f>IF(AND(Table3[[#This Row],[Profit %]]&gt;=50,Table3[[#This Row],[Profit]]&gt;=1000),"Excellent",IF(AND(Table3[[#This Row],[Profit %]]&gt;=50,Table3[[#This Row],[Profit]]&gt;=500),"Good","Bad"))</f>
        <v>Good</v>
      </c>
      <c r="F7" s="3" t="s">
        <v>65</v>
      </c>
      <c r="G7" s="19">
        <f>AVERAGE(Table3[Profit %])</f>
        <v>75.647893772893767</v>
      </c>
    </row>
    <row r="8" spans="1:9" ht="15.75">
      <c r="A8" s="12" t="s">
        <v>26</v>
      </c>
      <c r="B8" s="8">
        <f>' Product sales data'!L8-' Product sales data'!J8</f>
        <v>170</v>
      </c>
      <c r="C8" s="21">
        <f>(Table3[[#This Row],[Profit]]/Table1[[#This Row],[Total Cost Price]])*100</f>
        <v>60.714285714285708</v>
      </c>
      <c r="D8" s="7" t="str">
        <f>IF(AND(Table3[[#This Row],[Profit %]]&gt;=50,Table3[[#This Row],[Profit]]&gt;=1000),"Excellent",IF(AND(Table3[[#This Row],[Profit %]]&gt;=50,Table3[[#This Row],[Profit]]&gt;=500),"Good","Bad"))</f>
        <v>Bad</v>
      </c>
    </row>
    <row r="9" spans="1:9" ht="15.75">
      <c r="A9" s="12" t="s">
        <v>33</v>
      </c>
      <c r="B9" s="8">
        <f>' Product sales data'!L9-' Product sales data'!J9</f>
        <v>800</v>
      </c>
      <c r="C9" s="21">
        <f>(Table3[[#This Row],[Profit]]/Table1[[#This Row],[Total Cost Price]])*100</f>
        <v>57.142857142857139</v>
      </c>
      <c r="D9" s="7" t="str">
        <f>IF(AND(Table3[[#This Row],[Profit %]]&gt;=50,Table3[[#This Row],[Profit]]&gt;=1000),"Excellent",IF(AND(Table3[[#This Row],[Profit %]]&gt;=50,Table3[[#This Row],[Profit]]&gt;=500),"Good","Bad"))</f>
        <v>Good</v>
      </c>
      <c r="F9" s="3" t="s">
        <v>66</v>
      </c>
      <c r="G9">
        <f>MAX(Table3[Profit])</f>
        <v>3750</v>
      </c>
    </row>
    <row r="10" spans="1:9" ht="15.75">
      <c r="A10" s="12" t="s">
        <v>34</v>
      </c>
      <c r="B10" s="8">
        <f>' Product sales data'!L10-' Product sales data'!J10</f>
        <v>460</v>
      </c>
      <c r="C10" s="21">
        <f>(Table3[[#This Row],[Profit]]/Table1[[#This Row],[Total Cost Price]])*100</f>
        <v>71.875</v>
      </c>
      <c r="D10" s="7" t="str">
        <f>IF(AND(Table3[[#This Row],[Profit %]]&gt;=50,Table3[[#This Row],[Profit]]&gt;=1000),"Excellent",IF(AND(Table3[[#This Row],[Profit %]]&gt;=50,Table3[[#This Row],[Profit]]&gt;=500),"Good","Bad"))</f>
        <v>Bad</v>
      </c>
      <c r="F10" s="3" t="s">
        <v>67</v>
      </c>
      <c r="G10">
        <f>MIN(Table3[Profit])</f>
        <v>170</v>
      </c>
      <c r="I10" s="9"/>
    </row>
    <row r="11" spans="1:9" ht="15.75">
      <c r="A11" s="12" t="s">
        <v>35</v>
      </c>
      <c r="B11" s="8">
        <f>' Product sales data'!L11-' Product sales data'!J11</f>
        <v>600</v>
      </c>
      <c r="C11" s="21">
        <f>(Table3[[#This Row],[Profit]]/Table1[[#This Row],[Total Cost Price]])*100</f>
        <v>66.666666666666657</v>
      </c>
      <c r="D11" s="7" t="str">
        <f>IF(AND(Table3[[#This Row],[Profit %]]&gt;=50,Table3[[#This Row],[Profit]]&gt;=1000),"Excellent",IF(AND(Table3[[#This Row],[Profit %]]&gt;=50,Table3[[#This Row],[Profit]]&gt;=500),"Good","Bad"))</f>
        <v>Good</v>
      </c>
    </row>
    <row r="12" spans="1:9" ht="15.75">
      <c r="A12" s="12" t="s">
        <v>36</v>
      </c>
      <c r="B12" s="8">
        <f>' Product sales data'!L12-' Product sales data'!J12</f>
        <v>800</v>
      </c>
      <c r="C12" s="21">
        <f>(Table3[[#This Row],[Profit]]/Table1[[#This Row],[Total Cost Price]])*100</f>
        <v>100</v>
      </c>
      <c r="D12" s="7" t="str">
        <f>IF(AND(Table3[[#This Row],[Profit %]]&gt;=50,Table3[[#This Row],[Profit]]&gt;=1000),"Excellent",IF(AND(Table3[[#This Row],[Profit %]]&gt;=50,Table3[[#This Row],[Profit]]&gt;=500),"Good","Bad"))</f>
        <v>Good</v>
      </c>
      <c r="F12" s="3" t="s">
        <v>69</v>
      </c>
      <c r="G12">
        <f ca="1">SUMIF(Table1[],' Product sales data'!A9,Table3[Profit])</f>
        <v>11260</v>
      </c>
    </row>
    <row r="13" spans="1:9" ht="15.75">
      <c r="A13" s="12" t="s">
        <v>37</v>
      </c>
      <c r="B13" s="8">
        <f>' Product sales data'!L13-' Product sales data'!J13</f>
        <v>750</v>
      </c>
      <c r="C13" s="21">
        <f>(Table3[[#This Row],[Profit]]/Table1[[#This Row],[Total Cost Price]])*100</f>
        <v>107.14285714285714</v>
      </c>
      <c r="D13" s="7" t="str">
        <f>IF(AND(Table3[[#This Row],[Profit %]]&gt;=50,Table3[[#This Row],[Profit]]&gt;=1000),"Excellent",IF(AND(Table3[[#This Row],[Profit %]]&gt;=50,Table3[[#This Row],[Profit]]&gt;=500),"Good","Bad"))</f>
        <v>Good</v>
      </c>
    </row>
    <row r="14" spans="1:9" ht="15.75">
      <c r="A14" s="12" t="s">
        <v>38</v>
      </c>
      <c r="B14" s="8">
        <f>' Product sales data'!L14-' Product sales data'!J14</f>
        <v>3000</v>
      </c>
      <c r="C14" s="21">
        <f>(Table3[[#This Row],[Profit]]/Table1[[#This Row],[Total Cost Price]])*100</f>
        <v>83.333333333333343</v>
      </c>
      <c r="D14" s="7" t="str">
        <f>IF(AND(Table3[[#This Row],[Profit %]]&gt;=50,Table3[[#This Row],[Profit]]&gt;=1000),"Excellent",IF(AND(Table3[[#This Row],[Profit %]]&gt;=50,Table3[[#This Row],[Profit]]&gt;=500),"Good","Bad"))</f>
        <v>Excellent</v>
      </c>
    </row>
    <row r="15" spans="1:9" ht="15.75">
      <c r="A15" s="12" t="s">
        <v>44</v>
      </c>
      <c r="B15" s="8">
        <f>' Product sales data'!L15-' Product sales data'!J15</f>
        <v>1100</v>
      </c>
      <c r="C15" s="21">
        <f>(Table3[[#This Row],[Profit]]/Table1[[#This Row],[Total Cost Price]])*100</f>
        <v>110.00000000000001</v>
      </c>
      <c r="D15" s="7" t="str">
        <f>IF(AND(Table3[[#This Row],[Profit %]]&gt;=50,Table3[[#This Row],[Profit]]&gt;=1000),"Excellent",IF(AND(Table3[[#This Row],[Profit %]]&gt;=50,Table3[[#This Row],[Profit]]&gt;=500),"Good","Bad"))</f>
        <v>Excellent</v>
      </c>
      <c r="F15" s="55" t="s">
        <v>72</v>
      </c>
      <c r="G15" s="55"/>
    </row>
    <row r="16" spans="1:9" ht="15.75">
      <c r="A16" s="12" t="s">
        <v>45</v>
      </c>
      <c r="B16" s="8">
        <f>' Product sales data'!L16-' Product sales data'!J16</f>
        <v>3750</v>
      </c>
      <c r="C16" s="21">
        <f>(Table3[[#This Row],[Profit]]/Table1[[#This Row],[Total Cost Price]])*100</f>
        <v>100</v>
      </c>
      <c r="D16" s="7" t="str">
        <f>IF(AND(Table3[[#This Row],[Profit %]]&gt;=50,Table3[[#This Row],[Profit]]&gt;=1000),"Excellent",IF(AND(Table3[[#This Row],[Profit %]]&gt;=50,Table3[[#This Row],[Profit]]&gt;=500),"Good","Bad"))</f>
        <v>Excellent</v>
      </c>
      <c r="F16" s="3"/>
      <c r="G16" s="3"/>
    </row>
    <row r="17" spans="1:9" ht="15.75">
      <c r="A17" s="12" t="s">
        <v>48</v>
      </c>
      <c r="B17" s="8">
        <f>' Product sales data'!L17-' Product sales data'!J17</f>
        <v>170</v>
      </c>
      <c r="C17" s="21">
        <f>(Table3[[#This Row],[Profit]]/Table1[[#This Row],[Total Cost Price]])*100</f>
        <v>60.714285714285708</v>
      </c>
      <c r="D17" s="7" t="str">
        <f>IF(AND(Table3[[#This Row],[Profit %]]&gt;=50,Table3[[#This Row],[Profit]]&gt;=1000),"Excellent",IF(AND(Table3[[#This Row],[Profit %]]&gt;=50,Table3[[#This Row],[Profit]]&gt;=500),"Good","Bad"))</f>
        <v>Bad</v>
      </c>
      <c r="F17" t="s">
        <v>5</v>
      </c>
      <c r="G17" s="2" t="s">
        <v>51</v>
      </c>
    </row>
    <row r="18" spans="1:9" ht="15.75">
      <c r="A18" s="12" t="s">
        <v>49</v>
      </c>
      <c r="B18" s="8">
        <f>' Product sales data'!L18-' Product sales data'!J18</f>
        <v>1200</v>
      </c>
      <c r="C18" s="21">
        <f>(Table3[[#This Row],[Profit]]/Table1[[#This Row],[Total Cost Price]])*100</f>
        <v>57.142857142857139</v>
      </c>
      <c r="D18" s="7" t="str">
        <f>IF(AND(Table3[[#This Row],[Profit %]]&gt;=50,Table3[[#This Row],[Profit]]&gt;=1000),"Excellent",IF(AND(Table3[[#This Row],[Profit %]]&gt;=50,Table3[[#This Row],[Profit]]&gt;=500),"Good","Bad"))</f>
        <v>Excellent</v>
      </c>
      <c r="F18" t="s">
        <v>0</v>
      </c>
      <c r="G18" s="33">
        <f>VLOOKUP(G17,Table1[[#Headers],[#Data],[Order ID]:[Total Selling Price]],2,FALSE)</f>
        <v>102</v>
      </c>
      <c r="I18" s="1"/>
    </row>
    <row r="19" spans="1:9" ht="15.75">
      <c r="A19" s="12" t="s">
        <v>50</v>
      </c>
      <c r="B19" s="8">
        <f>' Product sales data'!L19-' Product sales data'!J19</f>
        <v>1150</v>
      </c>
      <c r="C19" s="21">
        <f>(Table3[[#This Row],[Profit]]/Table1[[#This Row],[Total Cost Price]])*100</f>
        <v>71.875</v>
      </c>
      <c r="D19" s="7" t="str">
        <f>IF(AND(Table3[[#This Row],[Profit %]]&gt;=50,Table3[[#This Row],[Profit]]&gt;=1000),"Excellent",IF(AND(Table3[[#This Row],[Profit %]]&gt;=50,Table3[[#This Row],[Profit]]&gt;=500),"Good","Bad"))</f>
        <v>Excellent</v>
      </c>
      <c r="F19" t="s">
        <v>70</v>
      </c>
      <c r="G19" s="2" t="str">
        <f>VLOOKUP($G$17,Table1[[#Headers],[#Data],[Order ID]:[Total Selling Price]],3,FALSE)</f>
        <v>Shirt</v>
      </c>
    </row>
    <row r="20" spans="1:9" ht="15.75">
      <c r="A20" s="12" t="s">
        <v>51</v>
      </c>
      <c r="B20" s="8">
        <f>' Product sales data'!L20-' Product sales data'!J20</f>
        <v>600</v>
      </c>
      <c r="C20" s="21">
        <f>(Table3[[#This Row],[Profit]]/Table1[[#This Row],[Total Cost Price]])*100</f>
        <v>66.666666666666657</v>
      </c>
      <c r="D20" s="7" t="str">
        <f>IF(AND(Table3[[#This Row],[Profit %]]&gt;=50,Table3[[#This Row],[Profit]]&gt;=1000),"Excellent",IF(AND(Table3[[#This Row],[Profit %]]&gt;=50,Table3[[#This Row],[Profit]]&gt;=500),"Good","Bad"))</f>
        <v>Good</v>
      </c>
      <c r="F20" t="s">
        <v>3</v>
      </c>
      <c r="G20" s="2" t="str">
        <f>VLOOKUP($G$17,Table1[[#Headers],[#Data],[Order ID]:[Total Selling Price]],4,FALSE)</f>
        <v>Purple</v>
      </c>
    </row>
    <row r="21" spans="1:9" ht="15.75">
      <c r="A21" s="12" t="s">
        <v>52</v>
      </c>
      <c r="B21" s="8">
        <f>' Product sales data'!L21-' Product sales data'!J21</f>
        <v>2400</v>
      </c>
      <c r="C21" s="21">
        <f>(Table3[[#This Row],[Profit]]/Table1[[#This Row],[Total Cost Price]])*100</f>
        <v>100</v>
      </c>
      <c r="D21" s="7" t="str">
        <f>IF(AND(Table3[[#This Row],[Profit %]]&gt;=50,Table3[[#This Row],[Profit]]&gt;=1000),"Excellent",IF(AND(Table3[[#This Row],[Profit %]]&gt;=50,Table3[[#This Row],[Profit]]&gt;=500),"Good","Bad"))</f>
        <v>Excellent</v>
      </c>
      <c r="F21" t="s">
        <v>71</v>
      </c>
      <c r="G21" s="2" t="str">
        <f>VLOOKUP($G$17,Table1[[#Headers],[#Data],[Order ID]:[Total Selling Price]],5,FALSE)</f>
        <v>M</v>
      </c>
    </row>
    <row r="22" spans="1:9" ht="15.75">
      <c r="A22" s="12" t="s">
        <v>53</v>
      </c>
      <c r="B22" s="8">
        <f>' Product sales data'!L22-' Product sales data'!J22</f>
        <v>750</v>
      </c>
      <c r="C22" s="21">
        <f>(Table3[[#This Row],[Profit]]/Table1[[#This Row],[Total Cost Price]])*100</f>
        <v>107.14285714285714</v>
      </c>
      <c r="D22" s="7" t="str">
        <f>IF(AND(Table3[[#This Row],[Profit %]]&gt;=50,Table3[[#This Row],[Profit]]&gt;=1000),"Excellent",IF(AND(Table3[[#This Row],[Profit %]]&gt;=50,Table3[[#This Row],[Profit]]&gt;=500),"Good","Bad"))</f>
        <v>Good</v>
      </c>
      <c r="F22" t="s">
        <v>2</v>
      </c>
      <c r="G22" s="2" t="str">
        <f>VLOOKUP($G$17,Table1[[#Headers],[#Data],[Order ID]:[Total Selling Price]],6,FALSE)</f>
        <v>Being Human</v>
      </c>
    </row>
    <row r="23" spans="1:9" ht="15.75">
      <c r="A23" s="12" t="s">
        <v>54</v>
      </c>
      <c r="B23" s="8">
        <f>' Product sales data'!L23-' Product sales data'!J23</f>
        <v>340</v>
      </c>
      <c r="C23" s="21">
        <f>(Table3[[#This Row],[Profit]]/Table1[[#This Row],[Total Cost Price]])*100</f>
        <v>60.714285714285708</v>
      </c>
      <c r="D23" s="7" t="str">
        <f>IF(AND(Table3[[#This Row],[Profit %]]&gt;=50,Table3[[#This Row],[Profit]]&gt;=1000),"Excellent",IF(AND(Table3[[#This Row],[Profit %]]&gt;=50,Table3[[#This Row],[Profit]]&gt;=500),"Good","Bad"))</f>
        <v>Bad</v>
      </c>
      <c r="F23" t="s">
        <v>6</v>
      </c>
      <c r="G23" s="2">
        <f>VLOOKUP($G$17,Table1[[#Headers],[#Data],[Order ID]:[Total Selling Price]],7,FALSE)</f>
        <v>3</v>
      </c>
    </row>
    <row r="24" spans="1:9" ht="15.75">
      <c r="A24" s="12" t="s">
        <v>55</v>
      </c>
      <c r="B24" s="8">
        <f>' Product sales data'!L24-' Product sales data'!J24</f>
        <v>750</v>
      </c>
      <c r="C24" s="21">
        <f>(Table3[[#This Row],[Profit]]/Table1[[#This Row],[Total Cost Price]])*100</f>
        <v>83.333333333333343</v>
      </c>
      <c r="D24" s="7" t="str">
        <f>IF(AND(Table3[[#This Row],[Profit %]]&gt;=50,Table3[[#This Row],[Profit]]&gt;=1000),"Excellent",IF(AND(Table3[[#This Row],[Profit %]]&gt;=50,Table3[[#This Row],[Profit]]&gt;=500),"Good","Bad"))</f>
        <v>Good</v>
      </c>
      <c r="F24" t="s">
        <v>15</v>
      </c>
      <c r="G24" s="2">
        <f>VLOOKUP($G$17,Table1[[#Headers],[#Data],[Order ID]:[Total Selling Price]],11,FALSE)</f>
        <v>1500</v>
      </c>
    </row>
    <row r="25" spans="1:9" ht="15.75">
      <c r="A25" s="12" t="s">
        <v>56</v>
      </c>
      <c r="B25" s="8">
        <f>' Product sales data'!L25-' Product sales data'!J25</f>
        <v>200</v>
      </c>
      <c r="C25" s="21">
        <f>(Table3[[#This Row],[Profit]]/Table1[[#This Row],[Total Cost Price]])*100</f>
        <v>66.666666666666657</v>
      </c>
      <c r="D25" s="7" t="str">
        <f>IF(AND(Table3[[#This Row],[Profit %]]&gt;=50,Table3[[#This Row],[Profit]]&gt;=1000),"Excellent",IF(AND(Table3[[#This Row],[Profit %]]&gt;=50,Table3[[#This Row],[Profit]]&gt;=500),"Good","Bad"))</f>
        <v>Bad</v>
      </c>
      <c r="F25" t="s">
        <v>60</v>
      </c>
      <c r="G25" s="2">
        <f>VLOOKUP($G$17,Table3[[#Headers],[#Data]],2,FALSE)</f>
        <v>600</v>
      </c>
    </row>
    <row r="26" spans="1:9" ht="15.75">
      <c r="A26" s="12" t="s">
        <v>57</v>
      </c>
      <c r="B26" s="8">
        <f>' Product sales data'!L26-' Product sales data'!J26</f>
        <v>400</v>
      </c>
      <c r="C26" s="21">
        <f>(Table3[[#This Row],[Profit]]/Table1[[#This Row],[Total Cost Price]])*100</f>
        <v>57.142857142857139</v>
      </c>
      <c r="D26" s="7" t="str">
        <f>IF(AND(Table3[[#This Row],[Profit %]]&gt;=50,Table3[[#This Row],[Profit]]&gt;=1000),"Excellent",IF(AND(Table3[[#This Row],[Profit %]]&gt;=50,Table3[[#This Row],[Profit]]&gt;=500),"Good","Bad"))</f>
        <v>Bad</v>
      </c>
    </row>
    <row r="27" spans="1:9" ht="15.75">
      <c r="A27" s="12" t="s">
        <v>58</v>
      </c>
      <c r="B27" s="8">
        <f>' Product sales data'!L27-' Product sales data'!J27</f>
        <v>600</v>
      </c>
      <c r="C27" s="21">
        <f>(Table3[[#This Row],[Profit]]/Table1[[#This Row],[Total Cost Price]])*100</f>
        <v>75</v>
      </c>
      <c r="D27" s="7" t="str">
        <f>IF(AND(Table3[[#This Row],[Profit %]]&gt;=50,Table3[[#This Row],[Profit]]&gt;=1000),"Excellent",IF(AND(Table3[[#This Row],[Profit %]]&gt;=50,Table3[[#This Row],[Profit]]&gt;=500),"Good","Bad"))</f>
        <v>Good</v>
      </c>
    </row>
    <row r="28" spans="1:9" ht="15.75">
      <c r="A28" s="12" t="s">
        <v>59</v>
      </c>
      <c r="B28" s="8">
        <f>' Product sales data'!L28-' Product sales data'!J28</f>
        <v>510</v>
      </c>
      <c r="C28" s="21">
        <f>(Table3[[#This Row],[Profit]]/Table1[[#This Row],[Total Cost Price]])*100</f>
        <v>60.714285714285708</v>
      </c>
      <c r="D28" s="7" t="str">
        <f>IF(AND(Table3[[#This Row],[Profit %]]&gt;=50,Table3[[#This Row],[Profit]]&gt;=1000),"Excellent",IF(AND(Table3[[#This Row],[Profit %]]&gt;=50,Table3[[#This Row],[Profit]]&gt;=500),"Good","Bad"))</f>
        <v>Good</v>
      </c>
    </row>
    <row r="29" spans="1:9" ht="15.75">
      <c r="A29" s="22" t="s">
        <v>63</v>
      </c>
      <c r="B29" s="23">
        <f>SUM([Profit])</f>
        <v>25960</v>
      </c>
    </row>
  </sheetData>
  <mergeCells count="1">
    <mergeCell ref="F15:G15"/>
  </mergeCells>
  <dataValidations count="1">
    <dataValidation type="list" allowBlank="1" showInputMessage="1" showErrorMessage="1" sqref="G17">
      <formula1>$A$3:$A$28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4:C13"/>
  <sheetViews>
    <sheetView workbookViewId="0">
      <selection activeCell="J22" sqref="J22"/>
    </sheetView>
  </sheetViews>
  <sheetFormatPr defaultRowHeight="15"/>
  <cols>
    <col min="1" max="1" width="13.42578125" bestFit="1" customWidth="1"/>
    <col min="2" max="2" width="21.5703125" bestFit="1" customWidth="1"/>
    <col min="3" max="3" width="23.7109375" bestFit="1" customWidth="1"/>
    <col min="4" max="4" width="5" bestFit="1" customWidth="1"/>
    <col min="5" max="5" width="6" bestFit="1" customWidth="1"/>
    <col min="6" max="12" width="5" bestFit="1" customWidth="1"/>
  </cols>
  <sheetData>
    <row r="4" spans="1:3">
      <c r="A4" s="38" t="s">
        <v>0</v>
      </c>
      <c r="B4" s="39" t="s">
        <v>77</v>
      </c>
      <c r="C4" s="39" t="s">
        <v>76</v>
      </c>
    </row>
    <row r="5" spans="1:3">
      <c r="A5" s="40" t="s">
        <v>39</v>
      </c>
      <c r="B5" s="41">
        <v>3500</v>
      </c>
      <c r="C5" s="41">
        <v>5500</v>
      </c>
    </row>
    <row r="6" spans="1:3">
      <c r="A6" s="40" t="s">
        <v>41</v>
      </c>
      <c r="B6" s="41">
        <v>3240</v>
      </c>
      <c r="C6" s="41">
        <v>5950</v>
      </c>
    </row>
    <row r="7" spans="1:3">
      <c r="A7" s="40" t="s">
        <v>22</v>
      </c>
      <c r="B7" s="41">
        <v>2700</v>
      </c>
      <c r="C7" s="41">
        <v>4500</v>
      </c>
    </row>
    <row r="8" spans="1:3">
      <c r="A8" s="40" t="s">
        <v>43</v>
      </c>
      <c r="B8" s="41">
        <v>8350</v>
      </c>
      <c r="C8" s="41">
        <v>16800</v>
      </c>
    </row>
    <row r="9" spans="1:3">
      <c r="A9" s="40" t="s">
        <v>20</v>
      </c>
      <c r="B9" s="41">
        <v>9000</v>
      </c>
      <c r="C9" s="41">
        <v>16500</v>
      </c>
    </row>
    <row r="10" spans="1:3">
      <c r="A10" s="40" t="s">
        <v>32</v>
      </c>
      <c r="B10" s="41">
        <v>1600</v>
      </c>
      <c r="C10" s="41">
        <v>2800</v>
      </c>
    </row>
    <row r="11" spans="1:3">
      <c r="A11" s="40" t="s">
        <v>11</v>
      </c>
      <c r="B11" s="41">
        <v>2800</v>
      </c>
      <c r="C11" s="41">
        <v>4500</v>
      </c>
    </row>
    <row r="12" spans="1:3">
      <c r="A12" s="40" t="s">
        <v>29</v>
      </c>
      <c r="B12" s="41">
        <v>1050</v>
      </c>
      <c r="C12" s="41">
        <v>1650</v>
      </c>
    </row>
    <row r="13" spans="1:3">
      <c r="A13" s="40" t="s">
        <v>75</v>
      </c>
      <c r="B13" s="41">
        <v>32240</v>
      </c>
      <c r="C13" s="41">
        <v>58200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3:C11"/>
  <sheetViews>
    <sheetView tabSelected="1" workbookViewId="0">
      <selection activeCell="A12" sqref="A12"/>
    </sheetView>
  </sheetViews>
  <sheetFormatPr defaultRowHeight="15"/>
  <cols>
    <col min="1" max="1" width="15.5703125" bestFit="1" customWidth="1"/>
    <col min="2" max="2" width="15.42578125" bestFit="1" customWidth="1"/>
    <col min="3" max="3" width="23.7109375" bestFit="1" customWidth="1"/>
  </cols>
  <sheetData>
    <row r="3" spans="1:3">
      <c r="A3" s="42" t="s">
        <v>2</v>
      </c>
      <c r="B3" t="s">
        <v>81</v>
      </c>
      <c r="C3" t="s">
        <v>76</v>
      </c>
    </row>
    <row r="4" spans="1:3">
      <c r="A4" s="43" t="s">
        <v>39</v>
      </c>
      <c r="B4" s="44">
        <v>10</v>
      </c>
      <c r="C4" s="44">
        <v>5500</v>
      </c>
    </row>
    <row r="5" spans="1:3">
      <c r="A5" s="43" t="s">
        <v>41</v>
      </c>
      <c r="B5" s="44">
        <v>8</v>
      </c>
      <c r="C5" s="44">
        <v>5950</v>
      </c>
    </row>
    <row r="6" spans="1:3">
      <c r="A6" s="43" t="s">
        <v>22</v>
      </c>
      <c r="B6" s="44">
        <v>9</v>
      </c>
      <c r="C6" s="44">
        <v>4500</v>
      </c>
    </row>
    <row r="7" spans="1:3">
      <c r="A7" s="43" t="s">
        <v>43</v>
      </c>
      <c r="B7" s="44">
        <v>9</v>
      </c>
      <c r="C7" s="44">
        <v>16800</v>
      </c>
    </row>
    <row r="8" spans="1:3">
      <c r="A8" s="43" t="s">
        <v>20</v>
      </c>
      <c r="B8" s="44">
        <v>10</v>
      </c>
      <c r="C8" s="44">
        <v>16500</v>
      </c>
    </row>
    <row r="9" spans="1:3">
      <c r="A9" s="43" t="s">
        <v>32</v>
      </c>
      <c r="B9" s="44">
        <v>4</v>
      </c>
      <c r="C9" s="44">
        <v>2800</v>
      </c>
    </row>
    <row r="10" spans="1:3">
      <c r="A10" s="43" t="s">
        <v>11</v>
      </c>
      <c r="B10" s="44">
        <v>10</v>
      </c>
      <c r="C10" s="44">
        <v>4500</v>
      </c>
    </row>
    <row r="11" spans="1:3">
      <c r="A11" s="43" t="s">
        <v>29</v>
      </c>
      <c r="B11" s="44">
        <v>3</v>
      </c>
      <c r="C11" s="44">
        <v>1650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A3:C9"/>
  <sheetViews>
    <sheetView workbookViewId="0">
      <selection activeCell="I10" sqref="I10"/>
    </sheetView>
  </sheetViews>
  <sheetFormatPr defaultRowHeight="15"/>
  <cols>
    <col min="1" max="1" width="11.28515625" bestFit="1" customWidth="1"/>
    <col min="2" max="2" width="15.7109375" bestFit="1" customWidth="1"/>
    <col min="3" max="3" width="13.28515625" bestFit="1" customWidth="1"/>
    <col min="4" max="7" width="5.5703125" bestFit="1" customWidth="1"/>
    <col min="8" max="10" width="6.5703125" bestFit="1" customWidth="1"/>
  </cols>
  <sheetData>
    <row r="3" spans="1:3">
      <c r="A3" s="45" t="s">
        <v>5</v>
      </c>
      <c r="B3" s="46" t="s">
        <v>78</v>
      </c>
      <c r="C3" s="46" t="s">
        <v>79</v>
      </c>
    </row>
    <row r="4" spans="1:3">
      <c r="A4" s="47" t="s">
        <v>44</v>
      </c>
      <c r="B4" s="48">
        <v>110.00000000000001</v>
      </c>
      <c r="C4" s="49">
        <v>1100</v>
      </c>
    </row>
    <row r="5" spans="1:3">
      <c r="A5" s="47" t="s">
        <v>37</v>
      </c>
      <c r="B5" s="48">
        <v>107.14285714285714</v>
      </c>
      <c r="C5" s="49">
        <v>750</v>
      </c>
    </row>
    <row r="6" spans="1:3">
      <c r="A6" s="47" t="s">
        <v>53</v>
      </c>
      <c r="B6" s="48">
        <v>107.14285714285714</v>
      </c>
      <c r="C6" s="49">
        <v>750</v>
      </c>
    </row>
    <row r="7" spans="1:3">
      <c r="A7" s="47" t="s">
        <v>52</v>
      </c>
      <c r="B7" s="48">
        <v>100</v>
      </c>
      <c r="C7" s="49">
        <v>2400</v>
      </c>
    </row>
    <row r="8" spans="1:3">
      <c r="A8" s="47" t="s">
        <v>36</v>
      </c>
      <c r="B8" s="48">
        <v>100</v>
      </c>
      <c r="C8" s="49">
        <v>800</v>
      </c>
    </row>
    <row r="9" spans="1:3">
      <c r="A9" s="47" t="s">
        <v>45</v>
      </c>
      <c r="B9" s="48">
        <v>100</v>
      </c>
      <c r="C9" s="49">
        <v>3750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 Product sales data</vt:lpstr>
      <vt:lpstr>Total profit on each order</vt:lpstr>
      <vt:lpstr>Pivot table analysis</vt:lpstr>
      <vt:lpstr>Sales by Manufacturer</vt:lpstr>
      <vt:lpstr>Analyses by profit %</vt:lpstr>
      <vt:lpstr>' Product sales data'!Criteria</vt:lpstr>
      <vt:lpstr>' Product sales data'!Extract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Seema</cp:lastModifiedBy>
  <dcterms:created xsi:type="dcterms:W3CDTF">2022-08-29T05:55:55Z</dcterms:created>
  <dcterms:modified xsi:type="dcterms:W3CDTF">2022-09-14T09:04:16Z</dcterms:modified>
</cp:coreProperties>
</file>