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lculate your Tax 1" sheetId="1" r:id="rId4"/>
    <sheet state="visible" name="Copy of Calculate your Tax 1 9" sheetId="2" r:id="rId5"/>
    <sheet state="visible" name="Copy of Calculate your Tax 1 8" sheetId="3" r:id="rId6"/>
    <sheet state="visible" name="Sheet104" sheetId="4" r:id="rId7"/>
    <sheet state="visible" name="Sheet70" sheetId="5" r:id="rId8"/>
    <sheet state="visible" name="Sheet71" sheetId="6" r:id="rId9"/>
    <sheet state="visible" name="Sheet72" sheetId="7" r:id="rId10"/>
    <sheet state="visible" name="Sheet73" sheetId="8" r:id="rId11"/>
    <sheet state="visible" name="Sheet74" sheetId="9" r:id="rId12"/>
    <sheet state="visible" name="Sheet75" sheetId="10" r:id="rId13"/>
    <sheet state="visible" name="Sheet76" sheetId="11" r:id="rId14"/>
    <sheet state="visible" name="Sheet77" sheetId="12" r:id="rId15"/>
    <sheet state="visible" name="Sheet78" sheetId="13" r:id="rId16"/>
    <sheet state="visible" name="Sheet79" sheetId="14" r:id="rId17"/>
    <sheet state="visible" name="Sheet80" sheetId="15" r:id="rId18"/>
    <sheet state="visible" name="Sheet81" sheetId="16" r:id="rId19"/>
    <sheet state="visible" name="Sheet82" sheetId="17" r:id="rId20"/>
    <sheet state="visible" name="Sheet83" sheetId="18" r:id="rId21"/>
    <sheet state="visible" name="Sheet84" sheetId="19" r:id="rId22"/>
    <sheet state="visible" name="Sheet85" sheetId="20" r:id="rId23"/>
    <sheet state="visible" name="Sheet86" sheetId="21" r:id="rId24"/>
    <sheet state="visible" name="Sheet87" sheetId="22" r:id="rId25"/>
    <sheet state="visible" name="Sheet88" sheetId="23" r:id="rId26"/>
    <sheet state="visible" name="Sheet89" sheetId="24" r:id="rId27"/>
    <sheet state="visible" name="Sheet90" sheetId="25" r:id="rId28"/>
    <sheet state="visible" name="Sheet91" sheetId="26" r:id="rId29"/>
    <sheet state="visible" name="Sheet92" sheetId="27" r:id="rId30"/>
    <sheet state="visible" name="Sheet93" sheetId="28" r:id="rId31"/>
    <sheet state="visible" name="Sheet94" sheetId="29" r:id="rId32"/>
    <sheet state="visible" name="Sheet95" sheetId="30" r:id="rId33"/>
    <sheet state="visible" name="Sheet96" sheetId="31" r:id="rId34"/>
    <sheet state="visible" name="Sheet97" sheetId="32" r:id="rId35"/>
    <sheet state="visible" name="Sheet98" sheetId="33" r:id="rId36"/>
    <sheet state="visible" name="Sheet99" sheetId="34" r:id="rId37"/>
    <sheet state="visible" name="Sheet100" sheetId="35" r:id="rId38"/>
    <sheet state="visible" name="Sheet101" sheetId="36" r:id="rId39"/>
    <sheet state="visible" name="Sheet102" sheetId="37" r:id="rId40"/>
    <sheet state="visible" name="Sheet103" sheetId="38" r:id="rId41"/>
    <sheet state="visible" name="Copy of Calculate your Tax 1 7" sheetId="39" r:id="rId42"/>
    <sheet state="visible" name="Sheet67" sheetId="40" r:id="rId43"/>
    <sheet state="visible" name="Copy of Calculate your Tax 1 6" sheetId="41" r:id="rId44"/>
    <sheet state="visible" name="Copy of Calculate your Tax 1 5" sheetId="42" r:id="rId45"/>
    <sheet state="visible" name="Sheet66" sheetId="43" r:id="rId46"/>
    <sheet state="visible" name="Sheet65" sheetId="44" r:id="rId47"/>
    <sheet state="visible" name="WORKING" sheetId="45" r:id="rId48"/>
    <sheet state="visible" name="Copy of Calculate your Tax 1 4" sheetId="46" r:id="rId49"/>
    <sheet state="visible" name="Sheet63" sheetId="47" r:id="rId50"/>
    <sheet state="visible" name="Sheet62" sheetId="48" r:id="rId51"/>
    <sheet state="visible" name="Copy of Calculate your Tax 1 2" sheetId="49" r:id="rId52"/>
    <sheet state="visible" name="Sheet57" sheetId="50" r:id="rId53"/>
    <sheet state="visible" name="Sample 1" sheetId="51" r:id="rId54"/>
    <sheet state="visible" name="Sheet58" sheetId="52" r:id="rId55"/>
    <sheet state="visible" name="Sample 4" sheetId="53" r:id="rId56"/>
    <sheet state="visible" name="Copy of Sample 4" sheetId="54" r:id="rId57"/>
    <sheet state="visible" name="Sample 2" sheetId="55" r:id="rId58"/>
    <sheet state="visible" name="Copy of Copy of Sample 4" sheetId="56" r:id="rId59"/>
    <sheet state="visible" name="Sheet59" sheetId="57" r:id="rId60"/>
    <sheet state="visible" name="Sample 3" sheetId="58" r:id="rId61"/>
    <sheet state="visible" name="Copy of Sample 3" sheetId="59" r:id="rId62"/>
    <sheet state="visible" name="Copy of Sample 4 1" sheetId="60" r:id="rId6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Unable to download this sheet
	-Anoop Gupta
----
500000
	-Bharath Gm
----
4210000
	-Subhasish Ghosh
----
1500000
	-Akshay Khedkar
_Marked as resolved_
	-Smurf
_Re-opened_
	-Smurf
----
3000000
	-Sumit Pandey
_Marked as resolved_
	-Sumit Pandey
_Re-opened_
	-veeresh veeru
----
950000
	-Dheeraj Maurya
----
300000
	-a k
----
720000
	-Muni Rishi
----
1200010
	-Princy Jacob
75k
	-vikas bansal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6">
      <text>
        <t xml:space="preserve">574560
	-Rajdeep Kalita</t>
      </text>
    </comment>
  </commentList>
</comments>
</file>

<file path=xl/sharedStrings.xml><?xml version="1.0" encoding="utf-8"?>
<sst xmlns="http://schemas.openxmlformats.org/spreadsheetml/2006/main" count="916" uniqueCount="100">
  <si>
    <t>(Use the next sample sheet if anyone else is using the same row to calculate)</t>
  </si>
  <si>
    <t>Choose any one</t>
  </si>
  <si>
    <t>Salaried</t>
  </si>
  <si>
    <t>Enter Your Income</t>
  </si>
  <si>
    <t xml:space="preserve">Standard Deduction </t>
  </si>
  <si>
    <t>Taxable Income</t>
  </si>
  <si>
    <t>New Regime (Post Budget 2025)</t>
  </si>
  <si>
    <t>Previously</t>
  </si>
  <si>
    <t>Tax Slab</t>
  </si>
  <si>
    <t>Amount</t>
  </si>
  <si>
    <t>Upto 4,00,000</t>
  </si>
  <si>
    <t>Upto 3,00,000</t>
  </si>
  <si>
    <t>4,00,000 - 8,00,000</t>
  </si>
  <si>
    <t>3,00,000 - 7,00,000</t>
  </si>
  <si>
    <t>8,00,001 - 12,00,000</t>
  </si>
  <si>
    <t>7,00,001 - 10,00,000</t>
  </si>
  <si>
    <t>12,00,00 - 16,00,000</t>
  </si>
  <si>
    <t>10,00,001 - 12,00,000</t>
  </si>
  <si>
    <t>16,00,00 - 20,00,000</t>
  </si>
  <si>
    <t>12,00,001 - 15,00,000</t>
  </si>
  <si>
    <t>20,00,000 - 24,00,000</t>
  </si>
  <si>
    <t>15,00,001 and above</t>
  </si>
  <si>
    <t>Above 24,00,000</t>
  </si>
  <si>
    <t>Rebate</t>
  </si>
  <si>
    <t>New Tax Regime (Post Budget) 2025</t>
  </si>
  <si>
    <t>Previous New Tax Regime</t>
  </si>
  <si>
    <t xml:space="preserve">New Regime 2024 vs 2025: Which is better? </t>
  </si>
  <si>
    <t>Savings you get from New Tax Slab (Post Budget) 2025</t>
  </si>
  <si>
    <t>Notes:</t>
  </si>
  <si>
    <t>1. This calculator is for basic tax calculation.</t>
  </si>
  <si>
    <t>2. This is not an accurate depiction, if you have any extra items in your ITR, kindly consult your financial advisor.</t>
  </si>
  <si>
    <t>3. Marginal Tax Relief has not been considered</t>
  </si>
  <si>
    <t>Visit: finology.in</t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</si>
  <si>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</si>
  <si>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t>Learn A to Z of investing from industry experts with 40+ Concepts.</t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</si>
  <si>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</si>
  <si>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t>Analyse 4000+ stocks with inbuilt valuation calculators and free screener.</t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</si>
  <si>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</si>
  <si>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t xml:space="preserve">Get 30 stocks for long term! </t>
  </si>
  <si>
    <t>Finology Select</t>
  </si>
  <si>
    <t>One stop platform to compare and choose brokers &amp; credit cards based on unbiased reviews.</t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</si>
  <si>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</si>
  <si>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</si>
  <si>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</si>
  <si>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</si>
  <si>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</si>
  <si>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</si>
  <si>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</si>
  <si>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</si>
  <si>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</si>
  <si>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t xml:space="preserve">salaried </t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</si>
  <si>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</si>
  <si>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</si>
  <si>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</si>
  <si>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</si>
  <si>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</si>
  <si>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</si>
  <si>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</si>
  <si>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</si>
  <si>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</si>
  <si>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t>pankaj</t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</si>
  <si>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</si>
  <si>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</si>
  <si>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</si>
  <si>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</si>
  <si>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</si>
  <si>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</si>
  <si>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</si>
  <si>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</si>
  <si>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</si>
  <si>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</si>
  <si>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</si>
  <si>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</si>
  <si>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</si>
  <si>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</si>
  <si>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</si>
  <si>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</si>
  <si>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</si>
  <si>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</si>
  <si>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</si>
  <si>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</si>
  <si>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</si>
  <si>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</si>
  <si>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</si>
  <si>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</si>
  <si>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</si>
  <si>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</si>
  <si>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</si>
  <si>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</si>
  <si>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</si>
  <si>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</si>
  <si>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</si>
  <si>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</si>
  <si>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</si>
  <si>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</si>
  <si>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</si>
  <si>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</si>
  <si>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Quest</t>
    </r>
    <r>
      <rPr>
        <rFont val="Roboto"/>
        <color rgb="FFA45C40"/>
        <sz val="11.0"/>
        <u/>
      </rPr>
      <t xml:space="preserve">       </t>
    </r>
  </si>
  <si>
    <r>
      <rPr>
        <rFont val="Roboto"/>
        <color rgb="FF1155CC"/>
        <sz val="11.0"/>
        <u/>
      </rPr>
      <t>Finology Ticker</t>
    </r>
    <r>
      <rPr>
        <rFont val="Roboto"/>
        <color rgb="FFA45C40"/>
        <sz val="11.0"/>
        <u/>
      </rPr>
      <t xml:space="preserve">     </t>
    </r>
  </si>
  <si>
    <r>
      <rPr>
        <rFont val="Roboto"/>
        <color rgb="FF1155CC"/>
        <sz val="11.0"/>
        <u/>
      </rPr>
      <t>Finology Recipe</t>
    </r>
    <r>
      <rPr>
        <rFont val="Roboto"/>
        <color rgb="FFA45C40"/>
        <sz val="11.0"/>
        <u/>
      </rPr>
      <t xml:space="preserve">     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</si>
</sst>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₹]#,##0.00"/>
    <numFmt numFmtId="165" formatCode="[$₹-820]#,##0.00"/>
  </numFmts>
  <fonts count="36">
    <font>
      <sz val="10.0"/>
      <color rgb="FF000000"/>
      <name val="Arial"/>
      <scheme val="minor"/>
    </font>
    <font>
      <sz val="10.0"/>
      <color theme="1"/>
      <name val="Montserrat"/>
    </font>
    <font>
      <b/>
      <sz val="13.0"/>
      <color rgb="FF5B0F00"/>
      <name val="Montserrat"/>
    </font>
    <font/>
    <font>
      <sz val="10.0"/>
      <color rgb="FF000000"/>
      <name val="Arial"/>
    </font>
    <font>
      <sz val="10.0"/>
      <color theme="1"/>
      <name val="Arial"/>
    </font>
    <font>
      <b/>
      <sz val="10.0"/>
      <color rgb="FF000000"/>
      <name val="Montserrat"/>
    </font>
    <font>
      <color theme="1"/>
      <name val="Arial"/>
      <scheme val="minor"/>
    </font>
    <font>
      <i/>
      <sz val="10.0"/>
      <color theme="1"/>
      <name val="Montserrat"/>
    </font>
    <font>
      <sz val="10.0"/>
      <color rgb="FF000000"/>
      <name val="Montserrat"/>
    </font>
    <font>
      <b/>
      <sz val="10.0"/>
      <color theme="1"/>
      <name val="Montserrat"/>
    </font>
    <font>
      <sz val="24.0"/>
      <color theme="1"/>
      <name val="Montserrat"/>
    </font>
    <font>
      <b/>
      <sz val="10.0"/>
      <color rgb="FF4C1130"/>
      <name val="Montserrat"/>
    </font>
    <font>
      <b/>
      <sz val="10.0"/>
      <color rgb="FF7F6000"/>
      <name val="Montserrat"/>
    </font>
    <font>
      <b/>
      <sz val="14.0"/>
      <color theme="1"/>
      <name val="Montserrat"/>
    </font>
    <font>
      <b/>
      <sz val="14.0"/>
      <color rgb="FFF4CCCC"/>
      <name val="Montserrat"/>
    </font>
    <font>
      <b/>
      <sz val="12.0"/>
      <color rgb="FF000000"/>
      <name val="Montserrat"/>
    </font>
    <font>
      <sz val="14.0"/>
      <color rgb="FF000000"/>
      <name val="Montserrat"/>
    </font>
    <font>
      <sz val="14.0"/>
      <color theme="1"/>
      <name val="Montserrat"/>
    </font>
    <font>
      <sz val="10.0"/>
      <color rgb="FF660000"/>
      <name val="Montserrat"/>
    </font>
    <font>
      <b/>
      <sz val="11.0"/>
      <color rgb="FF000000"/>
      <name val="Montserrat"/>
    </font>
    <font>
      <b/>
      <sz val="11.0"/>
      <color theme="1"/>
      <name val="Montserrat"/>
    </font>
    <font>
      <sz val="11.0"/>
      <color theme="1"/>
      <name val="Arial"/>
    </font>
    <font>
      <b/>
      <sz val="10.0"/>
      <color rgb="FF660000"/>
      <name val="Montserrat"/>
    </font>
    <font>
      <u/>
      <sz val="11.0"/>
      <color rgb="FFA45C40"/>
      <name val="Roboto"/>
    </font>
    <font>
      <u/>
      <sz val="11.0"/>
      <color rgb="FFA45C40"/>
      <name val="Roboto"/>
    </font>
    <font>
      <u/>
      <sz val="11.0"/>
      <color rgb="FFA45C40"/>
      <name val="Roboto"/>
    </font>
    <font>
      <sz val="11.0"/>
      <color rgb="FFA45C40"/>
      <name val="Roboto"/>
    </font>
    <font>
      <u/>
      <sz val="11.0"/>
      <color rgb="FF0000FF"/>
      <name val="Roboto"/>
    </font>
    <font>
      <b/>
      <color theme="1"/>
      <name val="Arial"/>
      <scheme val="minor"/>
    </font>
    <font>
      <sz val="13.0"/>
      <color rgb="FF5B0F00"/>
      <name val="Montserrat"/>
    </font>
    <font>
      <b/>
      <color theme="1"/>
      <name val="Montserrat"/>
    </font>
    <font>
      <sz val="14.0"/>
      <color rgb="FFF4CCCC"/>
      <name val="Montserrat"/>
    </font>
    <font>
      <b/>
      <color theme="1"/>
      <name val="Arial"/>
    </font>
    <font>
      <b/>
      <sz val="11.0"/>
      <color theme="1"/>
      <name val="Arial"/>
      <scheme val="minor"/>
    </font>
    <font>
      <color theme="1"/>
      <name val="Montserrat"/>
    </font>
  </fonts>
  <fills count="1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F6EEE0"/>
        <bgColor rgb="FFF6EEE0"/>
      </patternFill>
    </fill>
    <fill>
      <patternFill patternType="solid">
        <fgColor rgb="FFFCE5CD"/>
        <bgColor rgb="FFFCE5CD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999999"/>
        <bgColor rgb="FF999999"/>
      </patternFill>
    </fill>
  </fills>
  <borders count="43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/>
      <top/>
      <bottom/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EA9999"/>
      </left>
      <top style="thin">
        <color rgb="FFEA9999"/>
      </top>
    </border>
    <border>
      <top style="thin">
        <color rgb="FFEA9999"/>
      </top>
    </border>
    <border>
      <right style="thin">
        <color rgb="FFEA9999"/>
      </right>
      <top style="thin">
        <color rgb="FFEA9999"/>
      </top>
    </border>
    <border>
      <left style="thin">
        <color rgb="FFF4CCCC"/>
      </left>
      <right style="thin">
        <color rgb="FFF4CCCC"/>
      </right>
      <top style="thin">
        <color rgb="FFF4CCCC"/>
      </top>
      <bottom style="thin">
        <color rgb="FFF4CCCC"/>
      </bottom>
    </border>
    <border>
      <left style="thin">
        <color rgb="FFEA9999"/>
      </left>
    </border>
    <border>
      <right style="thin">
        <color rgb="FFEA9999"/>
      </right>
    </border>
    <border>
      <left style="thin">
        <color rgb="FFEA9999"/>
      </left>
      <bottom style="thin">
        <color rgb="FFEA9999"/>
      </bottom>
    </border>
    <border>
      <bottom style="thin">
        <color rgb="FFEA9999"/>
      </bottom>
    </border>
    <border>
      <right style="thin">
        <color rgb="FFEA9999"/>
      </right>
      <bottom style="thin">
        <color rgb="FFEA9999"/>
      </bottom>
    </border>
    <border>
      <left style="thin">
        <color rgb="FFF4CCCC"/>
      </left>
      <top style="thin">
        <color rgb="FFF4CCCC"/>
      </top>
      <bottom style="thin">
        <color rgb="FFF4CCCC"/>
      </bottom>
    </border>
    <border>
      <left/>
      <right/>
      <top/>
      <bottom/>
    </border>
    <border>
      <left style="thin">
        <color rgb="FFEA9999"/>
      </left>
      <right style="thin">
        <color rgb="FFEA9999"/>
      </right>
      <top style="thin">
        <color rgb="FFEA9999"/>
      </top>
    </border>
    <border>
      <left style="thin">
        <color rgb="FFEA9999"/>
      </left>
      <top style="thin">
        <color rgb="FFEA9999"/>
      </top>
      <bottom style="thin">
        <color rgb="FFEA9999"/>
      </bottom>
    </border>
    <border>
      <right style="thin">
        <color rgb="FFEA9999"/>
      </right>
      <top style="thin">
        <color rgb="FFEA9999"/>
      </top>
      <bottom style="thin">
        <color rgb="FFEA9999"/>
      </bottom>
    </border>
    <border>
      <left style="thin">
        <color rgb="FFEA9999"/>
      </left>
      <right style="thin">
        <color rgb="FFEA9999"/>
      </right>
      <bottom style="thin">
        <color rgb="FFEA9999"/>
      </bottom>
    </border>
    <border>
      <left style="thin">
        <color rgb="FFEA9999"/>
      </left>
      <right style="thin">
        <color rgb="FFEA9999"/>
      </right>
      <top style="thin">
        <color rgb="FFEA9999"/>
      </top>
      <bottom style="thin">
        <color rgb="FFEA9999"/>
      </bottom>
    </border>
    <border>
      <left/>
      <right/>
      <top style="thin">
        <color rgb="FFEA9999"/>
      </top>
    </border>
    <border>
      <left/>
      <top style="thin">
        <color rgb="FFEA9999"/>
      </top>
    </border>
    <border>
      <left/>
      <right/>
      <bottom style="thin">
        <color rgb="FFEA9999"/>
      </bottom>
    </border>
    <border>
      <left/>
      <bottom style="thin">
        <color rgb="FFEA9999"/>
      </bottom>
    </border>
    <border>
      <left style="thin">
        <color rgb="FFC38370"/>
      </left>
      <top style="thin">
        <color rgb="FFC38370"/>
      </top>
    </border>
    <border>
      <top style="thin">
        <color rgb="FFC38370"/>
      </top>
    </border>
    <border>
      <right style="thin">
        <color rgb="FFC38370"/>
      </right>
      <top style="thin">
        <color rgb="FFC38370"/>
      </top>
    </border>
    <border>
      <left style="thin">
        <color rgb="FFC38370"/>
      </left>
    </border>
    <border>
      <right style="thin">
        <color rgb="FFC38370"/>
      </right>
    </border>
    <border>
      <left style="thin">
        <color rgb="FFC38370"/>
      </left>
      <top/>
      <bottom style="thin">
        <color rgb="FFC38370"/>
      </bottom>
    </border>
    <border>
      <top/>
      <bottom style="thin">
        <color rgb="FFC38370"/>
      </bottom>
    </border>
    <border>
      <right style="thin">
        <color rgb="FFC38370"/>
      </right>
      <top/>
      <bottom style="thin">
        <color rgb="FFC38370"/>
      </bottom>
    </border>
    <border>
      <left style="thin">
        <color rgb="FFC38370"/>
      </left>
      <bottom style="thin">
        <color rgb="FFC38370"/>
      </bottom>
    </border>
    <border>
      <bottom style="thin">
        <color rgb="FFC38370"/>
      </bottom>
    </border>
    <border>
      <right style="thin">
        <color rgb="FFC38370"/>
      </right>
      <bottom style="thin">
        <color rgb="FFC38370"/>
      </bottom>
    </border>
    <border>
      <left style="thin">
        <color rgb="FFC38370"/>
      </left>
      <right style="thin">
        <color rgb="FFC38370"/>
      </right>
      <top style="thin">
        <color rgb="FFC38370"/>
      </top>
      <bottom style="thin">
        <color rgb="FFC38370"/>
      </bottom>
    </border>
    <border>
      <left style="thin">
        <color rgb="FFC38370"/>
      </left>
      <top style="thin">
        <color rgb="FFC38370"/>
      </top>
      <bottom style="thin">
        <color rgb="FFC38370"/>
      </bottom>
    </border>
    <border>
      <top style="thin">
        <color rgb="FFC38370"/>
      </top>
      <bottom style="thin">
        <color rgb="FFC38370"/>
      </bottom>
    </border>
    <border>
      <right style="thin">
        <color rgb="FFC38370"/>
      </right>
      <top style="thin">
        <color rgb="FFC38370"/>
      </top>
      <bottom style="thin">
        <color rgb="FFC38370"/>
      </bottom>
    </border>
  </borders>
  <cellStyleXfs count="1">
    <xf borderId="0" fillId="0" fontId="0" numFmtId="0" applyAlignment="1" applyFont="1"/>
  </cellStyleXfs>
  <cellXfs count="10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center"/>
    </xf>
    <xf borderId="1" fillId="3" fontId="2" numFmtId="0" xfId="0" applyAlignment="1" applyBorder="1" applyFill="1" applyFont="1">
      <alignment horizontal="center" readingOrder="0" vertical="center"/>
    </xf>
    <xf borderId="2" fillId="0" fontId="3" numFmtId="0" xfId="0" applyBorder="1" applyFont="1"/>
    <xf borderId="3" fillId="0" fontId="3" numFmtId="0" xfId="0" applyBorder="1" applyFont="1"/>
    <xf borderId="0" fillId="0" fontId="1" numFmtId="0" xfId="0" applyAlignment="1" applyFont="1">
      <alignment vertical="center"/>
    </xf>
    <xf borderId="0" fillId="0" fontId="4" numFmtId="0" xfId="0" applyFont="1"/>
    <xf borderId="4" fillId="2" fontId="1" numFmtId="0" xfId="0" applyAlignment="1" applyBorder="1" applyFont="1">
      <alignment vertical="center"/>
    </xf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0" fillId="0" fontId="2" numFmtId="0" xfId="0" applyAlignment="1" applyFont="1">
      <alignment horizontal="center" readingOrder="0" vertical="center"/>
    </xf>
    <xf borderId="8" fillId="4" fontId="5" numFmtId="0" xfId="0" applyAlignment="1" applyBorder="1" applyFill="1" applyFont="1">
      <alignment horizontal="center" vertical="center"/>
    </xf>
    <xf borderId="9" fillId="0" fontId="3" numFmtId="0" xfId="0" applyBorder="1" applyFont="1"/>
    <xf borderId="10" fillId="0" fontId="3" numFmtId="0" xfId="0" applyBorder="1" applyFont="1"/>
    <xf borderId="11" fillId="0" fontId="6" numFmtId="0" xfId="0" applyAlignment="1" applyBorder="1" applyFont="1">
      <alignment vertical="center"/>
    </xf>
    <xf borderId="0" fillId="0" fontId="7" numFmtId="0" xfId="0" applyAlignment="1" applyFont="1">
      <alignment readingOrder="0"/>
    </xf>
    <xf borderId="12" fillId="0" fontId="3" numFmtId="0" xfId="0" applyBorder="1" applyFont="1"/>
    <xf borderId="13" fillId="0" fontId="3" numFmtId="0" xfId="0" applyBorder="1" applyFont="1"/>
    <xf borderId="0" fillId="0" fontId="8" numFmtId="0" xfId="0" applyAlignment="1" applyFont="1">
      <alignment vertical="center"/>
    </xf>
    <xf borderId="0" fillId="0" fontId="9" numFmtId="0" xfId="0" applyFont="1"/>
    <xf borderId="14" fillId="0" fontId="3" numFmtId="0" xfId="0" applyBorder="1" applyFont="1"/>
    <xf borderId="15" fillId="0" fontId="3" numFmtId="0" xfId="0" applyBorder="1" applyFont="1"/>
    <xf borderId="16" fillId="0" fontId="3" numFmtId="0" xfId="0" applyBorder="1" applyFont="1"/>
    <xf borderId="17" fillId="5" fontId="9" numFmtId="0" xfId="0" applyAlignment="1" applyBorder="1" applyFill="1" applyFont="1">
      <alignment horizontal="center" vertical="center"/>
    </xf>
    <xf borderId="18" fillId="2" fontId="1" numFmtId="0" xfId="0" applyAlignment="1" applyBorder="1" applyFont="1">
      <alignment vertical="center"/>
    </xf>
    <xf borderId="0" fillId="0" fontId="10" numFmtId="0" xfId="0" applyAlignment="1" applyFont="1">
      <alignment vertical="center"/>
    </xf>
    <xf borderId="17" fillId="5" fontId="6" numFmtId="4" xfId="0" applyAlignment="1" applyBorder="1" applyFont="1" applyNumberFormat="1">
      <alignment horizontal="center" vertical="center"/>
    </xf>
    <xf borderId="18" fillId="2" fontId="11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horizontal="center" vertical="center"/>
    </xf>
    <xf borderId="19" fillId="5" fontId="12" numFmtId="0" xfId="0" applyAlignment="1" applyBorder="1" applyFont="1">
      <alignment horizontal="center" vertical="center"/>
    </xf>
    <xf borderId="20" fillId="5" fontId="12" numFmtId="0" xfId="0" applyAlignment="1" applyBorder="1" applyFont="1">
      <alignment horizontal="center" vertical="center"/>
    </xf>
    <xf borderId="21" fillId="0" fontId="3" numFmtId="0" xfId="0" applyBorder="1" applyFont="1"/>
    <xf borderId="22" fillId="0" fontId="3" numFmtId="0" xfId="0" applyBorder="1" applyFont="1"/>
    <xf borderId="23" fillId="5" fontId="12" numFmtId="0" xfId="0" applyAlignment="1" applyBorder="1" applyFont="1">
      <alignment horizontal="center" vertical="center"/>
    </xf>
    <xf borderId="23" fillId="0" fontId="1" numFmtId="0" xfId="0" applyAlignment="1" applyBorder="1" applyFont="1">
      <alignment vertical="center"/>
    </xf>
    <xf borderId="23" fillId="0" fontId="1" numFmtId="9" xfId="0" applyAlignment="1" applyBorder="1" applyFont="1" applyNumberFormat="1">
      <alignment horizontal="center" vertical="center"/>
    </xf>
    <xf borderId="23" fillId="0" fontId="1" numFmtId="164" xfId="0" applyAlignment="1" applyBorder="1" applyFont="1" applyNumberFormat="1">
      <alignment horizontal="right" vertical="center"/>
    </xf>
    <xf borderId="18" fillId="6" fontId="1" numFmtId="0" xfId="0" applyAlignment="1" applyBorder="1" applyFill="1" applyFont="1">
      <alignment vertical="center"/>
    </xf>
    <xf borderId="0" fillId="0" fontId="1" numFmtId="10" xfId="0" applyAlignment="1" applyFont="1" applyNumberFormat="1">
      <alignment horizontal="center" vertical="center"/>
    </xf>
    <xf borderId="23" fillId="0" fontId="1" numFmtId="10" xfId="0" applyAlignment="1" applyBorder="1" applyFont="1" applyNumberFormat="1">
      <alignment horizontal="center" vertical="center"/>
    </xf>
    <xf borderId="23" fillId="0" fontId="1" numFmtId="164" xfId="0" applyAlignment="1" applyBorder="1" applyFont="1" applyNumberFormat="1">
      <alignment vertical="center"/>
    </xf>
    <xf borderId="23" fillId="3" fontId="13" numFmtId="0" xfId="0" applyAlignment="1" applyBorder="1" applyFont="1">
      <alignment vertical="center"/>
    </xf>
    <xf borderId="23" fillId="3" fontId="13" numFmtId="164" xfId="0" applyAlignment="1" applyBorder="1" applyFont="1" applyNumberFormat="1">
      <alignment horizontal="right" vertical="center"/>
    </xf>
    <xf borderId="0" fillId="0" fontId="1" numFmtId="0" xfId="0" applyAlignment="1" applyFont="1">
      <alignment horizontal="right" vertical="center"/>
    </xf>
    <xf borderId="18" fillId="2" fontId="14" numFmtId="0" xfId="0" applyAlignment="1" applyBorder="1" applyFont="1">
      <alignment vertical="center"/>
    </xf>
    <xf borderId="18" fillId="6" fontId="15" numFmtId="0" xfId="0" applyAlignment="1" applyBorder="1" applyFont="1">
      <alignment vertical="center"/>
    </xf>
    <xf borderId="0" fillId="0" fontId="14" numFmtId="0" xfId="0" applyAlignment="1" applyFont="1">
      <alignment vertical="center"/>
    </xf>
    <xf borderId="20" fillId="5" fontId="16" numFmtId="0" xfId="0" applyAlignment="1" applyBorder="1" applyFont="1">
      <alignment horizontal="center" vertical="center"/>
    </xf>
    <xf borderId="23" fillId="5" fontId="16" numFmtId="164" xfId="0" applyAlignment="1" applyBorder="1" applyFont="1" applyNumberFormat="1">
      <alignment horizontal="right" vertical="center"/>
    </xf>
    <xf borderId="0" fillId="0" fontId="16" numFmtId="164" xfId="0" applyAlignment="1" applyFont="1" applyNumberFormat="1">
      <alignment horizontal="right" vertical="center"/>
    </xf>
    <xf borderId="0" fillId="0" fontId="17" numFmtId="0" xfId="0" applyAlignment="1" applyFont="1">
      <alignment vertical="center"/>
    </xf>
    <xf borderId="0" fillId="0" fontId="18" numFmtId="0" xfId="0" applyAlignment="1" applyFont="1">
      <alignment vertical="center"/>
    </xf>
    <xf borderId="18" fillId="6" fontId="19" numFmtId="0" xfId="0" applyAlignment="1" applyBorder="1" applyFont="1">
      <alignment vertical="center"/>
    </xf>
    <xf borderId="8" fillId="0" fontId="20" numFmtId="0" xfId="0" applyAlignment="1" applyBorder="1" applyFont="1">
      <alignment horizontal="right" vertical="center"/>
    </xf>
    <xf borderId="24" fillId="5" fontId="21" numFmtId="0" xfId="0" applyAlignment="1" applyBorder="1" applyFont="1">
      <alignment horizontal="center" vertical="center"/>
    </xf>
    <xf borderId="25" fillId="5" fontId="20" numFmtId="0" xfId="0" applyAlignment="1" applyBorder="1" applyFont="1">
      <alignment horizontal="center" vertical="center"/>
    </xf>
    <xf borderId="26" fillId="0" fontId="3" numFmtId="0" xfId="0" applyBorder="1" applyFont="1"/>
    <xf borderId="27" fillId="0" fontId="3" numFmtId="0" xfId="0" applyBorder="1" applyFont="1"/>
    <xf borderId="12" fillId="0" fontId="1" numFmtId="0" xfId="0" applyAlignment="1" applyBorder="1" applyFont="1">
      <alignment vertical="center"/>
    </xf>
    <xf borderId="25" fillId="5" fontId="20" numFmtId="165" xfId="0" applyAlignment="1" applyBorder="1" applyFont="1" applyNumberFormat="1">
      <alignment horizontal="center" vertical="center"/>
    </xf>
    <xf borderId="0" fillId="0" fontId="22" numFmtId="0" xfId="0" applyFont="1"/>
    <xf borderId="8" fillId="0" fontId="23" numFmtId="0" xfId="0" applyAlignment="1" applyBorder="1" applyFont="1">
      <alignment vertical="center"/>
    </xf>
    <xf borderId="9" fillId="0" fontId="1" numFmtId="0" xfId="0" applyAlignment="1" applyBorder="1" applyFont="1">
      <alignment vertical="center"/>
    </xf>
    <xf borderId="10" fillId="0" fontId="1" numFmtId="0" xfId="0" applyAlignment="1" applyBorder="1" applyFont="1">
      <alignment vertical="center"/>
    </xf>
    <xf borderId="18" fillId="2" fontId="10" numFmtId="0" xfId="0" applyAlignment="1" applyBorder="1" applyFont="1">
      <alignment vertical="center"/>
    </xf>
    <xf borderId="12" fillId="0" fontId="19" numFmtId="0" xfId="0" applyAlignment="1" applyBorder="1" applyFont="1">
      <alignment vertical="center"/>
    </xf>
    <xf borderId="13" fillId="0" fontId="1" numFmtId="0" xfId="0" applyAlignment="1" applyBorder="1" applyFont="1">
      <alignment vertical="center"/>
    </xf>
    <xf borderId="12" fillId="0" fontId="19" numFmtId="0" xfId="0" applyAlignment="1" applyBorder="1" applyFont="1">
      <alignment horizontal="left" shrinkToFit="0" vertical="center" wrapText="1"/>
    </xf>
    <xf borderId="28" fillId="4" fontId="5" numFmtId="0" xfId="0" applyAlignment="1" applyBorder="1" applyFont="1">
      <alignment horizontal="center" vertical="center"/>
    </xf>
    <xf borderId="29" fillId="0" fontId="3" numFmtId="0" xfId="0" applyBorder="1" applyFont="1"/>
    <xf borderId="30" fillId="0" fontId="3" numFmtId="0" xfId="0" applyBorder="1" applyFont="1"/>
    <xf borderId="0" fillId="0" fontId="9" numFmtId="0" xfId="0" applyAlignment="1" applyFont="1">
      <alignment horizontal="center" vertical="center"/>
    </xf>
    <xf borderId="31" fillId="0" fontId="3" numFmtId="0" xfId="0" applyBorder="1" applyFont="1"/>
    <xf borderId="32" fillId="0" fontId="3" numFmtId="0" xfId="0" applyBorder="1" applyFont="1"/>
    <xf borderId="18" fillId="2" fontId="18" numFmtId="0" xfId="0" applyAlignment="1" applyBorder="1" applyFont="1">
      <alignment vertical="center"/>
    </xf>
    <xf borderId="33" fillId="4" fontId="24" numFmtId="0" xfId="0" applyAlignment="1" applyBorder="1" applyFont="1">
      <alignment horizontal="center" vertical="center"/>
    </xf>
    <xf borderId="34" fillId="0" fontId="3" numFmtId="0" xfId="0" applyBorder="1" applyFont="1"/>
    <xf borderId="35" fillId="0" fontId="3" numFmtId="0" xfId="0" applyBorder="1" applyFont="1"/>
    <xf borderId="36" fillId="0" fontId="25" numFmtId="0" xfId="0" applyAlignment="1" applyBorder="1" applyFont="1">
      <alignment horizontal="center" vertical="center"/>
    </xf>
    <xf borderId="37" fillId="0" fontId="5" numFmtId="0" xfId="0" applyBorder="1" applyFont="1"/>
    <xf borderId="38" fillId="0" fontId="5" numFmtId="0" xfId="0" applyBorder="1" applyFont="1"/>
    <xf borderId="39" fillId="0" fontId="26" numFmtId="0" xfId="0" applyAlignment="1" applyBorder="1" applyFont="1">
      <alignment shrinkToFit="0" vertical="center" wrapText="1"/>
    </xf>
    <xf borderId="40" fillId="0" fontId="27" numFmtId="0" xfId="0" applyAlignment="1" applyBorder="1" applyFont="1">
      <alignment shrinkToFit="0" vertical="center" wrapText="1"/>
    </xf>
    <xf borderId="41" fillId="0" fontId="3" numFmtId="0" xfId="0" applyBorder="1" applyFont="1"/>
    <xf borderId="42" fillId="0" fontId="3" numFmtId="0" xfId="0" applyBorder="1" applyFont="1"/>
    <xf borderId="39" fillId="0" fontId="28" numFmtId="0" xfId="0" applyAlignment="1" applyBorder="1" applyFont="1">
      <alignment shrinkToFit="0" vertical="center" wrapText="1"/>
    </xf>
    <xf borderId="17" fillId="5" fontId="9" numFmtId="0" xfId="0" applyAlignment="1" applyBorder="1" applyFont="1">
      <alignment horizontal="center" readingOrder="0" vertical="center"/>
    </xf>
    <xf borderId="0" fillId="0" fontId="29" numFmtId="0" xfId="0" applyFont="1"/>
    <xf borderId="0" fillId="2" fontId="1" numFmtId="0" xfId="0" applyAlignment="1" applyFont="1">
      <alignment readingOrder="0" vertical="center"/>
    </xf>
    <xf borderId="11" fillId="0" fontId="6" numFmtId="0" xfId="0" applyAlignment="1" applyBorder="1" applyFont="1">
      <alignment readingOrder="0" vertical="center"/>
    </xf>
    <xf borderId="1" fillId="3" fontId="30" numFmtId="0" xfId="0" applyAlignment="1" applyBorder="1" applyFont="1">
      <alignment horizontal="center" readingOrder="0" vertical="center"/>
    </xf>
    <xf borderId="0" fillId="0" fontId="30" numFmtId="0" xfId="0" applyAlignment="1" applyFont="1">
      <alignment horizontal="center" readingOrder="0" vertical="center"/>
    </xf>
    <xf borderId="0" fillId="0" fontId="31" numFmtId="0" xfId="0" applyAlignment="1" applyFont="1">
      <alignment horizontal="center" readingOrder="0"/>
    </xf>
    <xf borderId="18" fillId="6" fontId="32" numFmtId="0" xfId="0" applyAlignment="1" applyBorder="1" applyFont="1">
      <alignment vertical="center"/>
    </xf>
    <xf borderId="0" fillId="7" fontId="7" numFmtId="3" xfId="0" applyAlignment="1" applyFill="1" applyFont="1" applyNumberFormat="1">
      <alignment readingOrder="0"/>
    </xf>
    <xf borderId="0" fillId="8" fontId="31" numFmtId="3" xfId="0" applyAlignment="1" applyFill="1" applyFont="1" applyNumberFormat="1">
      <alignment horizontal="center" readingOrder="0"/>
    </xf>
    <xf borderId="0" fillId="0" fontId="33" numFmtId="0" xfId="0" applyAlignment="1" applyFont="1">
      <alignment horizontal="center" readingOrder="0"/>
    </xf>
    <xf borderId="0" fillId="7" fontId="34" numFmtId="3" xfId="0" applyAlignment="1" applyFont="1" applyNumberFormat="1">
      <alignment readingOrder="0"/>
    </xf>
    <xf borderId="0" fillId="9" fontId="35" numFmtId="0" xfId="0" applyAlignment="1" applyFill="1" applyFont="1">
      <alignment horizontal="center" readingOrder="0"/>
    </xf>
    <xf borderId="0" fillId="7" fontId="31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38</xdr:row>
      <xdr:rowOff>0</xdr:rowOff>
    </xdr:from>
    <xdr:ext cx="314325" cy="314325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35</xdr:row>
      <xdr:rowOff>0</xdr:rowOff>
    </xdr:from>
    <xdr:ext cx="314325" cy="323850"/>
    <xdr:sp>
      <xdr:nvSpPr>
        <xdr:cNvPr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847725</xdr:colOff>
      <xdr:row>32</xdr:row>
      <xdr:rowOff>57150</xdr:rowOff>
    </xdr:from>
    <xdr:ext cx="3371850" cy="533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85725</xdr:rowOff>
    </xdr:from>
    <xdr:ext cx="2724150" cy="447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www.finology.in/" TargetMode="External"/><Relationship Id="rId3" Type="http://schemas.openxmlformats.org/officeDocument/2006/relationships/hyperlink" Target="https://tinyurl.com/quest-budget" TargetMode="External"/><Relationship Id="rId4" Type="http://schemas.openxmlformats.org/officeDocument/2006/relationships/hyperlink" Target="https://tinyurl.com/ticker-budget" TargetMode="External"/><Relationship Id="rId5" Type="http://schemas.openxmlformats.org/officeDocument/2006/relationships/hyperlink" Target="https://tinyurl.com/recipe-budget" TargetMode="External"/><Relationship Id="rId6" Type="http://schemas.openxmlformats.org/officeDocument/2006/relationships/hyperlink" Target="https://tinyurl.com/select-budget" TargetMode="External"/><Relationship Id="rId7" Type="http://schemas.openxmlformats.org/officeDocument/2006/relationships/drawing" Target="../drawings/drawing1.xml"/><Relationship Id="rId8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www.finology.in/" TargetMode="External"/><Relationship Id="rId3" Type="http://schemas.openxmlformats.org/officeDocument/2006/relationships/hyperlink" Target="https://tinyurl.com/quest-budget" TargetMode="External"/><Relationship Id="rId4" Type="http://schemas.openxmlformats.org/officeDocument/2006/relationships/hyperlink" Target="https://tinyurl.com/ticker-budget" TargetMode="External"/><Relationship Id="rId5" Type="http://schemas.openxmlformats.org/officeDocument/2006/relationships/hyperlink" Target="https://tinyurl.com/recipe-budget" TargetMode="External"/><Relationship Id="rId6" Type="http://schemas.openxmlformats.org/officeDocument/2006/relationships/hyperlink" Target="https://tinyurl.com/select-budget" TargetMode="External"/><Relationship Id="rId7" Type="http://schemas.openxmlformats.org/officeDocument/2006/relationships/drawing" Target="../drawings/drawing53.xml"/><Relationship Id="rId8" Type="http://schemas.openxmlformats.org/officeDocument/2006/relationships/vmlDrawing" Target="../drawings/vmlDrawing2.v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nology.in/" TargetMode="External"/><Relationship Id="rId2" Type="http://schemas.openxmlformats.org/officeDocument/2006/relationships/hyperlink" Target="https://tinyurl.com/quest-budget" TargetMode="External"/><Relationship Id="rId3" Type="http://schemas.openxmlformats.org/officeDocument/2006/relationships/hyperlink" Target="https://tinyurl.com/ticker-budget" TargetMode="External"/><Relationship Id="rId4" Type="http://schemas.openxmlformats.org/officeDocument/2006/relationships/hyperlink" Target="https://tinyurl.com/recipe-budget" TargetMode="External"/><Relationship Id="rId5" Type="http://schemas.openxmlformats.org/officeDocument/2006/relationships/hyperlink" Target="https://tinyurl.com/select-budget" TargetMode="External"/><Relationship Id="rId6" Type="http://schemas.openxmlformats.org/officeDocument/2006/relationships/drawing" Target="../drawings/drawing6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16" t="s">
        <v>2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 t="str">
        <f>IF(#REF!="Others",0,75000)</f>
        <v>#REF!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 t="str">
        <f>H4-H6</f>
        <v>#REF!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 t="str">
        <f>H7*E11</f>
        <v>#REF!</v>
      </c>
      <c r="G11" s="5"/>
      <c r="H11" s="35" t="s">
        <v>11</v>
      </c>
      <c r="I11" s="36">
        <v>0.0</v>
      </c>
      <c r="J11" s="37" t="str">
        <f>H7*I11</f>
        <v>#REF!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 t="str">
        <f>IF(H7&gt;800000,400000*E12,IF(H7&lt;400000,0,(H7-400000)*E12))</f>
        <v>#REF!</v>
      </c>
      <c r="G12" s="5"/>
      <c r="H12" s="35" t="s">
        <v>13</v>
      </c>
      <c r="I12" s="36">
        <v>0.05</v>
      </c>
      <c r="J12" s="37" t="str">
        <f>IF(H7&gt;700000,400000*I12,IF(H7&lt;300000,0,(H7-300000)*I12))</f>
        <v>#REF!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 t="str">
        <f>IF(H7&gt;1200000,400000*E13,IF(H7&lt;800000,0,(H7-800000)*E13))</f>
        <v>#REF!</v>
      </c>
      <c r="G13" s="5"/>
      <c r="H13" s="35" t="s">
        <v>15</v>
      </c>
      <c r="I13" s="36">
        <v>0.1</v>
      </c>
      <c r="J13" s="37" t="str">
        <f>IF(H7&gt;1000000,300000*I13,IF(H7&lt;700000,0,(H7-700000)*I13))</f>
        <v>#REF!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 t="str">
        <f>IF(H7&gt;1600000,400000*E14,IF(H7&lt;1200000,0,(H7-1200000)*E14))</f>
        <v>#REF!</v>
      </c>
      <c r="G14" s="5"/>
      <c r="H14" s="35" t="s">
        <v>17</v>
      </c>
      <c r="I14" s="36">
        <v>0.15</v>
      </c>
      <c r="J14" s="37" t="str">
        <f>IF(H7&gt;1200000,200000*I14,IF(H7&lt;1000000,0,(H7-1000000)*I14))</f>
        <v>#REF!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 t="str">
        <f>IF(H7&gt;2000000,400000*E15,IF(H7&lt;1600000,0,(H7-1600000)*E15))</f>
        <v>#REF!</v>
      </c>
      <c r="G15" s="5"/>
      <c r="H15" s="35" t="s">
        <v>19</v>
      </c>
      <c r="I15" s="36">
        <v>0.2</v>
      </c>
      <c r="J15" s="37" t="str">
        <f>IF(H7&gt;1500000,300000*I15,IF(H7&lt;1200000,0,(H7-1200000)*I15))</f>
        <v>#REF!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 t="str">
        <f>IF(H7&gt;2400000,400000*E16,IF(H7&lt;2000000,0,(H7-2000000)*E16))</f>
        <v>#REF!</v>
      </c>
      <c r="G16" s="5"/>
      <c r="H16" s="35" t="s">
        <v>21</v>
      </c>
      <c r="I16" s="36">
        <v>0.3</v>
      </c>
      <c r="J16" s="37" t="str">
        <f>IF(H7&gt;1500000,(H7-1500000)*I16,0)</f>
        <v>#REF!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 t="str">
        <f>IF(H7&gt;2400000,(H7-2400000)*E17,0)</f>
        <v>#REF!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#REF!</v>
      </c>
      <c r="G18" s="5"/>
      <c r="H18" s="5"/>
      <c r="I18" s="42" t="s">
        <v>23</v>
      </c>
      <c r="J18" s="43" t="str">
        <f>IF(H7&lt;=700000,J12,"Not Applicable")</f>
        <v>#REF!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 t="str">
        <f>IF(SUM(F11:F17)&lt;=60000,0,SUM(F11:F17))*1.04</f>
        <v>#REF!</v>
      </c>
      <c r="G20" s="50"/>
      <c r="H20" s="48" t="s">
        <v>25</v>
      </c>
      <c r="I20" s="32"/>
      <c r="J20" s="49" t="str">
        <f>IF(SUM(J11:J17)&lt;=20000,0,SUM(J11:J17)*1.04)</f>
        <v>#REF!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#REF!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 t="str">
        <f>J20-F20</f>
        <v>#REF!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33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35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37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B1:H2"/>
    <mergeCell ref="A4:D6"/>
    <mergeCell ref="D9:D10"/>
    <mergeCell ref="E9:F9"/>
    <mergeCell ref="H9:H10"/>
    <mergeCell ref="I9:J9"/>
    <mergeCell ref="H20:I20"/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</mergeCells>
  <hyperlinks>
    <hyperlink r:id="rId2" ref="E36"/>
    <hyperlink r:id="rId3" ref="E38"/>
    <hyperlink r:id="rId4" ref="E39"/>
    <hyperlink r:id="rId5" ref="E40"/>
    <hyperlink r:id="rId6" ref="E41"/>
  </hyperlinks>
  <printOptions/>
  <pageMargins bottom="0.75" footer="0.0" header="0.0" left="0.7" right="0.7" top="0.75"/>
  <pageSetup orientation="landscape"/>
  <drawing r:id="rId7"/>
  <legacy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16" t="s">
        <v>2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16">
        <v>2200000.0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 t="str">
        <f>IF(#REF!="Others",0,75000)</f>
        <v>#REF!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 t="str">
        <f>H4-H6</f>
        <v>#REF!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 t="str">
        <f>H7*E11</f>
        <v>#REF!</v>
      </c>
      <c r="G11" s="5"/>
      <c r="H11" s="35" t="s">
        <v>11</v>
      </c>
      <c r="I11" s="36">
        <v>0.0</v>
      </c>
      <c r="J11" s="37" t="str">
        <f>H7*I11</f>
        <v>#REF!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 t="str">
        <f>IF(H7&gt;800000,400000*E12,IF(H7&lt;400000,0,(H7-400000)*E12))</f>
        <v>#REF!</v>
      </c>
      <c r="G12" s="5"/>
      <c r="H12" s="35" t="s">
        <v>13</v>
      </c>
      <c r="I12" s="36">
        <v>0.05</v>
      </c>
      <c r="J12" s="37" t="str">
        <f>IF(H7&gt;700000,400000*I12,IF(H7&lt;300000,0,(H7-300000)*I12))</f>
        <v>#REF!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 t="str">
        <f>IF(H7&gt;1200000,400000*E13,IF(H7&lt;800000,0,(H7-800000)*E13))</f>
        <v>#REF!</v>
      </c>
      <c r="G13" s="5"/>
      <c r="H13" s="35" t="s">
        <v>15</v>
      </c>
      <c r="I13" s="36">
        <v>0.1</v>
      </c>
      <c r="J13" s="37" t="str">
        <f>IF(H7&gt;1000000,300000*I13,IF(H7&lt;700000,0,(H7-700000)*I13))</f>
        <v>#REF!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 t="str">
        <f>IF(H7&gt;1600000,400000*E14,IF(H7&lt;1200000,0,(H7-1200000)*E14))</f>
        <v>#REF!</v>
      </c>
      <c r="G14" s="5"/>
      <c r="H14" s="35" t="s">
        <v>17</v>
      </c>
      <c r="I14" s="36">
        <v>0.15</v>
      </c>
      <c r="J14" s="37" t="str">
        <f>IF(H7&gt;1200000,200000*I14,IF(H7&lt;1000000,0,(H7-1000000)*I14))</f>
        <v>#REF!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 t="str">
        <f>IF(H7&gt;2000000,400000*E15,IF(H7&lt;1600000,0,(H7-1600000)*E15))</f>
        <v>#REF!</v>
      </c>
      <c r="G15" s="5"/>
      <c r="H15" s="35" t="s">
        <v>19</v>
      </c>
      <c r="I15" s="36">
        <v>0.2</v>
      </c>
      <c r="J15" s="37" t="str">
        <f>IF(H7&gt;1500000,300000*I15,IF(H7&lt;1200000,0,(H7-1200000)*I15))</f>
        <v>#REF!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 t="str">
        <f>IF(H7&gt;2400000,400000*E16,IF(H7&lt;2000000,0,(H7-2000000)*E16))</f>
        <v>#REF!</v>
      </c>
      <c r="G16" s="5"/>
      <c r="H16" s="35" t="s">
        <v>21</v>
      </c>
      <c r="I16" s="36">
        <v>0.3</v>
      </c>
      <c r="J16" s="37" t="str">
        <f>IF(H7&gt;1500000,(H7-1500000)*I16,0)</f>
        <v>#REF!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 t="str">
        <f>IF(H7&gt;2400000,(H7-2400000)*E17,0)</f>
        <v>#REF!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#REF!</v>
      </c>
      <c r="G18" s="5"/>
      <c r="H18" s="5"/>
      <c r="I18" s="42" t="s">
        <v>23</v>
      </c>
      <c r="J18" s="43" t="str">
        <f>IF(H7&lt;=700000,J12,"Not Applicable")</f>
        <v>#REF!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 t="str">
        <f>IF(SUM(F11:F17)&lt;=60000,0,SUM(F11:F17))*1.04</f>
        <v>#REF!</v>
      </c>
      <c r="G20" s="50"/>
      <c r="H20" s="48" t="s">
        <v>25</v>
      </c>
      <c r="I20" s="32"/>
      <c r="J20" s="49" t="str">
        <f>IF(SUM(J11:J17)&lt;=20000,0,SUM(J11:J17)*1.04)</f>
        <v>#REF!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#REF!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 t="str">
        <f>J20-F20</f>
        <v>#REF!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41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42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43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  <mergeCell ref="B1:H2"/>
    <mergeCell ref="A4:D6"/>
    <mergeCell ref="D9:D10"/>
    <mergeCell ref="E9:F9"/>
    <mergeCell ref="H9:H10"/>
    <mergeCell ref="I9:J9"/>
    <mergeCell ref="H20:I20"/>
  </mergeCell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16" t="s">
        <v>2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16">
        <v>2200000.0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 t="str">
        <f>IF(#REF!="Others",0,75000)</f>
        <v>#REF!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 t="str">
        <f>H4-H6</f>
        <v>#REF!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 t="str">
        <f>H7*E11</f>
        <v>#REF!</v>
      </c>
      <c r="G11" s="5"/>
      <c r="H11" s="35" t="s">
        <v>11</v>
      </c>
      <c r="I11" s="36">
        <v>0.0</v>
      </c>
      <c r="J11" s="37" t="str">
        <f>H7*I11</f>
        <v>#REF!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 t="str">
        <f>IF(H7&gt;800000,400000*E12,IF(H7&lt;400000,0,(H7-400000)*E12))</f>
        <v>#REF!</v>
      </c>
      <c r="G12" s="5"/>
      <c r="H12" s="35" t="s">
        <v>13</v>
      </c>
      <c r="I12" s="36">
        <v>0.05</v>
      </c>
      <c r="J12" s="37" t="str">
        <f>IF(H7&gt;700000,400000*I12,IF(H7&lt;300000,0,(H7-300000)*I12))</f>
        <v>#REF!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 t="str">
        <f>IF(H7&gt;1200000,400000*E13,IF(H7&lt;800000,0,(H7-800000)*E13))</f>
        <v>#REF!</v>
      </c>
      <c r="G13" s="5"/>
      <c r="H13" s="35" t="s">
        <v>15</v>
      </c>
      <c r="I13" s="36">
        <v>0.1</v>
      </c>
      <c r="J13" s="37" t="str">
        <f>IF(H7&gt;1000000,300000*I13,IF(H7&lt;700000,0,(H7-700000)*I13))</f>
        <v>#REF!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 t="str">
        <f>IF(H7&gt;1600000,400000*E14,IF(H7&lt;1200000,0,(H7-1200000)*E14))</f>
        <v>#REF!</v>
      </c>
      <c r="G14" s="5"/>
      <c r="H14" s="35" t="s">
        <v>17</v>
      </c>
      <c r="I14" s="36">
        <v>0.15</v>
      </c>
      <c r="J14" s="37" t="str">
        <f>IF(H7&gt;1200000,200000*I14,IF(H7&lt;1000000,0,(H7-1000000)*I14))</f>
        <v>#REF!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 t="str">
        <f>IF(H7&gt;2000000,400000*E15,IF(H7&lt;1600000,0,(H7-1600000)*E15))</f>
        <v>#REF!</v>
      </c>
      <c r="G15" s="5"/>
      <c r="H15" s="35" t="s">
        <v>19</v>
      </c>
      <c r="I15" s="36">
        <v>0.2</v>
      </c>
      <c r="J15" s="37" t="str">
        <f>IF(H7&gt;1500000,300000*I15,IF(H7&lt;1200000,0,(H7-1200000)*I15))</f>
        <v>#REF!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 t="str">
        <f>IF(H7&gt;2400000,400000*E16,IF(H7&lt;2000000,0,(H7-2000000)*E16))</f>
        <v>#REF!</v>
      </c>
      <c r="G16" s="5"/>
      <c r="H16" s="35" t="s">
        <v>21</v>
      </c>
      <c r="I16" s="36">
        <v>0.3</v>
      </c>
      <c r="J16" s="37" t="str">
        <f>IF(H7&gt;1500000,(H7-1500000)*I16,0)</f>
        <v>#REF!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 t="str">
        <f>IF(H7&gt;2400000,(H7-2400000)*E17,0)</f>
        <v>#REF!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#REF!</v>
      </c>
      <c r="G18" s="5"/>
      <c r="H18" s="5"/>
      <c r="I18" s="42" t="s">
        <v>23</v>
      </c>
      <c r="J18" s="43" t="str">
        <f>IF(H7&lt;=700000,J12,"Not Applicable")</f>
        <v>#REF!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 t="str">
        <f>IF(SUM(F11:F17)&lt;=60000,0,SUM(F11:F17))*1.04</f>
        <v>#REF!</v>
      </c>
      <c r="G20" s="50"/>
      <c r="H20" s="48" t="s">
        <v>25</v>
      </c>
      <c r="I20" s="32"/>
      <c r="J20" s="49" t="str">
        <f>IF(SUM(J11:J17)&lt;=20000,0,SUM(J11:J17)*1.04)</f>
        <v>#REF!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#REF!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 t="str">
        <f>J20-F20</f>
        <v>#REF!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44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45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46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  <mergeCell ref="B1:H2"/>
    <mergeCell ref="A4:D6"/>
    <mergeCell ref="D9:D10"/>
    <mergeCell ref="E9:F9"/>
    <mergeCell ref="H9:H10"/>
    <mergeCell ref="I9:J9"/>
    <mergeCell ref="H20:I20"/>
  </mergeCell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87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>
        <f>H4-H6</f>
        <v>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>
        <f>H7*E11</f>
        <v>0</v>
      </c>
      <c r="G11" s="5"/>
      <c r="H11" s="35" t="s">
        <v>11</v>
      </c>
      <c r="I11" s="36">
        <v>0.0</v>
      </c>
      <c r="J11" s="37">
        <f>H7*I11</f>
        <v>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>
        <f>IF(H7&gt;800000,400000*E12,IF(H7&lt;400000,0,(H7-400000)*E12))</f>
        <v>0</v>
      </c>
      <c r="G12" s="5"/>
      <c r="H12" s="35" t="s">
        <v>13</v>
      </c>
      <c r="I12" s="36">
        <v>0.05</v>
      </c>
      <c r="J12" s="37">
        <f>IF(H7&gt;700000,400000*I12,IF(H7&lt;300000,0,(H7-300000)*I12))</f>
        <v>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>
        <f>IF(H7&gt;1200000,400000*E13,IF(H7&lt;800000,0,(H7-800000)*E13))</f>
        <v>0</v>
      </c>
      <c r="G13" s="5"/>
      <c r="H13" s="35" t="s">
        <v>15</v>
      </c>
      <c r="I13" s="36">
        <v>0.1</v>
      </c>
      <c r="J13" s="37">
        <f>IF(H7&gt;1000000,300000*I13,IF(H7&lt;700000,0,(H7-700000)*I13))</f>
        <v>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>
        <f>IF(H7&gt;1600000,400000*E14,IF(H7&lt;1200000,0,(H7-1200000)*E14))</f>
        <v>0</v>
      </c>
      <c r="G14" s="5"/>
      <c r="H14" s="35" t="s">
        <v>17</v>
      </c>
      <c r="I14" s="36">
        <v>0.15</v>
      </c>
      <c r="J14" s="37">
        <f>IF(H7&gt;1200000,200000*I14,IF(H7&lt;1000000,0,(H7-1000000)*I14))</f>
        <v>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>
        <f>IF(H7&gt;2000000,400000*E15,IF(H7&lt;1600000,0,(H7-1600000)*E15))</f>
        <v>0</v>
      </c>
      <c r="G15" s="5"/>
      <c r="H15" s="35" t="s">
        <v>19</v>
      </c>
      <c r="I15" s="36">
        <v>0.2</v>
      </c>
      <c r="J15" s="37">
        <f>IF(H7&gt;1500000,300000*I15,IF(H7&lt;1200000,0,(H7-1200000)*I15))</f>
        <v>0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>
        <f>IF(H7&gt;2400000,400000*E16,IF(H7&lt;2000000,0,(H7-2000000)*E16))</f>
        <v>0</v>
      </c>
      <c r="G16" s="5"/>
      <c r="H16" s="35" t="s">
        <v>21</v>
      </c>
      <c r="I16" s="36">
        <v>0.3</v>
      </c>
      <c r="J16" s="37">
        <f>IF(H7&gt;1500000,(H7-1500000)*I16,0)</f>
        <v>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>
        <f>IF(H7&gt;2400000,(H7-2400000)*E17,0)</f>
        <v>0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>
        <f>IF(H7&lt;=1200000,SUM(F11:F13),"Not Applicable")</f>
        <v>0</v>
      </c>
      <c r="G18" s="5"/>
      <c r="H18" s="5"/>
      <c r="I18" s="42" t="s">
        <v>23</v>
      </c>
      <c r="J18" s="43">
        <f>IF(H7&lt;=700000,J12,"Not Applicable")</f>
        <v>0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>
        <f>IF(SUM(F11:F17)&lt;=60000,0,SUM(F11:F17))*1.04</f>
        <v>0</v>
      </c>
      <c r="G20" s="50"/>
      <c r="H20" s="48" t="s">
        <v>25</v>
      </c>
      <c r="I20" s="32"/>
      <c r="J20" s="49">
        <f>IF(SUM(J11:J17)&lt;=20000,0,SUM(J11:J17)*1.04)</f>
        <v>0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New Regime 2024 was good for you.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>
        <f>J20-F20</f>
        <v>0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47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48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49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  <mergeCell ref="B1:H2"/>
    <mergeCell ref="A4:D6"/>
    <mergeCell ref="D9:D10"/>
    <mergeCell ref="E9:F9"/>
    <mergeCell ref="H9:H10"/>
    <mergeCell ref="I9:J9"/>
    <mergeCell ref="H20:I20"/>
  </mergeCells>
  <hyperlinks>
    <hyperlink r:id="rId1" ref="E36"/>
    <hyperlink r:id="rId2" ref="E38"/>
    <hyperlink r:id="rId3" ref="E39"/>
    <hyperlink r:id="rId4" ref="E40"/>
    <hyperlink r:id="rId5" ref="E41"/>
  </hyperlinks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46">
      <c r="A46" s="88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16" t="s">
        <v>50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16">
        <v>1290000.0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 t="str">
        <f>IF(#REF!="Others",0,75000)</f>
        <v>#REF!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 t="str">
        <f>H4-H6</f>
        <v>#REF!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 t="str">
        <f>H7*E11</f>
        <v>#REF!</v>
      </c>
      <c r="G11" s="5"/>
      <c r="H11" s="35" t="s">
        <v>11</v>
      </c>
      <c r="I11" s="36">
        <v>0.0</v>
      </c>
      <c r="J11" s="37" t="str">
        <f>H7*I11</f>
        <v>#REF!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 t="str">
        <f>IF(H7&gt;800000,400000*E12,IF(H7&lt;400000,0,(H7-400000)*E12))</f>
        <v>#REF!</v>
      </c>
      <c r="G12" s="5"/>
      <c r="H12" s="35" t="s">
        <v>13</v>
      </c>
      <c r="I12" s="36">
        <v>0.05</v>
      </c>
      <c r="J12" s="37" t="str">
        <f>IF(H7&gt;700000,400000*I12,IF(H7&lt;300000,0,(H7-300000)*I12))</f>
        <v>#REF!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 t="str">
        <f>IF(H7&gt;1200000,400000*E13,IF(H7&lt;800000,0,(H7-800000)*E13))</f>
        <v>#REF!</v>
      </c>
      <c r="G13" s="5"/>
      <c r="H13" s="35" t="s">
        <v>15</v>
      </c>
      <c r="I13" s="36">
        <v>0.1</v>
      </c>
      <c r="J13" s="37" t="str">
        <f>IF(H7&gt;1000000,300000*I13,IF(H7&lt;700000,0,(H7-700000)*I13))</f>
        <v>#REF!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 t="str">
        <f>IF(H7&gt;1600000,400000*E14,IF(H7&lt;1200000,0,(H7-1200000)*E14))</f>
        <v>#REF!</v>
      </c>
      <c r="G14" s="5"/>
      <c r="H14" s="35" t="s">
        <v>17</v>
      </c>
      <c r="I14" s="36">
        <v>0.15</v>
      </c>
      <c r="J14" s="37" t="str">
        <f>IF(H7&gt;1200000,200000*I14,IF(H7&lt;1000000,0,(H7-1000000)*I14))</f>
        <v>#REF!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 t="str">
        <f>IF(H7&gt;2000000,400000*E15,IF(H7&lt;1600000,0,(H7-1600000)*E15))</f>
        <v>#REF!</v>
      </c>
      <c r="G15" s="5"/>
      <c r="H15" s="35" t="s">
        <v>19</v>
      </c>
      <c r="I15" s="36">
        <v>0.2</v>
      </c>
      <c r="J15" s="37" t="str">
        <f>IF(H7&gt;1500000,300000*I15,IF(H7&lt;1200000,0,(H7-1200000)*I15))</f>
        <v>#REF!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 t="str">
        <f>IF(H7&gt;2400000,400000*E16,IF(H7&lt;2000000,0,(H7-2000000)*E16))</f>
        <v>#REF!</v>
      </c>
      <c r="G16" s="5"/>
      <c r="H16" s="35" t="s">
        <v>21</v>
      </c>
      <c r="I16" s="36">
        <v>0.3</v>
      </c>
      <c r="J16" s="37" t="str">
        <f>IF(H7&gt;1500000,(H7-1500000)*I16,0)</f>
        <v>#REF!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 t="str">
        <f>IF(H7&gt;2400000,(H7-2400000)*E17,0)</f>
        <v>#REF!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#REF!</v>
      </c>
      <c r="G18" s="5"/>
      <c r="H18" s="5"/>
      <c r="I18" s="42" t="s">
        <v>23</v>
      </c>
      <c r="J18" s="43" t="str">
        <f>IF(H7&lt;=700000,J12,"Not Applicable")</f>
        <v>#REF!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 t="str">
        <f>IF(SUM(F11:F17)&lt;=60000,0,SUM(F11:F17))*1.04</f>
        <v>#REF!</v>
      </c>
      <c r="G20" s="50"/>
      <c r="H20" s="48" t="s">
        <v>25</v>
      </c>
      <c r="I20" s="32"/>
      <c r="J20" s="49" t="str">
        <f>IF(SUM(J11:J17)&lt;=20000,0,SUM(J11:J17)*1.04)</f>
        <v>#REF!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#REF!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 t="str">
        <f>J20-F20</f>
        <v>#REF!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51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52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53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  <mergeCell ref="B1:H2"/>
    <mergeCell ref="A4:D6"/>
    <mergeCell ref="D9:D10"/>
    <mergeCell ref="E9:F9"/>
    <mergeCell ref="H9:H10"/>
    <mergeCell ref="I9:J9"/>
    <mergeCell ref="H20:I20"/>
  </mergeCell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89">
        <v>9.0</v>
      </c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16"/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90">
        <v>1980000.0</v>
      </c>
      <c r="H5" s="16">
        <v>1174000.0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87">
        <v>75000.0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>
        <f>H5-H6</f>
        <v>1099000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>
        <f>H7*E11</f>
        <v>0</v>
      </c>
      <c r="G11" s="5"/>
      <c r="H11" s="35" t="s">
        <v>11</v>
      </c>
      <c r="I11" s="36">
        <v>0.0</v>
      </c>
      <c r="J11" s="37">
        <f>H7*I11</f>
        <v>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>
        <f>IF(H7&gt;800000,400000*E12,IF(H7&lt;400000,0,(H7-400000)*E12))</f>
        <v>20000</v>
      </c>
      <c r="G12" s="5"/>
      <c r="H12" s="35" t="s">
        <v>13</v>
      </c>
      <c r="I12" s="36">
        <v>0.05</v>
      </c>
      <c r="J12" s="37">
        <f>IF(H7&gt;700000,400000*I12,IF(H7&lt;300000,0,(H7-300000)*I12))</f>
        <v>20000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>
        <f>IF(H7&gt;1200000,400000*E13,IF(H7&lt;800000,0,(H7-800000)*E13))</f>
        <v>29900</v>
      </c>
      <c r="G13" s="5"/>
      <c r="H13" s="35" t="s">
        <v>15</v>
      </c>
      <c r="I13" s="36">
        <v>0.1</v>
      </c>
      <c r="J13" s="37">
        <f>IF(H7&gt;1000000,300000*I13,IF(H7&lt;700000,0,(H7-700000)*I13))</f>
        <v>30000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>
        <f>IF(H7&gt;1600000,400000*E14,IF(H7&lt;1200000,0,(H7-1200000)*E14))</f>
        <v>0</v>
      </c>
      <c r="G14" s="5"/>
      <c r="H14" s="35" t="s">
        <v>17</v>
      </c>
      <c r="I14" s="36">
        <v>0.15</v>
      </c>
      <c r="J14" s="37">
        <f>IF(H7&gt;1200000,200000*I14,IF(H7&lt;1000000,0,(H7-1000000)*I14))</f>
        <v>14850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>
        <f>IF(H7&gt;2000000,400000*E15,IF(H7&lt;1600000,0,(H7-1600000)*E15))</f>
        <v>0</v>
      </c>
      <c r="G15" s="5"/>
      <c r="H15" s="35" t="s">
        <v>19</v>
      </c>
      <c r="I15" s="36">
        <v>0.2</v>
      </c>
      <c r="J15" s="37">
        <f>IF(H7&gt;1500000,300000*I15,IF(H7&lt;1200000,0,(H7-1200000)*I15))</f>
        <v>0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>
        <f>IF(H7&gt;2400000,400000*E16,IF(H7&lt;2000000,0,(H7-2000000)*E16))</f>
        <v>0</v>
      </c>
      <c r="G16" s="5"/>
      <c r="H16" s="35" t="s">
        <v>21</v>
      </c>
      <c r="I16" s="36">
        <v>0.3</v>
      </c>
      <c r="J16" s="37">
        <f>IF(H7&gt;1500000,(H7-1500000)*I16,0)</f>
        <v>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>
        <f>IF(H7&gt;2400000,(H7-2400000)*E17,0)</f>
        <v>0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>
        <f>IF(H7&lt;=1200000,SUM(F11:F13),"Not Applicable")</f>
        <v>49900</v>
      </c>
      <c r="G18" s="5"/>
      <c r="H18" s="5"/>
      <c r="I18" s="42" t="s">
        <v>23</v>
      </c>
      <c r="J18" s="43" t="str">
        <f>IF(H7&lt;=700000,J12,"Not Applicable")</f>
        <v>Not Applicable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>
        <f>IF(SUM(F11:F17)&lt;=60000,0,SUM(F11:F17))*1.04</f>
        <v>0</v>
      </c>
      <c r="G20" s="50"/>
      <c r="H20" s="48" t="s">
        <v>25</v>
      </c>
      <c r="I20" s="32"/>
      <c r="J20" s="49">
        <f>IF(SUM(J11:J17)&lt;=20000,0,SUM(J11:J17)*1.04)</f>
        <v>67444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New Regime 2025 is good for you.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>
        <f>J20-F20</f>
        <v>67444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54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55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56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  <mergeCell ref="B1:H2"/>
    <mergeCell ref="A4:D6"/>
    <mergeCell ref="D9:D10"/>
    <mergeCell ref="E9:F9"/>
    <mergeCell ref="H9:H10"/>
    <mergeCell ref="I9:J9"/>
    <mergeCell ref="H20:I20"/>
  </mergeCell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16">
        <v>1900000.0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16">
        <v>1900000.0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87">
        <v>125000.0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 t="str">
        <f>#REF!-H6</f>
        <v>#REF!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 t="str">
        <f>H7*E11</f>
        <v>#REF!</v>
      </c>
      <c r="G11" s="5"/>
      <c r="H11" s="35" t="s">
        <v>11</v>
      </c>
      <c r="I11" s="36">
        <v>0.0</v>
      </c>
      <c r="J11" s="37" t="str">
        <f>H7*I11</f>
        <v>#REF!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 t="str">
        <f>IF(H7&gt;800000,400000*E12,IF(H7&lt;400000,0,(H7-400000)*E12))</f>
        <v>#REF!</v>
      </c>
      <c r="G12" s="5"/>
      <c r="H12" s="35" t="s">
        <v>13</v>
      </c>
      <c r="I12" s="36">
        <v>0.05</v>
      </c>
      <c r="J12" s="37" t="str">
        <f>IF(H7&gt;700000,400000*I12,IF(H7&lt;300000,0,(H7-300000)*I12))</f>
        <v>#REF!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 t="str">
        <f>IF(H7&gt;1200000,400000*E13,IF(H7&lt;800000,0,(H7-800000)*E13))</f>
        <v>#REF!</v>
      </c>
      <c r="G13" s="5"/>
      <c r="H13" s="35" t="s">
        <v>15</v>
      </c>
      <c r="I13" s="36">
        <v>0.1</v>
      </c>
      <c r="J13" s="37" t="str">
        <f>IF(H7&gt;1000000,300000*I13,IF(H7&lt;700000,0,(H7-700000)*I13))</f>
        <v>#REF!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 t="str">
        <f>IF(H7&gt;1600000,400000*E14,IF(H7&lt;1200000,0,(H7-1200000)*E14))</f>
        <v>#REF!</v>
      </c>
      <c r="G14" s="5"/>
      <c r="H14" s="35" t="s">
        <v>17</v>
      </c>
      <c r="I14" s="36">
        <v>0.15</v>
      </c>
      <c r="J14" s="37" t="str">
        <f>IF(H7&gt;1200000,200000*I14,IF(H7&lt;1000000,0,(H7-1000000)*I14))</f>
        <v>#REF!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 t="str">
        <f>IF(H7&gt;2000000,400000*E15,IF(H7&lt;1600000,0,(H7-1600000)*E15))</f>
        <v>#REF!</v>
      </c>
      <c r="G15" s="5"/>
      <c r="H15" s="35" t="s">
        <v>19</v>
      </c>
      <c r="I15" s="36">
        <v>0.2</v>
      </c>
      <c r="J15" s="37" t="str">
        <f>IF(H7&gt;1500000,300000*I15,IF(H7&lt;1200000,0,(H7-1200000)*I15))</f>
        <v>#REF!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 t="str">
        <f>IF(H7&gt;2400000,400000*E16,IF(H7&lt;2000000,0,(H7-2000000)*E16))</f>
        <v>#REF!</v>
      </c>
      <c r="G16" s="5"/>
      <c r="H16" s="35" t="s">
        <v>21</v>
      </c>
      <c r="I16" s="36">
        <v>0.3</v>
      </c>
      <c r="J16" s="37" t="str">
        <f>IF(H7&gt;1500000,(H7-1500000)*I16,0)</f>
        <v>#REF!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 t="str">
        <f>IF(H7&gt;2400000,(H7-2400000)*E17,0)</f>
        <v>#REF!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#REF!</v>
      </c>
      <c r="G18" s="5"/>
      <c r="H18" s="5"/>
      <c r="I18" s="42" t="s">
        <v>23</v>
      </c>
      <c r="J18" s="43" t="str">
        <f>IF(H7&lt;=700000,J12,"Not Applicable")</f>
        <v>#REF!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 t="str">
        <f>IF(SUM(F11:F17)&lt;=60000,0,SUM(F11:F17))*1.04</f>
        <v>#REF!</v>
      </c>
      <c r="G20" s="50"/>
      <c r="H20" s="48" t="s">
        <v>25</v>
      </c>
      <c r="I20" s="32"/>
      <c r="J20" s="49" t="str">
        <f>IF(SUM(J11:J17)&lt;=20000,0,SUM(J11:J17)*1.04)</f>
        <v>#REF!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#REF!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 t="str">
        <f>J20-F20</f>
        <v>#REF!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57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58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59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  <mergeCell ref="B1:H2"/>
    <mergeCell ref="A4:D6"/>
    <mergeCell ref="D9:D10"/>
    <mergeCell ref="E9:F9"/>
    <mergeCell ref="H9:H10"/>
    <mergeCell ref="I9:J9"/>
    <mergeCell ref="H20:I20"/>
  </mergeCell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"/>
      <c r="B4" s="2" t="s">
        <v>0</v>
      </c>
      <c r="C4" s="3"/>
      <c r="D4" s="3"/>
      <c r="E4" s="3"/>
      <c r="F4" s="3"/>
      <c r="G4" s="3"/>
      <c r="H4" s="4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7"/>
      <c r="B5" s="8"/>
      <c r="C5" s="9"/>
      <c r="D5" s="9"/>
      <c r="E5" s="9"/>
      <c r="F5" s="9"/>
      <c r="G5" s="9"/>
      <c r="H5" s="10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</row>
    <row r="6" ht="15.75" customHeight="1">
      <c r="A6" s="5"/>
      <c r="B6" s="11"/>
      <c r="C6" s="11"/>
      <c r="D6" s="11"/>
      <c r="E6" s="11"/>
      <c r="F6" s="11"/>
      <c r="G6" s="11"/>
      <c r="H6" s="11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</row>
    <row r="7" ht="15.75" customHeight="1">
      <c r="A7" s="12"/>
      <c r="B7" s="13"/>
      <c r="C7" s="13"/>
      <c r="D7" s="14"/>
      <c r="E7" s="6"/>
      <c r="F7" s="15" t="s">
        <v>1</v>
      </c>
      <c r="H7" s="16" t="s">
        <v>60</v>
      </c>
      <c r="I7" s="6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</row>
    <row r="8" ht="15.75" customHeight="1">
      <c r="A8" s="17"/>
      <c r="D8" s="18"/>
      <c r="E8" s="6"/>
      <c r="F8" s="15" t="s">
        <v>3</v>
      </c>
      <c r="H8" s="16">
        <v>700000.0</v>
      </c>
      <c r="I8" s="19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6"/>
      <c r="AD8" s="6"/>
      <c r="AE8" s="6"/>
      <c r="AF8" s="6"/>
      <c r="AG8" s="6"/>
      <c r="AH8" s="6"/>
      <c r="AI8" s="6"/>
      <c r="AJ8" s="6"/>
      <c r="AK8" s="6"/>
      <c r="AL8" s="6"/>
      <c r="AM8" s="20"/>
    </row>
    <row r="9" ht="15.75" customHeight="1">
      <c r="A9" s="21"/>
      <c r="B9" s="22"/>
      <c r="C9" s="22"/>
      <c r="D9" s="23"/>
      <c r="E9" s="6"/>
      <c r="F9" s="15" t="s">
        <v>4</v>
      </c>
      <c r="H9" s="24" t="str">
        <f>IF(#REF!="Others",0,75000)</f>
        <v>#REF!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6"/>
      <c r="AD9" s="6"/>
      <c r="AE9" s="6"/>
      <c r="AF9" s="6"/>
      <c r="AG9" s="6"/>
      <c r="AH9" s="6"/>
      <c r="AI9" s="6"/>
      <c r="AJ9" s="6"/>
      <c r="AK9" s="6"/>
      <c r="AL9" s="6"/>
      <c r="AM9" s="20"/>
    </row>
    <row r="10" ht="15.75" customHeight="1">
      <c r="A10" s="25"/>
      <c r="B10" s="5"/>
      <c r="C10" s="26"/>
      <c r="D10" s="5"/>
      <c r="E10" s="5"/>
      <c r="F10" s="15" t="s">
        <v>5</v>
      </c>
      <c r="H10" s="27" t="str">
        <f>H7-H9</f>
        <v>#REF!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20"/>
    </row>
    <row r="11" ht="15.75" customHeight="1">
      <c r="A11" s="2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29"/>
      <c r="D12" s="30" t="s">
        <v>5</v>
      </c>
      <c r="E12" s="31" t="s">
        <v>6</v>
      </c>
      <c r="F12" s="32"/>
      <c r="G12" s="5"/>
      <c r="H12" s="30" t="s">
        <v>5</v>
      </c>
      <c r="I12" s="31" t="s">
        <v>7</v>
      </c>
      <c r="J12" s="32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6"/>
      <c r="C13" s="29"/>
      <c r="D13" s="33"/>
      <c r="E13" s="34" t="s">
        <v>8</v>
      </c>
      <c r="F13" s="34" t="s">
        <v>9</v>
      </c>
      <c r="G13" s="5"/>
      <c r="H13" s="33"/>
      <c r="I13" s="34" t="s">
        <v>8</v>
      </c>
      <c r="J13" s="34" t="s">
        <v>9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6"/>
      <c r="C14" s="5"/>
      <c r="D14" s="35" t="s">
        <v>10</v>
      </c>
      <c r="E14" s="36">
        <v>0.0</v>
      </c>
      <c r="F14" s="37" t="str">
        <f>H10*E14</f>
        <v>#REF!</v>
      </c>
      <c r="G14" s="5"/>
      <c r="H14" s="35" t="s">
        <v>11</v>
      </c>
      <c r="I14" s="36">
        <v>0.0</v>
      </c>
      <c r="J14" s="37" t="str">
        <f>H10*I14</f>
        <v>#REF!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6"/>
      <c r="C15" s="5"/>
      <c r="D15" s="35" t="s">
        <v>12</v>
      </c>
      <c r="E15" s="36">
        <v>0.05</v>
      </c>
      <c r="F15" s="37" t="str">
        <f>IF(H10&gt;800000,400000*E15,IF(H10&lt;400000,0,(H10-400000)*E15))</f>
        <v>#REF!</v>
      </c>
      <c r="G15" s="5"/>
      <c r="H15" s="35" t="s">
        <v>13</v>
      </c>
      <c r="I15" s="36">
        <v>0.05</v>
      </c>
      <c r="J15" s="37" t="str">
        <f>IF(H10&gt;700000,400000*I15,IF(H10&lt;300000,0,(H10-300000)*I15))</f>
        <v>#REF!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14</v>
      </c>
      <c r="E16" s="36">
        <v>0.1</v>
      </c>
      <c r="F16" s="37" t="str">
        <f>IF(H10&gt;1200000,400000*E16,IF(H10&lt;800000,0,(H10-800000)*E16))</f>
        <v>#REF!</v>
      </c>
      <c r="G16" s="5"/>
      <c r="H16" s="35" t="s">
        <v>15</v>
      </c>
      <c r="I16" s="36">
        <v>0.1</v>
      </c>
      <c r="J16" s="37" t="str">
        <f>IF(H10&gt;1000000,300000*I16,IF(H10&lt;700000,0,(H10-700000)*I16))</f>
        <v>#REF!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5"/>
      <c r="D17" s="35" t="s">
        <v>16</v>
      </c>
      <c r="E17" s="36">
        <v>0.15</v>
      </c>
      <c r="F17" s="37" t="str">
        <f>IF(H10&gt;1600000,400000*E17,IF(H10&lt;1200000,0,(H10-1200000)*E17))</f>
        <v>#REF!</v>
      </c>
      <c r="G17" s="5"/>
      <c r="H17" s="35" t="s">
        <v>17</v>
      </c>
      <c r="I17" s="36">
        <v>0.15</v>
      </c>
      <c r="J17" s="37" t="str">
        <f>IF(H10&gt;1200000,200000*I17,IF(H10&lt;1000000,0,(H10-1000000)*I17))</f>
        <v>#REF!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8"/>
      <c r="B18" s="38"/>
      <c r="C18" s="5"/>
      <c r="D18" s="35" t="s">
        <v>18</v>
      </c>
      <c r="E18" s="36">
        <v>0.2</v>
      </c>
      <c r="F18" s="37" t="str">
        <f>IF(H10&gt;2000000,400000*E18,IF(H10&lt;1600000,0,(H10-1600000)*E18))</f>
        <v>#REF!</v>
      </c>
      <c r="G18" s="5"/>
      <c r="H18" s="35" t="s">
        <v>19</v>
      </c>
      <c r="I18" s="36">
        <v>0.2</v>
      </c>
      <c r="J18" s="37" t="str">
        <f>IF(H10&gt;1500000,300000*I18,IF(H10&lt;1200000,0,(H10-1200000)*I18))</f>
        <v>#REF!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8"/>
      <c r="B19" s="38"/>
      <c r="C19" s="5"/>
      <c r="D19" s="35" t="s">
        <v>20</v>
      </c>
      <c r="E19" s="36">
        <v>0.25</v>
      </c>
      <c r="F19" s="37" t="str">
        <f>IF(H10&gt;2400000,400000*E19,IF(H10&lt;2000000,0,(H10-2000000)*E19))</f>
        <v>#REF!</v>
      </c>
      <c r="G19" s="5"/>
      <c r="H19" s="35" t="s">
        <v>21</v>
      </c>
      <c r="I19" s="36">
        <v>0.3</v>
      </c>
      <c r="J19" s="37" t="str">
        <f>IF(H10&gt;1500000,(H10-1500000)*I19,0)</f>
        <v>#REF!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28"/>
      <c r="B20" s="38"/>
      <c r="C20" s="39"/>
      <c r="D20" s="40" t="s">
        <v>22</v>
      </c>
      <c r="E20" s="40">
        <v>0.3</v>
      </c>
      <c r="F20" s="41" t="str">
        <f>IF(H10&gt;2400000,(H10-2400000)*E20,0)</f>
        <v>#REF!</v>
      </c>
      <c r="G20" s="5"/>
      <c r="H20" s="40"/>
      <c r="I20" s="40"/>
      <c r="J20" s="41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38"/>
      <c r="C21" s="5"/>
      <c r="D21" s="5"/>
      <c r="E21" s="42" t="s">
        <v>23</v>
      </c>
      <c r="F21" s="43" t="str">
        <f>IF(H10&lt;=1200000,SUM(F14:F16),"Not Applicable")</f>
        <v>#REF!</v>
      </c>
      <c r="G21" s="5"/>
      <c r="H21" s="5"/>
      <c r="I21" s="42" t="s">
        <v>23</v>
      </c>
      <c r="J21" s="43" t="str">
        <f>IF(H10&lt;=700000,J15,"Not Applicable")</f>
        <v>#REF!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38"/>
      <c r="C22" s="5"/>
      <c r="D22" s="5"/>
      <c r="E22" s="5"/>
      <c r="F22" s="44"/>
      <c r="G22" s="5"/>
      <c r="H22" s="5"/>
      <c r="I22" s="5"/>
      <c r="J22" s="4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45"/>
      <c r="B23" s="46"/>
      <c r="C23" s="47"/>
      <c r="D23" s="48" t="s">
        <v>24</v>
      </c>
      <c r="E23" s="32"/>
      <c r="F23" s="49" t="str">
        <f>IF(SUM(F14:F20)&lt;=60000,0,SUM(F14:F20))*1.04</f>
        <v>#REF!</v>
      </c>
      <c r="G23" s="50"/>
      <c r="H23" s="48" t="s">
        <v>25</v>
      </c>
      <c r="I23" s="32"/>
      <c r="J23" s="49" t="str">
        <f>IF(SUM(J14:J20)&lt;=20000,0,SUM(J14:J20)*1.04)</f>
        <v>#REF!</v>
      </c>
      <c r="K23" s="51"/>
      <c r="L23" s="5"/>
      <c r="M23" s="5"/>
      <c r="N23" s="5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5"/>
      <c r="D25" s="54" t="s">
        <v>26</v>
      </c>
      <c r="E25" s="13"/>
      <c r="F25" s="14"/>
      <c r="G25" s="55"/>
      <c r="H25" s="56" t="str">
        <f>IF(F23&lt;J23,"New Regime 2025 is good for you.","New Regime 2024 was good for you.")</f>
        <v>#REF!</v>
      </c>
      <c r="I25" s="13"/>
      <c r="J25" s="14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5"/>
      <c r="D26" s="21"/>
      <c r="E26" s="22"/>
      <c r="F26" s="23"/>
      <c r="G26" s="57"/>
      <c r="H26" s="58"/>
      <c r="I26" s="22"/>
      <c r="J26" s="23"/>
      <c r="K26" s="59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4" t="s">
        <v>27</v>
      </c>
      <c r="E27" s="13"/>
      <c r="F27" s="14"/>
      <c r="G27" s="55"/>
      <c r="H27" s="60" t="str">
        <f>J23-F23</f>
        <v>#REF!</v>
      </c>
      <c r="I27" s="13"/>
      <c r="J27" s="14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25"/>
      <c r="B28" s="5"/>
      <c r="C28" s="26"/>
      <c r="D28" s="21"/>
      <c r="E28" s="22"/>
      <c r="F28" s="23"/>
      <c r="G28" s="57"/>
      <c r="H28" s="58"/>
      <c r="I28" s="22"/>
      <c r="J28" s="23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5"/>
      <c r="C29" s="26"/>
      <c r="D29" s="61"/>
      <c r="E29" s="61"/>
      <c r="F29" s="61"/>
      <c r="G29" s="61"/>
      <c r="H29" s="61"/>
      <c r="I29" s="61"/>
      <c r="J29" s="61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75" customHeight="1">
      <c r="A30" s="25"/>
      <c r="B30" s="5"/>
      <c r="C30" s="26"/>
      <c r="D30" s="5"/>
      <c r="E30" s="62" t="s">
        <v>28</v>
      </c>
      <c r="F30" s="63"/>
      <c r="G30" s="63"/>
      <c r="H30" s="64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15.75" customHeight="1">
      <c r="A31" s="65"/>
      <c r="B31" s="6"/>
      <c r="C31" s="26"/>
      <c r="D31" s="5"/>
      <c r="E31" s="66" t="s">
        <v>29</v>
      </c>
      <c r="F31" s="5"/>
      <c r="G31" s="5"/>
      <c r="H31" s="67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5"/>
      <c r="E32" s="68" t="s">
        <v>30</v>
      </c>
      <c r="H32" s="18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0" customHeight="1">
      <c r="A33" s="25"/>
      <c r="B33" s="6"/>
      <c r="C33" s="6"/>
      <c r="D33" s="6"/>
      <c r="E33" s="17"/>
      <c r="H33" s="18"/>
      <c r="I33" s="6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0.75" customHeight="1">
      <c r="A34" s="25"/>
      <c r="B34" s="6"/>
      <c r="C34" s="6"/>
      <c r="D34" s="6"/>
      <c r="E34" s="68" t="s">
        <v>31</v>
      </c>
      <c r="H34" s="18"/>
      <c r="I34" s="6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21"/>
      <c r="F35" s="22"/>
      <c r="G35" s="22"/>
      <c r="H35" s="23"/>
      <c r="I35" s="6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25"/>
      <c r="B36" s="6"/>
      <c r="C36" s="6"/>
      <c r="D36" s="6"/>
      <c r="E36" s="69"/>
      <c r="F36" s="70"/>
      <c r="G36" s="70"/>
      <c r="H36" s="71"/>
      <c r="I36" s="72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25"/>
      <c r="B37" s="6"/>
      <c r="C37" s="6"/>
      <c r="D37" s="6"/>
      <c r="E37" s="73"/>
      <c r="H37" s="74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15.75" customHeight="1">
      <c r="A38" s="25"/>
      <c r="B38" s="6"/>
      <c r="C38" s="6"/>
      <c r="D38" s="6"/>
      <c r="E38" s="73"/>
      <c r="H38" s="74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15.75" customHeight="1">
      <c r="A39" s="75"/>
      <c r="B39" s="6"/>
      <c r="C39" s="6"/>
      <c r="D39" s="6"/>
      <c r="E39" s="76" t="s">
        <v>32</v>
      </c>
      <c r="F39" s="77"/>
      <c r="G39" s="77"/>
      <c r="H39" s="78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15.75" customHeight="1">
      <c r="A40" s="75"/>
      <c r="B40" s="6"/>
      <c r="C40" s="6"/>
      <c r="D40" s="6"/>
      <c r="E40" s="79"/>
      <c r="F40" s="80"/>
      <c r="G40" s="80"/>
      <c r="H40" s="81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41.25" customHeight="1">
      <c r="A41" s="75"/>
      <c r="B41" s="72"/>
      <c r="C41" s="72"/>
      <c r="D41" s="72"/>
      <c r="E41" s="82" t="s">
        <v>61</v>
      </c>
      <c r="F41" s="83" t="s">
        <v>34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42.75" customHeight="1">
      <c r="A42" s="75"/>
      <c r="B42" s="72"/>
      <c r="C42" s="72"/>
      <c r="D42" s="72"/>
      <c r="E42" s="82" t="s">
        <v>62</v>
      </c>
      <c r="F42" s="83" t="s">
        <v>36</v>
      </c>
      <c r="G42" s="84"/>
      <c r="H42" s="85"/>
      <c r="I42" s="72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30.0" customHeight="1">
      <c r="A43" s="75"/>
      <c r="B43" s="72"/>
      <c r="C43" s="72"/>
      <c r="D43" s="72"/>
      <c r="E43" s="82" t="s">
        <v>63</v>
      </c>
      <c r="F43" s="83" t="s">
        <v>38</v>
      </c>
      <c r="G43" s="84"/>
      <c r="H43" s="85"/>
      <c r="I43" s="72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39.0" customHeight="1">
      <c r="A44" s="25"/>
      <c r="B44" s="72"/>
      <c r="C44" s="72"/>
      <c r="D44" s="72"/>
      <c r="E44" s="86" t="s">
        <v>39</v>
      </c>
      <c r="F44" s="83" t="s">
        <v>40</v>
      </c>
      <c r="G44" s="84"/>
      <c r="H44" s="85"/>
      <c r="I44" s="72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28.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25"/>
      <c r="B233" s="5"/>
      <c r="C233" s="26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25"/>
      <c r="B234" s="5"/>
      <c r="C234" s="26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25"/>
      <c r="B235" s="5"/>
      <c r="C235" s="26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  <row r="1003" ht="15.7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</row>
    <row r="1004" ht="15.7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</row>
    <row r="1005" ht="15.7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</row>
  </sheetData>
  <mergeCells count="23">
    <mergeCell ref="B1:H2"/>
    <mergeCell ref="B4:H5"/>
    <mergeCell ref="A7:D9"/>
    <mergeCell ref="D12:D13"/>
    <mergeCell ref="E12:F12"/>
    <mergeCell ref="H12:H13"/>
    <mergeCell ref="I12:J12"/>
    <mergeCell ref="F43:H43"/>
    <mergeCell ref="F44:H44"/>
    <mergeCell ref="D23:E23"/>
    <mergeCell ref="D25:F26"/>
    <mergeCell ref="H25:J26"/>
    <mergeCell ref="D27:F28"/>
    <mergeCell ref="G27:G28"/>
    <mergeCell ref="H27:J28"/>
    <mergeCell ref="H23:I23"/>
    <mergeCell ref="E32:H33"/>
    <mergeCell ref="E34:H35"/>
    <mergeCell ref="E36:H38"/>
    <mergeCell ref="E39:H39"/>
    <mergeCell ref="F41:H41"/>
    <mergeCell ref="F42:H42"/>
    <mergeCell ref="G25:G26"/>
  </mergeCells>
  <hyperlinks>
    <hyperlink r:id="rId1" ref="E39"/>
    <hyperlink r:id="rId2" ref="E41"/>
    <hyperlink r:id="rId3" ref="E42"/>
    <hyperlink r:id="rId4" ref="E43"/>
    <hyperlink r:id="rId5" ref="E44"/>
  </hyperlinks>
  <drawing r:id="rId6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91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92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93" t="s">
        <v>2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16">
        <v>1033341.0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87">
        <v>50000.0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>
        <f>H5-H6</f>
        <v>983341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>
        <f>H7*E11</f>
        <v>0</v>
      </c>
      <c r="G11" s="5"/>
      <c r="H11" s="35" t="s">
        <v>11</v>
      </c>
      <c r="I11" s="36">
        <v>0.0</v>
      </c>
      <c r="J11" s="37">
        <f>H7*I11</f>
        <v>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>
        <f>IF(H7&gt;800000,400000*E12,IF(H7&lt;400000,0,(H7-400000)*E12))</f>
        <v>20000</v>
      </c>
      <c r="G12" s="5"/>
      <c r="H12" s="35" t="s">
        <v>13</v>
      </c>
      <c r="I12" s="36">
        <v>0.05</v>
      </c>
      <c r="J12" s="37">
        <f>IF(H7&gt;700000,400000*I12,IF(H7&lt;300000,0,(H7-300000)*I12))</f>
        <v>20000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>
        <f>IF(H7&gt;1200000,400000*E13,IF(H7&lt;800000,0,(H7-800000)*E13))</f>
        <v>18334.1</v>
      </c>
      <c r="G13" s="5"/>
      <c r="H13" s="35" t="s">
        <v>15</v>
      </c>
      <c r="I13" s="36">
        <v>0.1</v>
      </c>
      <c r="J13" s="37">
        <f>IF(H7&gt;1000000,300000*I13,IF(H7&lt;700000,0,(H7-700000)*I13))</f>
        <v>28334.1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>
        <f>IF(H7&gt;1600000,400000*E14,IF(H7&lt;1200000,0,(H7-1200000)*E14))</f>
        <v>0</v>
      </c>
      <c r="G14" s="5"/>
      <c r="H14" s="35" t="s">
        <v>17</v>
      </c>
      <c r="I14" s="36">
        <v>0.15</v>
      </c>
      <c r="J14" s="37">
        <f>IF(H7&gt;1200000,200000*I14,IF(H7&lt;1000000,0,(H7-1000000)*I14))</f>
        <v>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>
        <f>IF(H7&gt;2000000,400000*E15,IF(H7&lt;1600000,0,(H7-1600000)*E15))</f>
        <v>0</v>
      </c>
      <c r="G15" s="5"/>
      <c r="H15" s="35" t="s">
        <v>19</v>
      </c>
      <c r="I15" s="36">
        <v>0.2</v>
      </c>
      <c r="J15" s="37">
        <f>IF(H7&gt;1500000,300000*I15,IF(H7&lt;1200000,0,(H7-1200000)*I15))</f>
        <v>0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>
        <f>IF(H7&gt;2400000,400000*E16,IF(H7&lt;2000000,0,(H7-2000000)*E16))</f>
        <v>0</v>
      </c>
      <c r="G16" s="5"/>
      <c r="H16" s="35" t="s">
        <v>21</v>
      </c>
      <c r="I16" s="36">
        <v>0.3</v>
      </c>
      <c r="J16" s="37">
        <f>IF(H7&gt;1500000,(H7-1500000)*I16,0)</f>
        <v>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>
        <f>IF(H7&gt;2400000,(H7-2400000)*E17,0)</f>
        <v>0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>
        <f>IF(H7&lt;=1200000,SUM(F11:F13),"Not Applicable")</f>
        <v>38334.1</v>
      </c>
      <c r="G18" s="5"/>
      <c r="H18" s="5"/>
      <c r="I18" s="42" t="s">
        <v>23</v>
      </c>
      <c r="J18" s="43" t="str">
        <f>IF(H7&lt;=700000,J12,"Not Applicable")</f>
        <v>Not Applicable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94"/>
      <c r="C20" s="47"/>
      <c r="D20" s="48" t="s">
        <v>24</v>
      </c>
      <c r="E20" s="32"/>
      <c r="F20" s="49">
        <f>IF(SUM(F11:F17)&lt;=60000,0,SUM(F11:F17))*1.04</f>
        <v>0</v>
      </c>
      <c r="G20" s="50"/>
      <c r="H20" s="48" t="s">
        <v>25</v>
      </c>
      <c r="I20" s="32"/>
      <c r="J20" s="49">
        <f>IF(SUM(J11:J17)&lt;=20000,0,SUM(J11:J17)*1.04)</f>
        <v>50267.464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New Regime 2025 is good for you.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>
        <f>J20-F20</f>
        <v>50267.464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64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65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66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B1:H2"/>
    <mergeCell ref="A4:D6"/>
    <mergeCell ref="D9:D10"/>
    <mergeCell ref="E9:F9"/>
    <mergeCell ref="H9:H10"/>
    <mergeCell ref="I9:J9"/>
    <mergeCell ref="H20:I20"/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</mergeCells>
  <dataValidations>
    <dataValidation type="list" allowBlank="1" showErrorMessage="1" sqref="H4">
      <formula1>"Salaried,Pensioner,Others"</formula1>
    </dataValidation>
  </dataValidation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16"/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 t="str">
        <f>IF(H6="Others",0,75000)</f>
        <v>#REF!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 t="str">
        <f>H4-H6</f>
        <v>#REF!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 t="str">
        <f>H7*E11</f>
        <v>#REF!</v>
      </c>
      <c r="G11" s="5"/>
      <c r="H11" s="35" t="s">
        <v>11</v>
      </c>
      <c r="I11" s="36">
        <v>0.0</v>
      </c>
      <c r="J11" s="37" t="str">
        <f>H7*I11</f>
        <v>#REF!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 t="str">
        <f>IF(H7&gt;800000,400000*E12,IF(H7&lt;400000,0,(H7-400000)*E12))</f>
        <v>#REF!</v>
      </c>
      <c r="G12" s="5"/>
      <c r="H12" s="35" t="s">
        <v>13</v>
      </c>
      <c r="I12" s="36">
        <v>0.05</v>
      </c>
      <c r="J12" s="37" t="str">
        <f>IF(H7&gt;700000,400000*I12,IF(H7&lt;300000,0,(H7-300000)*I12))</f>
        <v>#REF!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 t="str">
        <f>IF(H7&gt;1200000,400000*E13,IF(H7&lt;800000,0,(H7-800000)*E13))</f>
        <v>#REF!</v>
      </c>
      <c r="G13" s="5"/>
      <c r="H13" s="35" t="s">
        <v>15</v>
      </c>
      <c r="I13" s="36">
        <v>0.1</v>
      </c>
      <c r="J13" s="37" t="str">
        <f>IF(H7&gt;1000000,300000*I13,IF(H7&lt;700000,0,(H7-700000)*I13))</f>
        <v>#REF!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 t="str">
        <f>IF(H7&gt;1600000,400000*E14,IF(H7&lt;1200000,0,(H7-1200000)*E14))</f>
        <v>#REF!</v>
      </c>
      <c r="G14" s="5"/>
      <c r="H14" s="35" t="s">
        <v>17</v>
      </c>
      <c r="I14" s="36">
        <v>0.15</v>
      </c>
      <c r="J14" s="37" t="str">
        <f>IF(H7&gt;1200000,200000*I14,IF(H7&lt;1000000,0,(H7-1000000)*I14))</f>
        <v>#REF!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 t="str">
        <f>IF(H7&gt;2000000,400000*E15,IF(H7&lt;1600000,0,(H7-1600000)*E15))</f>
        <v>#REF!</v>
      </c>
      <c r="G15" s="5"/>
      <c r="H15" s="35" t="s">
        <v>19</v>
      </c>
      <c r="I15" s="36">
        <v>0.2</v>
      </c>
      <c r="J15" s="37" t="str">
        <f>IF(H7&gt;1500000,300000*I15,IF(H7&lt;1200000,0,(H7-1200000)*I15))</f>
        <v>#REF!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 t="str">
        <f>IF(H7&gt;2400000,400000*E16,IF(H7&lt;2000000,0,(H7-2000000)*E16))</f>
        <v>#REF!</v>
      </c>
      <c r="G16" s="5"/>
      <c r="H16" s="35" t="s">
        <v>21</v>
      </c>
      <c r="I16" s="36">
        <v>0.3</v>
      </c>
      <c r="J16" s="37" t="str">
        <f>IF(H7&gt;1500000,(H7-1500000)*I16,0)</f>
        <v>#REF!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 t="str">
        <f>IF(H7&gt;2400000,(H7-2400000)*E17,0)</f>
        <v>#REF!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#REF!</v>
      </c>
      <c r="G18" s="5"/>
      <c r="H18" s="5"/>
      <c r="I18" s="42" t="s">
        <v>23</v>
      </c>
      <c r="J18" s="43" t="str">
        <f>IF(H7&lt;=700000,J12,"Not Applicable")</f>
        <v>#REF!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 t="str">
        <f>IF(SUM(F11:F17)&lt;=60000,0,SUM(F11:F17))*1.04</f>
        <v>#REF!</v>
      </c>
      <c r="G20" s="50"/>
      <c r="H20" s="48" t="s">
        <v>25</v>
      </c>
      <c r="I20" s="32"/>
      <c r="J20" s="49" t="str">
        <f>IF(SUM(J11:J17)&lt;=20000,0,SUM(J11:J17)*1.04)</f>
        <v>#REF!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#REF!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 t="str">
        <f>J20-F20</f>
        <v>#REF!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67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68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69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  <mergeCell ref="B1:H2"/>
    <mergeCell ref="A4:D6"/>
    <mergeCell ref="D9:D10"/>
    <mergeCell ref="E9:F9"/>
    <mergeCell ref="H9:H10"/>
    <mergeCell ref="I9:J9"/>
    <mergeCell ref="H20:I20"/>
  </mergeCell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93" t="s">
        <v>2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16">
        <v>1421280.0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>
        <f>IF(H4="Others",0,50000)</f>
        <v>50000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>
        <f>H5-H6</f>
        <v>1371280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>
        <f>H7*E11</f>
        <v>0</v>
      </c>
      <c r="G11" s="5"/>
      <c r="H11" s="35" t="s">
        <v>11</v>
      </c>
      <c r="I11" s="36">
        <v>0.0</v>
      </c>
      <c r="J11" s="37">
        <f>H7*I11</f>
        <v>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>
        <f>IF(H7&gt;800000,400000*E12,IF(H7&lt;400000,0,(H7-400000)*E12))</f>
        <v>20000</v>
      </c>
      <c r="G12" s="5"/>
      <c r="H12" s="35" t="s">
        <v>13</v>
      </c>
      <c r="I12" s="36">
        <v>0.05</v>
      </c>
      <c r="J12" s="37">
        <f>IF(H7&gt;700000,400000*I12,IF(H7&lt;300000,0,(H7-300000)*I12))</f>
        <v>20000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>
        <f>IF(H7&gt;1200000,400000*E13,IF(H7&lt;800000,0,(H7-800000)*E13))</f>
        <v>40000</v>
      </c>
      <c r="G13" s="5"/>
      <c r="H13" s="35" t="s">
        <v>15</v>
      </c>
      <c r="I13" s="36">
        <v>0.1</v>
      </c>
      <c r="J13" s="37">
        <f>IF(H7&gt;1000000,300000*I13,IF(H7&lt;700000,0,(H7-700000)*I13))</f>
        <v>30000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>
        <f>IF(H7&gt;1600000,400000*E14,IF(H7&lt;1200000,0,(H7-1200000)*E14))</f>
        <v>25692</v>
      </c>
      <c r="G14" s="5"/>
      <c r="H14" s="35" t="s">
        <v>17</v>
      </c>
      <c r="I14" s="36">
        <v>0.15</v>
      </c>
      <c r="J14" s="37">
        <f>IF(H7&gt;1200000,200000*I14,IF(H7&lt;1000000,0,(H7-1000000)*I14))</f>
        <v>30000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>
        <f>IF(H7&gt;2000000,400000*E15,IF(H7&lt;1600000,0,(H7-1600000)*E15))</f>
        <v>0</v>
      </c>
      <c r="G15" s="5"/>
      <c r="H15" s="35" t="s">
        <v>19</v>
      </c>
      <c r="I15" s="36">
        <v>0.2</v>
      </c>
      <c r="J15" s="37">
        <f>IF(H7&gt;1500000,300000*I15,IF(H7&lt;1200000,0,(H7-1200000)*I15))</f>
        <v>34256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>
        <f>IF(H7&gt;2400000,400000*E16,IF(H7&lt;2000000,0,(H7-2000000)*E16))</f>
        <v>0</v>
      </c>
      <c r="G16" s="5"/>
      <c r="H16" s="35" t="s">
        <v>21</v>
      </c>
      <c r="I16" s="36">
        <v>0.3</v>
      </c>
      <c r="J16" s="37">
        <f>IF(H7&gt;1500000,(H7-1500000)*I16,0)</f>
        <v>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>
        <f>IF(H7&gt;2400000,(H7-2400000)*E17,0)</f>
        <v>0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Not Applicable</v>
      </c>
      <c r="G18" s="5"/>
      <c r="H18" s="5"/>
      <c r="I18" s="42" t="s">
        <v>23</v>
      </c>
      <c r="J18" s="43" t="str">
        <f>IF(H7&lt;=700000,J12,"Not Applicable")</f>
        <v>Not Applicable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>
        <f>IF(SUM(F11:F17)&lt;=60000,0,SUM(F11:F17))*1.04</f>
        <v>89119.68</v>
      </c>
      <c r="G20" s="50"/>
      <c r="H20" s="48" t="s">
        <v>25</v>
      </c>
      <c r="I20" s="32"/>
      <c r="J20" s="49">
        <f>IF(SUM(J11:J17)&lt;=20000,0,SUM(J11:J17)*1.04)</f>
        <v>118826.24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New Regime 2025 is good for you.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>
        <f>J20-F20</f>
        <v>29706.56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70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71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72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  <mergeCell ref="B1:H2"/>
    <mergeCell ref="A4:D6"/>
    <mergeCell ref="D9:D10"/>
    <mergeCell ref="E9:F9"/>
    <mergeCell ref="H9:H10"/>
    <mergeCell ref="I9:J9"/>
    <mergeCell ref="H20:I20"/>
  </mergeCells>
  <dataValidations>
    <dataValidation type="list" allowBlank="1" showErrorMessage="1" sqref="H4">
      <formula1>"Salaried,Pensioner,Others"</formula1>
    </dataValidation>
  </dataValidation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95" t="s">
        <v>2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96">
        <v>1344000.0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>
        <f>IF(H4="Others",0,75000)</f>
        <v>75000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>
        <f>H5-H6</f>
        <v>1269000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>
        <f>H7*E11</f>
        <v>0</v>
      </c>
      <c r="G11" s="5"/>
      <c r="H11" s="35" t="s">
        <v>11</v>
      </c>
      <c r="I11" s="36">
        <v>0.0</v>
      </c>
      <c r="J11" s="37">
        <f>H7*I11</f>
        <v>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>
        <f>IF(H7&gt;800000,400000*E12,IF(H7&lt;400000,0,(H7-400000)*E12))</f>
        <v>20000</v>
      </c>
      <c r="G12" s="5"/>
      <c r="H12" s="35" t="s">
        <v>13</v>
      </c>
      <c r="I12" s="36">
        <v>0.05</v>
      </c>
      <c r="J12" s="37">
        <f>IF(H7&gt;700000,400000*I12,IF(H7&lt;300000,0,(H7-300000)*I12))</f>
        <v>20000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>
        <f>IF(H7&gt;1200000,400000*E13,IF(H7&lt;800000,0,(H7-800000)*E13))</f>
        <v>40000</v>
      </c>
      <c r="G13" s="5"/>
      <c r="H13" s="35" t="s">
        <v>15</v>
      </c>
      <c r="I13" s="36">
        <v>0.1</v>
      </c>
      <c r="J13" s="37">
        <f>IF(H7&gt;1000000,300000*I13,IF(H7&lt;700000,0,(H7-700000)*I13))</f>
        <v>30000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>
        <f>IF(H7&gt;1600000,400000*E14,IF(H7&lt;1200000,0,(H7-1200000)*E14))</f>
        <v>10350</v>
      </c>
      <c r="G14" s="5"/>
      <c r="H14" s="35" t="s">
        <v>17</v>
      </c>
      <c r="I14" s="36">
        <v>0.15</v>
      </c>
      <c r="J14" s="37">
        <f>IF(H7&gt;1200000,200000*I14,IF(H7&lt;1000000,0,(H7-1000000)*I14))</f>
        <v>30000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>
        <f>IF(H7&gt;2000000,400000*E15,IF(H7&lt;1600000,0,(H7-1600000)*E15))</f>
        <v>0</v>
      </c>
      <c r="G15" s="5"/>
      <c r="H15" s="35" t="s">
        <v>19</v>
      </c>
      <c r="I15" s="36">
        <v>0.2</v>
      </c>
      <c r="J15" s="37">
        <f>IF(H7&gt;1500000,300000*I15,IF(H7&lt;1200000,0,(H7-1200000)*I15))</f>
        <v>13800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>
        <f>IF(H7&gt;2400000,400000*E16,IF(H7&lt;2000000,0,(H7-2000000)*E16))</f>
        <v>0</v>
      </c>
      <c r="G16" s="5"/>
      <c r="H16" s="35" t="s">
        <v>21</v>
      </c>
      <c r="I16" s="36">
        <v>0.3</v>
      </c>
      <c r="J16" s="37">
        <f>IF(H7&gt;1500000,(H7-1500000)*I16,0)</f>
        <v>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>
        <f>IF(H7&gt;2400000,(H7-2400000)*E17,0)</f>
        <v>0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Not Applicable</v>
      </c>
      <c r="G18" s="5"/>
      <c r="H18" s="5"/>
      <c r="I18" s="42" t="s">
        <v>23</v>
      </c>
      <c r="J18" s="43" t="str">
        <f>IF(H7&lt;=700000,J12,"Not Applicable")</f>
        <v>Not Applicable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>
        <f>IF(SUM(F11:F17)&lt;=60000,0,SUM(F11:F17))*1.04</f>
        <v>73164</v>
      </c>
      <c r="G20" s="50"/>
      <c r="H20" s="48" t="s">
        <v>25</v>
      </c>
      <c r="I20" s="32"/>
      <c r="J20" s="49">
        <f>IF(SUM(J11:J17)&lt;=20000,0,SUM(J11:J17)*1.04)</f>
        <v>97552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New Regime 2025 is good for you.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>
        <f>J20-F20</f>
        <v>24388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73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74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75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B1:H2"/>
    <mergeCell ref="A4:D6"/>
    <mergeCell ref="D9:D10"/>
    <mergeCell ref="E9:F9"/>
    <mergeCell ref="H9:H10"/>
    <mergeCell ref="I9:J9"/>
    <mergeCell ref="H20:I20"/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</mergeCells>
  <dataValidations>
    <dataValidation type="list" allowBlank="1" showErrorMessage="1" sqref="H4">
      <formula1>"Salaried,Pensioner,Others"</formula1>
    </dataValidation>
  </dataValidation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93" t="s">
        <v>2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16">
        <v>1290000.0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>
        <f>IF(H4="Others",0,50000)</f>
        <v>50000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>
        <f>H5-H6</f>
        <v>1240000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>
        <f>H7*E11</f>
        <v>0</v>
      </c>
      <c r="G11" s="5"/>
      <c r="H11" s="35" t="s">
        <v>11</v>
      </c>
      <c r="I11" s="36">
        <v>0.0</v>
      </c>
      <c r="J11" s="37">
        <f>H7*I11</f>
        <v>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>
        <f>IF(H7&gt;800000,400000*E12,IF(H7&lt;400000,0,(H7-400000)*E12))</f>
        <v>20000</v>
      </c>
      <c r="G12" s="5"/>
      <c r="H12" s="35" t="s">
        <v>13</v>
      </c>
      <c r="I12" s="36">
        <v>0.05</v>
      </c>
      <c r="J12" s="37">
        <f>IF(H7&gt;700000,400000*I12,IF(H7&lt;300000,0,(H7-300000)*I12))</f>
        <v>20000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>
        <f>IF(H7&gt;1200000,400000*E13,IF(H7&lt;800000,0,(H7-800000)*E13))</f>
        <v>40000</v>
      </c>
      <c r="G13" s="5"/>
      <c r="H13" s="35" t="s">
        <v>15</v>
      </c>
      <c r="I13" s="36">
        <v>0.1</v>
      </c>
      <c r="J13" s="37">
        <f>IF(H7&gt;1000000,300000*I13,IF(H7&lt;700000,0,(H7-700000)*I13))</f>
        <v>30000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>
        <f>IF(H7&gt;1600000,400000*E14,IF(H7&lt;1200000,0,(H7-1200000)*E14))</f>
        <v>6000</v>
      </c>
      <c r="G14" s="5"/>
      <c r="H14" s="35" t="s">
        <v>17</v>
      </c>
      <c r="I14" s="36">
        <v>0.15</v>
      </c>
      <c r="J14" s="37">
        <f>IF(H7&gt;1200000,200000*I14,IF(H7&lt;1000000,0,(H7-1000000)*I14))</f>
        <v>30000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>
        <f>IF(H7&gt;2000000,400000*E15,IF(H7&lt;1600000,0,(H7-1600000)*E15))</f>
        <v>0</v>
      </c>
      <c r="G15" s="5"/>
      <c r="H15" s="35" t="s">
        <v>19</v>
      </c>
      <c r="I15" s="36">
        <v>0.2</v>
      </c>
      <c r="J15" s="37">
        <f>IF(H7&gt;1500000,300000*I15,IF(H7&lt;1200000,0,(H7-1200000)*I15))</f>
        <v>8000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>
        <f>IF(H7&gt;2400000,400000*E16,IF(H7&lt;2000000,0,(H7-2000000)*E16))</f>
        <v>0</v>
      </c>
      <c r="G16" s="5"/>
      <c r="H16" s="35" t="s">
        <v>21</v>
      </c>
      <c r="I16" s="36">
        <v>0.3</v>
      </c>
      <c r="J16" s="37">
        <f>IF(H7&gt;1500000,(H7-1500000)*I16,0)</f>
        <v>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>
        <f>IF(H7&gt;2400000,(H7-2400000)*E17,0)</f>
        <v>0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Not Applicable</v>
      </c>
      <c r="G18" s="5"/>
      <c r="H18" s="5"/>
      <c r="I18" s="42" t="s">
        <v>23</v>
      </c>
      <c r="J18" s="43" t="str">
        <f>IF(H7&lt;=700000,J12,"Not Applicable")</f>
        <v>Not Applicable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>
        <f>IF(SUM(F11:F17)&lt;=60000,0,SUM(F11:F17))*1.04</f>
        <v>68640</v>
      </c>
      <c r="G20" s="50"/>
      <c r="H20" s="48" t="s">
        <v>25</v>
      </c>
      <c r="I20" s="32"/>
      <c r="J20" s="49">
        <f>IF(SUM(J11:J17)&lt;=20000,0,SUM(J11:J17)*1.04)</f>
        <v>91520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New Regime 2025 is good for you.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>
        <f>J20-F20</f>
        <v>22880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76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77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78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  <mergeCell ref="B1:H2"/>
    <mergeCell ref="A4:D6"/>
    <mergeCell ref="D9:D10"/>
    <mergeCell ref="E9:F9"/>
    <mergeCell ref="H9:H10"/>
    <mergeCell ref="I9:J9"/>
    <mergeCell ref="H20:I20"/>
  </mergeCells>
  <dataValidations>
    <dataValidation type="list" allowBlank="1" showErrorMessage="1" sqref="H4">
      <formula1>"Salaried,Pensioner,Others"</formula1>
    </dataValidation>
  </dataValidations>
  <hyperlinks>
    <hyperlink r:id="rId1" ref="E36"/>
    <hyperlink r:id="rId2" ref="E38"/>
    <hyperlink r:id="rId3" ref="E39"/>
    <hyperlink r:id="rId4" ref="E40"/>
    <hyperlink r:id="rId5" ref="E41"/>
  </hyperlinks>
  <drawing r:id="rId6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89">
        <v>1.0</v>
      </c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95" t="s">
        <v>2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97">
        <v>1355000.0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>
        <f>IF(H4="Others",0,75000)</f>
        <v>75000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>
        <f>H5-H6</f>
        <v>1280000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>
        <f>H7*E11</f>
        <v>0</v>
      </c>
      <c r="G11" s="5"/>
      <c r="H11" s="35" t="s">
        <v>11</v>
      </c>
      <c r="I11" s="36">
        <v>0.0</v>
      </c>
      <c r="J11" s="37">
        <f>H7*I11</f>
        <v>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>
        <f>IF(H7&gt;800000,400000*E12,IF(H7&lt;400000,0,(H7-400000)*E12))</f>
        <v>20000</v>
      </c>
      <c r="G12" s="5"/>
      <c r="H12" s="35" t="s">
        <v>13</v>
      </c>
      <c r="I12" s="36">
        <v>0.05</v>
      </c>
      <c r="J12" s="37">
        <f>IF(H7&gt;700000,400000*I12,IF(H7&lt;300000,0,(H7-300000)*I12))</f>
        <v>20000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>
        <f>IF(H7&gt;1200000,400000*E13,IF(H7&lt;800000,0,(H7-800000)*E13))</f>
        <v>40000</v>
      </c>
      <c r="G13" s="5"/>
      <c r="H13" s="35" t="s">
        <v>15</v>
      </c>
      <c r="I13" s="36">
        <v>0.1</v>
      </c>
      <c r="J13" s="37">
        <f>IF(H7&gt;1000000,300000*I13,IF(H7&lt;700000,0,(H7-700000)*I13))</f>
        <v>30000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>
        <f>IF(H7&gt;1600000,400000*E14,IF(H7&lt;1200000,0,(H7-1200000)*E14))</f>
        <v>12000</v>
      </c>
      <c r="G14" s="5"/>
      <c r="H14" s="35" t="s">
        <v>17</v>
      </c>
      <c r="I14" s="36">
        <v>0.15</v>
      </c>
      <c r="J14" s="37">
        <f>IF(H7&gt;1200000,200000*I14,IF(H7&lt;1000000,0,(H7-1000000)*I14))</f>
        <v>30000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>
        <f>IF(H7&gt;2000000,400000*E15,IF(H7&lt;1600000,0,(H7-1600000)*E15))</f>
        <v>0</v>
      </c>
      <c r="G15" s="5"/>
      <c r="H15" s="35" t="s">
        <v>19</v>
      </c>
      <c r="I15" s="36">
        <v>0.2</v>
      </c>
      <c r="J15" s="37">
        <f>IF(H7&gt;1500000,300000*I15,IF(H7&lt;1200000,0,(H7-1200000)*I15))</f>
        <v>16000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>
        <f>IF(H7&gt;2400000,400000*E16,IF(H7&lt;2000000,0,(H7-2000000)*E16))</f>
        <v>0</v>
      </c>
      <c r="G16" s="5"/>
      <c r="H16" s="35" t="s">
        <v>21</v>
      </c>
      <c r="I16" s="36">
        <v>0.3</v>
      </c>
      <c r="J16" s="37">
        <f>IF(H7&gt;1500000,(H7-1500000)*I16,0)</f>
        <v>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>
        <f>IF(H7&gt;2400000,(H7-2400000)*E17,0)</f>
        <v>0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Not Applicable</v>
      </c>
      <c r="G18" s="5"/>
      <c r="H18" s="5"/>
      <c r="I18" s="42" t="s">
        <v>23</v>
      </c>
      <c r="J18" s="43" t="str">
        <f>IF(H7&lt;=700000,J12,"Not Applicable")</f>
        <v>Not Applicable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>
        <f>IF(SUM(F11:F17)&lt;=60000,0,SUM(F11:F17))*1.04</f>
        <v>74880</v>
      </c>
      <c r="G20" s="50"/>
      <c r="H20" s="48" t="s">
        <v>25</v>
      </c>
      <c r="I20" s="32"/>
      <c r="J20" s="49">
        <f>IF(SUM(J11:J17)&lt;=20000,0,SUM(J11:J17)*1.04)</f>
        <v>99840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New Regime 2025 is good for you.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>
        <f>J20-F20</f>
        <v>24960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79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80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81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B1:H2"/>
    <mergeCell ref="A4:D6"/>
    <mergeCell ref="D9:D10"/>
    <mergeCell ref="E9:F9"/>
    <mergeCell ref="H9:H10"/>
    <mergeCell ref="I9:J9"/>
    <mergeCell ref="H20:I20"/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</mergeCells>
  <dataValidations>
    <dataValidation type="list" allowBlank="1" showErrorMessage="1" sqref="H4">
      <formula1>"Salaried,Pensioner,Others"</formula1>
    </dataValidation>
  </dataValidations>
  <hyperlinks>
    <hyperlink r:id="rId2" ref="E36"/>
    <hyperlink r:id="rId3" ref="E38"/>
    <hyperlink r:id="rId4" ref="E39"/>
    <hyperlink r:id="rId5" ref="E40"/>
    <hyperlink r:id="rId6" ref="E41"/>
  </hyperlinks>
  <printOptions/>
  <pageMargins bottom="0.75" footer="0.0" header="0.0" left="0.7" right="0.7" top="0.75"/>
  <pageSetup orientation="landscape"/>
  <drawing r:id="rId7"/>
  <legacyDrawing r:id="rId8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89">
        <v>1.0</v>
      </c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95" t="s">
        <v>2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97">
        <v>3150000.0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>
        <f>IF(H4="Others",0,75000)</f>
        <v>75000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>
        <f>H5-H6</f>
        <v>3075000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>
        <f>H7*E11</f>
        <v>0</v>
      </c>
      <c r="G11" s="5"/>
      <c r="H11" s="35" t="s">
        <v>11</v>
      </c>
      <c r="I11" s="36">
        <v>0.0</v>
      </c>
      <c r="J11" s="37">
        <f>H7*I11</f>
        <v>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>
        <f>IF(H7&gt;800000,400000*E12,IF(H7&lt;400000,0,(H7-400000)*E12))</f>
        <v>20000</v>
      </c>
      <c r="G12" s="5"/>
      <c r="H12" s="35" t="s">
        <v>13</v>
      </c>
      <c r="I12" s="36">
        <v>0.05</v>
      </c>
      <c r="J12" s="37">
        <f>IF(H7&gt;700000,400000*I12,IF(H7&lt;300000,0,(H7-300000)*I12))</f>
        <v>20000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>
        <f>IF(H7&gt;1200000,400000*E13,IF(H7&lt;800000,0,(H7-800000)*E13))</f>
        <v>40000</v>
      </c>
      <c r="G13" s="5"/>
      <c r="H13" s="35" t="s">
        <v>15</v>
      </c>
      <c r="I13" s="36">
        <v>0.1</v>
      </c>
      <c r="J13" s="37">
        <f>IF(H7&gt;1000000,300000*I13,IF(H7&lt;700000,0,(H7-700000)*I13))</f>
        <v>30000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>
        <f>IF(H7&gt;1600000,400000*E14,IF(H7&lt;1200000,0,(H7-1200000)*E14))</f>
        <v>60000</v>
      </c>
      <c r="G14" s="5"/>
      <c r="H14" s="35" t="s">
        <v>17</v>
      </c>
      <c r="I14" s="36">
        <v>0.15</v>
      </c>
      <c r="J14" s="37">
        <f>IF(H7&gt;1200000,200000*I14,IF(H7&lt;1000000,0,(H7-1000000)*I14))</f>
        <v>30000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>
        <f>IF(H7&gt;2000000,400000*E15,IF(H7&lt;1600000,0,(H7-1600000)*E15))</f>
        <v>80000</v>
      </c>
      <c r="G15" s="5"/>
      <c r="H15" s="35" t="s">
        <v>19</v>
      </c>
      <c r="I15" s="36">
        <v>0.2</v>
      </c>
      <c r="J15" s="37">
        <f>IF(H7&gt;1500000,300000*I15,IF(H7&lt;1200000,0,(H7-1200000)*I15))</f>
        <v>60000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>
        <f>IF(H7&gt;2400000,400000*E16,IF(H7&lt;2000000,0,(H7-2000000)*E16))</f>
        <v>100000</v>
      </c>
      <c r="G16" s="5"/>
      <c r="H16" s="35" t="s">
        <v>21</v>
      </c>
      <c r="I16" s="36">
        <v>0.3</v>
      </c>
      <c r="J16" s="37">
        <f>IF(H7&gt;1500000,(H7-1500000)*I16,0)</f>
        <v>472500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>
        <f>IF(H7&gt;2400000,(H7-2400000)*E17,0)</f>
        <v>202500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Not Applicable</v>
      </c>
      <c r="G18" s="5"/>
      <c r="H18" s="5"/>
      <c r="I18" s="42" t="s">
        <v>23</v>
      </c>
      <c r="J18" s="43" t="str">
        <f>IF(H7&lt;=700000,J12,"Not Applicable")</f>
        <v>Not Applicable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>
        <f>IF(SUM(F11:F17)&lt;=60000,0,SUM(F11:F17))*1.04</f>
        <v>522600</v>
      </c>
      <c r="G20" s="50"/>
      <c r="H20" s="48" t="s">
        <v>25</v>
      </c>
      <c r="I20" s="32"/>
      <c r="J20" s="49">
        <f>IF(SUM(J11:J17)&lt;=20000,0,SUM(J11:J17)*1.04)</f>
        <v>637000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New Regime 2025 is good for you.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>
        <f>J20-F20</f>
        <v>114400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82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83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84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B1:H2"/>
    <mergeCell ref="A4:D6"/>
    <mergeCell ref="D9:D10"/>
    <mergeCell ref="E9:F9"/>
    <mergeCell ref="H9:H10"/>
    <mergeCell ref="I9:J9"/>
    <mergeCell ref="H20:I20"/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</mergeCells>
  <dataValidations>
    <dataValidation type="list" allowBlank="1" showErrorMessage="1" sqref="H4">
      <formula1>"Salaried,Pensioner,Others"</formula1>
    </dataValidation>
  </dataValidation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98" t="s">
        <v>2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99">
        <v>1500000.0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>
        <f>IF(H4="Others",0,75000)</f>
        <v>75000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>
        <f>H5-H6</f>
        <v>1425000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>
        <f>H7*E11</f>
        <v>0</v>
      </c>
      <c r="G11" s="5"/>
      <c r="H11" s="35" t="s">
        <v>11</v>
      </c>
      <c r="I11" s="36">
        <v>0.0</v>
      </c>
      <c r="J11" s="37">
        <f>H7*I11</f>
        <v>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>
        <f>IF(H7&gt;800000,400000*E12,IF(H7&lt;400000,0,(H7-400000)*E12))</f>
        <v>20000</v>
      </c>
      <c r="G12" s="5"/>
      <c r="H12" s="35" t="s">
        <v>13</v>
      </c>
      <c r="I12" s="36">
        <v>0.05</v>
      </c>
      <c r="J12" s="37">
        <f>IF(H7&gt;700000,400000*I12,IF(H7&lt;300000,0,(H7-300000)*I12))</f>
        <v>20000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>
        <f>IF(H7&gt;1200000,400000*E13,IF(H7&lt;800000,0,(H7-800000)*E13))</f>
        <v>40000</v>
      </c>
      <c r="G13" s="5"/>
      <c r="H13" s="35" t="s">
        <v>15</v>
      </c>
      <c r="I13" s="36">
        <v>0.1</v>
      </c>
      <c r="J13" s="37">
        <f>IF(H7&gt;1000000,300000*I13,IF(H7&lt;700000,0,(H7-700000)*I13))</f>
        <v>30000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>
        <f>IF(H7&gt;1600000,400000*E14,IF(H7&lt;1200000,0,(H7-1200000)*E14))</f>
        <v>33750</v>
      </c>
      <c r="G14" s="5"/>
      <c r="H14" s="35" t="s">
        <v>17</v>
      </c>
      <c r="I14" s="36">
        <v>0.15</v>
      </c>
      <c r="J14" s="37">
        <f>IF(H7&gt;1200000,200000*I14,IF(H7&lt;1000000,0,(H7-1000000)*I14))</f>
        <v>30000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>
        <f>IF(H7&gt;2000000,400000*E15,IF(H7&lt;1600000,0,(H7-1600000)*E15))</f>
        <v>0</v>
      </c>
      <c r="G15" s="5"/>
      <c r="H15" s="35" t="s">
        <v>19</v>
      </c>
      <c r="I15" s="36">
        <v>0.2</v>
      </c>
      <c r="J15" s="37">
        <f>IF(H7&gt;1500000,300000*I15,IF(H7&lt;1200000,0,(H7-1200000)*I15))</f>
        <v>45000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>
        <f>IF(H7&gt;2400000,400000*E16,IF(H7&lt;2000000,0,(H7-2000000)*E16))</f>
        <v>0</v>
      </c>
      <c r="G16" s="5"/>
      <c r="H16" s="35" t="s">
        <v>21</v>
      </c>
      <c r="I16" s="36">
        <v>0.3</v>
      </c>
      <c r="J16" s="37">
        <f>IF(H7&gt;1500000,(H7-1500000)*I16,0)</f>
        <v>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>
        <f>IF(H7&gt;2400000,(H7-2400000)*E17,0)</f>
        <v>0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Not Applicable</v>
      </c>
      <c r="G18" s="5"/>
      <c r="H18" s="5"/>
      <c r="I18" s="42" t="s">
        <v>23</v>
      </c>
      <c r="J18" s="43" t="str">
        <f>IF(H7&lt;=700000,J12,"Not Applicable")</f>
        <v>Not Applicable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>
        <f>IF(SUM(F11:F17)&lt;=60000,0,SUM(F11:F17))*1.04</f>
        <v>97500</v>
      </c>
      <c r="G20" s="50"/>
      <c r="H20" s="48" t="s">
        <v>25</v>
      </c>
      <c r="I20" s="32"/>
      <c r="J20" s="49">
        <f>IF(SUM(J11:J17)&lt;=20000,0,SUM(J11:J17)*1.04)</f>
        <v>130000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New Regime 2025 is good for you.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>
        <f>J20-F20</f>
        <v>32500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85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86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87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B1:H2"/>
    <mergeCell ref="A4:D6"/>
    <mergeCell ref="D9:D10"/>
    <mergeCell ref="E9:F9"/>
    <mergeCell ref="H9:H10"/>
    <mergeCell ref="I9:J9"/>
    <mergeCell ref="H20:I20"/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</mergeCells>
  <dataValidations>
    <dataValidation type="list" allowBlank="1" showErrorMessage="1" sqref="H4">
      <formula1>"Salaried,Pensioner,Others"</formula1>
    </dataValidation>
  </dataValidation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89">
        <v>1.0</v>
      </c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95" t="s">
        <v>2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97">
        <v>2500000.0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>
        <f>IF(H4="Others",0,75000)</f>
        <v>75000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>
        <f>H5-H6</f>
        <v>2425000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>
        <f>H7*E11</f>
        <v>0</v>
      </c>
      <c r="G11" s="5"/>
      <c r="H11" s="35" t="s">
        <v>11</v>
      </c>
      <c r="I11" s="36">
        <v>0.0</v>
      </c>
      <c r="J11" s="37">
        <f>H7*I11</f>
        <v>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>
        <f>IF(H7&gt;800000,400000*E12,IF(H7&lt;400000,0,(H7-400000)*E12))</f>
        <v>20000</v>
      </c>
      <c r="G12" s="5"/>
      <c r="H12" s="35" t="s">
        <v>13</v>
      </c>
      <c r="I12" s="36">
        <v>0.05</v>
      </c>
      <c r="J12" s="37">
        <f>IF(H7&gt;700000,400000*I12,IF(H7&lt;300000,0,(H7-300000)*I12))</f>
        <v>20000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>
        <f>IF(H7&gt;1200000,400000*E13,IF(H7&lt;800000,0,(H7-800000)*E13))</f>
        <v>40000</v>
      </c>
      <c r="G13" s="5"/>
      <c r="H13" s="35" t="s">
        <v>15</v>
      </c>
      <c r="I13" s="36">
        <v>0.1</v>
      </c>
      <c r="J13" s="37">
        <f>IF(H7&gt;1000000,300000*I13,IF(H7&lt;700000,0,(H7-700000)*I13))</f>
        <v>30000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>
        <f>IF(H7&gt;1600000,400000*E14,IF(H7&lt;1200000,0,(H7-1200000)*E14))</f>
        <v>60000</v>
      </c>
      <c r="G14" s="5"/>
      <c r="H14" s="35" t="s">
        <v>17</v>
      </c>
      <c r="I14" s="36">
        <v>0.15</v>
      </c>
      <c r="J14" s="37">
        <f>IF(H7&gt;1200000,200000*I14,IF(H7&lt;1000000,0,(H7-1000000)*I14))</f>
        <v>30000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>
        <f>IF(H7&gt;2000000,400000*E15,IF(H7&lt;1600000,0,(H7-1600000)*E15))</f>
        <v>80000</v>
      </c>
      <c r="G15" s="5"/>
      <c r="H15" s="35" t="s">
        <v>19</v>
      </c>
      <c r="I15" s="36">
        <v>0.2</v>
      </c>
      <c r="J15" s="37">
        <f>IF(H7&gt;1500000,300000*I15,IF(H7&lt;1200000,0,(H7-1200000)*I15))</f>
        <v>60000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>
        <f>IF(H7&gt;2400000,400000*E16,IF(H7&lt;2000000,0,(H7-2000000)*E16))</f>
        <v>100000</v>
      </c>
      <c r="G16" s="5"/>
      <c r="H16" s="35" t="s">
        <v>21</v>
      </c>
      <c r="I16" s="36">
        <v>0.3</v>
      </c>
      <c r="J16" s="37">
        <f>IF(H7&gt;1500000,(H7-1500000)*I16,0)</f>
        <v>277500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>
        <f>IF(H7&gt;2400000,(H7-2400000)*E17,0)</f>
        <v>7500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Not Applicable</v>
      </c>
      <c r="G18" s="5"/>
      <c r="H18" s="5"/>
      <c r="I18" s="42" t="s">
        <v>23</v>
      </c>
      <c r="J18" s="43" t="str">
        <f>IF(H7&lt;=700000,J12,"Not Applicable")</f>
        <v>Not Applicable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>
        <f>IF(SUM(F11:F17)&lt;=60000,0,SUM(F11:F17))*1.04</f>
        <v>319800</v>
      </c>
      <c r="G20" s="50"/>
      <c r="H20" s="48" t="s">
        <v>25</v>
      </c>
      <c r="I20" s="32"/>
      <c r="J20" s="49">
        <f>IF(SUM(J11:J17)&lt;=20000,0,SUM(J11:J17)*1.04)</f>
        <v>434200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New Regime 2025 is good for you.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>
        <f>J20-F20</f>
        <v>114400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88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89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90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  <mergeCell ref="B1:H2"/>
    <mergeCell ref="A4:D6"/>
    <mergeCell ref="D9:D10"/>
    <mergeCell ref="E9:F9"/>
    <mergeCell ref="H9:H10"/>
    <mergeCell ref="I9:J9"/>
    <mergeCell ref="H20:I20"/>
  </mergeCells>
  <dataValidations>
    <dataValidation type="list" allowBlank="1" showErrorMessage="1" sqref="H4">
      <formula1>"Salaried,Pensioner,Others"</formula1>
    </dataValidation>
  </dataValidation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95" t="s">
        <v>2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100">
        <v>2600000.0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>
        <f>IF(H4="Others",0,75000)</f>
        <v>75000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>
        <f>H5-H6</f>
        <v>2525000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>
        <f>H7*E11</f>
        <v>0</v>
      </c>
      <c r="G11" s="5"/>
      <c r="H11" s="35" t="s">
        <v>11</v>
      </c>
      <c r="I11" s="36">
        <v>0.0</v>
      </c>
      <c r="J11" s="37">
        <f>H7*I11</f>
        <v>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>
        <f>IF(H7&gt;800000,400000*E12,IF(H7&lt;400000,0,(H7-400000)*E12))</f>
        <v>20000</v>
      </c>
      <c r="G12" s="5"/>
      <c r="H12" s="35" t="s">
        <v>13</v>
      </c>
      <c r="I12" s="36">
        <v>0.05</v>
      </c>
      <c r="J12" s="37">
        <f>IF(H7&gt;700000,400000*I12,IF(H7&lt;300000,0,(H7-300000)*I12))</f>
        <v>20000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>
        <f>IF(H7&gt;1200000,400000*E13,IF(H7&lt;800000,0,(H7-800000)*E13))</f>
        <v>40000</v>
      </c>
      <c r="G13" s="5"/>
      <c r="H13" s="35" t="s">
        <v>15</v>
      </c>
      <c r="I13" s="36">
        <v>0.1</v>
      </c>
      <c r="J13" s="37">
        <f>IF(H7&gt;1000000,300000*I13,IF(H7&lt;700000,0,(H7-700000)*I13))</f>
        <v>30000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>
        <f>IF(H7&gt;1600000,400000*E14,IF(H7&lt;1200000,0,(H7-1200000)*E14))</f>
        <v>60000</v>
      </c>
      <c r="G14" s="5"/>
      <c r="H14" s="35" t="s">
        <v>17</v>
      </c>
      <c r="I14" s="36">
        <v>0.15</v>
      </c>
      <c r="J14" s="37">
        <f>IF(H7&gt;1200000,200000*I14,IF(H7&lt;1000000,0,(H7-1000000)*I14))</f>
        <v>30000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>
        <f>IF(H7&gt;2000000,400000*E15,IF(H7&lt;1600000,0,(H7-1600000)*E15))</f>
        <v>80000</v>
      </c>
      <c r="G15" s="5"/>
      <c r="H15" s="35" t="s">
        <v>19</v>
      </c>
      <c r="I15" s="36">
        <v>0.2</v>
      </c>
      <c r="J15" s="37">
        <f>IF(H7&gt;1500000,300000*I15,IF(H7&lt;1200000,0,(H7-1200000)*I15))</f>
        <v>60000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>
        <f>IF(H7&gt;2400000,400000*E16,IF(H7&lt;2000000,0,(H7-2000000)*E16))</f>
        <v>100000</v>
      </c>
      <c r="G16" s="5"/>
      <c r="H16" s="35" t="s">
        <v>21</v>
      </c>
      <c r="I16" s="36">
        <v>0.3</v>
      </c>
      <c r="J16" s="37">
        <f>IF(H7&gt;1500000,(H7-1500000)*I16,0)</f>
        <v>307500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>
        <f>IF(H7&gt;2400000,(H7-2400000)*E17,0)</f>
        <v>37500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Not Applicable</v>
      </c>
      <c r="G18" s="5"/>
      <c r="H18" s="5"/>
      <c r="I18" s="42" t="s">
        <v>23</v>
      </c>
      <c r="J18" s="43" t="str">
        <f>IF(H7&lt;=700000,J12,"Not Applicable")</f>
        <v>Not Applicable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>
        <f>IF(SUM(F11:F17)&lt;=60000,0,SUM(F11:F17))*1.04</f>
        <v>351000</v>
      </c>
      <c r="G20" s="50"/>
      <c r="H20" s="48" t="s">
        <v>25</v>
      </c>
      <c r="I20" s="32"/>
      <c r="J20" s="49">
        <f>IF(SUM(J11:J17)&lt;=20000,0,SUM(J11:J17)*1.04)</f>
        <v>465400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New Regime 2025 is good for you.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>
        <f>J20-F20</f>
        <v>114400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91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92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93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B1:H2"/>
    <mergeCell ref="A4:D6"/>
    <mergeCell ref="D9:D10"/>
    <mergeCell ref="E9:F9"/>
    <mergeCell ref="H9:H10"/>
    <mergeCell ref="I9:J9"/>
    <mergeCell ref="H20:I20"/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</mergeCells>
  <dataValidations>
    <dataValidation type="list" allowBlank="1" showErrorMessage="1" sqref="H4">
      <formula1>"Salaried,Pensioner,Others"</formula1>
    </dataValidation>
  </dataValidation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95" t="s">
        <v>2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100">
        <v>1275001.0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>
        <f>IF(H4="Others",0,75000)</f>
        <v>75000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>
        <f>H5-H6</f>
        <v>1200001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>
        <f>H7*E11</f>
        <v>0</v>
      </c>
      <c r="G11" s="5"/>
      <c r="H11" s="35" t="s">
        <v>11</v>
      </c>
      <c r="I11" s="36">
        <v>0.0</v>
      </c>
      <c r="J11" s="37">
        <f>H7*I11</f>
        <v>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>
        <f>IF(H7&gt;800000,400000*E12,IF(H7&lt;400000,0,(H7-400000)*E12))</f>
        <v>20000</v>
      </c>
      <c r="G12" s="5"/>
      <c r="H12" s="35" t="s">
        <v>13</v>
      </c>
      <c r="I12" s="36">
        <v>0.05</v>
      </c>
      <c r="J12" s="37">
        <f>IF(H7&gt;700000,400000*I12,IF(H7&lt;300000,0,(H7-300000)*I12))</f>
        <v>20000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>
        <f>IF(H7&gt;1200000,400000*E13,IF(H7&lt;800000,0,(H7-800000)*E13))</f>
        <v>40000</v>
      </c>
      <c r="G13" s="5"/>
      <c r="H13" s="35" t="s">
        <v>15</v>
      </c>
      <c r="I13" s="36">
        <v>0.1</v>
      </c>
      <c r="J13" s="37">
        <f>IF(H7&gt;1000000,300000*I13,IF(H7&lt;700000,0,(H7-700000)*I13))</f>
        <v>30000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>
        <f>IF(H7&gt;1600000,400000*E14,IF(H7&lt;1200000,0,(H7-1200000)*E14))</f>
        <v>0.15</v>
      </c>
      <c r="G14" s="5"/>
      <c r="H14" s="35" t="s">
        <v>17</v>
      </c>
      <c r="I14" s="36">
        <v>0.15</v>
      </c>
      <c r="J14" s="37">
        <f>IF(H7&gt;1200000,200000*I14,IF(H7&lt;1000000,0,(H7-1000000)*I14))</f>
        <v>30000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>
        <f>IF(H7&gt;2000000,400000*E15,IF(H7&lt;1600000,0,(H7-1600000)*E15))</f>
        <v>0</v>
      </c>
      <c r="G15" s="5"/>
      <c r="H15" s="35" t="s">
        <v>19</v>
      </c>
      <c r="I15" s="36">
        <v>0.2</v>
      </c>
      <c r="J15" s="37">
        <f>IF(H7&gt;1500000,300000*I15,IF(H7&lt;1200000,0,(H7-1200000)*I15))</f>
        <v>0.2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>
        <f>IF(H7&gt;2400000,400000*E16,IF(H7&lt;2000000,0,(H7-2000000)*E16))</f>
        <v>0</v>
      </c>
      <c r="G16" s="5"/>
      <c r="H16" s="35" t="s">
        <v>21</v>
      </c>
      <c r="I16" s="36">
        <v>0.3</v>
      </c>
      <c r="J16" s="37">
        <f>IF(H7&gt;1500000,(H7-1500000)*I16,0)</f>
        <v>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>
        <f>IF(H7&gt;2400000,(H7-2400000)*E17,0)</f>
        <v>0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Not Applicable</v>
      </c>
      <c r="G18" s="5"/>
      <c r="H18" s="5"/>
      <c r="I18" s="42" t="s">
        <v>23</v>
      </c>
      <c r="J18" s="43" t="str">
        <f>IF(H7&lt;=700000,J12,"Not Applicable")</f>
        <v>Not Applicable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>
        <f>IF(SUM(F11:F17)&lt;=60000,0,SUM(F11:F17))*1.04</f>
        <v>62400.156</v>
      </c>
      <c r="G20" s="50"/>
      <c r="H20" s="48" t="s">
        <v>25</v>
      </c>
      <c r="I20" s="32"/>
      <c r="J20" s="49">
        <f>IF(SUM(J11:J17)&lt;=20000,0,SUM(J11:J17)*1.04)</f>
        <v>83200.208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New Regime 2025 is good for you.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>
        <f>J20-F20</f>
        <v>20800.052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94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95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96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B1:H2"/>
    <mergeCell ref="A4:D6"/>
    <mergeCell ref="D9:D10"/>
    <mergeCell ref="E9:F9"/>
    <mergeCell ref="H9:H10"/>
    <mergeCell ref="I9:J9"/>
    <mergeCell ref="H20:I20"/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</mergeCells>
  <dataValidations>
    <dataValidation type="list" allowBlank="1" showErrorMessage="1" sqref="H4">
      <formula1>"Salaried,Pensioner,Others"</formula1>
    </dataValidation>
  </dataValidation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3.13"/>
    <col customWidth="1" min="2" max="2" width="4.25"/>
    <col customWidth="1" min="3" max="3" width="3.38"/>
    <col customWidth="1" min="4" max="4" width="28.75"/>
    <col customWidth="1" min="5" max="5" width="20.38"/>
    <col customWidth="1" min="6" max="6" width="20.75"/>
    <col customWidth="1" min="7" max="7" width="3.25"/>
    <col customWidth="1" min="8" max="8" width="23.63"/>
    <col customWidth="1" min="9" max="9" width="19.63"/>
    <col customWidth="1" min="10" max="10" width="20.13"/>
    <col customWidth="1" min="11" max="11" width="12.5"/>
    <col customWidth="1" min="12" max="12" width="19.25"/>
    <col customWidth="1" min="13" max="13" width="12.5"/>
    <col customWidth="1" min="14" max="14" width="16.38"/>
    <col customWidth="1" min="15" max="28" width="12.5"/>
  </cols>
  <sheetData>
    <row r="1" ht="15.75" customHeight="1">
      <c r="A1" s="89">
        <v>1.0</v>
      </c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 ht="15.75" customHeight="1">
      <c r="A2" s="7"/>
      <c r="B2" s="8"/>
      <c r="C2" s="9"/>
      <c r="D2" s="9"/>
      <c r="E2" s="9"/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 ht="15.75" customHeight="1">
      <c r="A3" s="5"/>
      <c r="B3" s="11"/>
      <c r="C3" s="11"/>
      <c r="D3" s="11"/>
      <c r="E3" s="11"/>
      <c r="F3" s="11"/>
      <c r="G3" s="11"/>
      <c r="H3" s="11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 ht="15.75" customHeight="1">
      <c r="A4" s="12"/>
      <c r="B4" s="13"/>
      <c r="C4" s="13"/>
      <c r="D4" s="14"/>
      <c r="E4" s="6"/>
      <c r="F4" s="15" t="s">
        <v>1</v>
      </c>
      <c r="H4" s="95" t="s">
        <v>2</v>
      </c>
      <c r="I4" s="6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 ht="15.75" customHeight="1">
      <c r="A5" s="17"/>
      <c r="D5" s="18"/>
      <c r="E5" s="6"/>
      <c r="F5" s="15" t="s">
        <v>3</v>
      </c>
      <c r="H5" s="97">
        <v>2059868.0</v>
      </c>
      <c r="I5" s="1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6"/>
      <c r="AD5" s="6"/>
      <c r="AE5" s="6"/>
      <c r="AF5" s="6"/>
      <c r="AG5" s="6"/>
      <c r="AH5" s="6"/>
      <c r="AI5" s="6"/>
      <c r="AJ5" s="6"/>
      <c r="AK5" s="6"/>
      <c r="AL5" s="6"/>
      <c r="AM5" s="20"/>
    </row>
    <row r="6" ht="15.75" customHeight="1">
      <c r="A6" s="21"/>
      <c r="B6" s="22"/>
      <c r="C6" s="22"/>
      <c r="D6" s="23"/>
      <c r="E6" s="6"/>
      <c r="F6" s="15" t="s">
        <v>4</v>
      </c>
      <c r="H6" s="24">
        <f>IF(H4="Others",0,50000)</f>
        <v>50000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6"/>
      <c r="AD6" s="6"/>
      <c r="AE6" s="6"/>
      <c r="AF6" s="6"/>
      <c r="AG6" s="6"/>
      <c r="AH6" s="6"/>
      <c r="AI6" s="6"/>
      <c r="AJ6" s="6"/>
      <c r="AK6" s="6"/>
      <c r="AL6" s="6"/>
      <c r="AM6" s="20"/>
    </row>
    <row r="7" ht="15.75" customHeight="1">
      <c r="A7" s="25"/>
      <c r="B7" s="5"/>
      <c r="C7" s="26"/>
      <c r="D7" s="5"/>
      <c r="E7" s="5"/>
      <c r="F7" s="15" t="s">
        <v>5</v>
      </c>
      <c r="H7" s="27">
        <f>H5-H6</f>
        <v>2009868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6"/>
      <c r="AD7" s="6"/>
      <c r="AE7" s="6"/>
      <c r="AF7" s="6"/>
      <c r="AG7" s="6"/>
      <c r="AH7" s="6"/>
      <c r="AI7" s="6"/>
      <c r="AJ7" s="6"/>
      <c r="AK7" s="6"/>
      <c r="AL7" s="6"/>
      <c r="AM7" s="20"/>
    </row>
    <row r="8" ht="15.75" customHeight="1">
      <c r="A8" s="2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 ht="15.75" customHeight="1">
      <c r="A9" s="28"/>
      <c r="B9" s="6"/>
      <c r="C9" s="29"/>
      <c r="D9" s="30" t="s">
        <v>5</v>
      </c>
      <c r="E9" s="31" t="s">
        <v>6</v>
      </c>
      <c r="F9" s="32"/>
      <c r="G9" s="5"/>
      <c r="H9" s="30" t="s">
        <v>5</v>
      </c>
      <c r="I9" s="31" t="s">
        <v>7</v>
      </c>
      <c r="J9" s="32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 ht="15.75" customHeight="1">
      <c r="A10" s="28"/>
      <c r="B10" s="6"/>
      <c r="C10" s="29"/>
      <c r="D10" s="33"/>
      <c r="E10" s="34" t="s">
        <v>8</v>
      </c>
      <c r="F10" s="34" t="s">
        <v>9</v>
      </c>
      <c r="G10" s="5"/>
      <c r="H10" s="33"/>
      <c r="I10" s="34" t="s">
        <v>8</v>
      </c>
      <c r="J10" s="34" t="s">
        <v>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 ht="15.75" customHeight="1">
      <c r="A11" s="28"/>
      <c r="B11" s="6"/>
      <c r="C11" s="5"/>
      <c r="D11" s="35" t="s">
        <v>10</v>
      </c>
      <c r="E11" s="36">
        <v>0.0</v>
      </c>
      <c r="F11" s="37">
        <f>H7*E11</f>
        <v>0</v>
      </c>
      <c r="G11" s="5"/>
      <c r="H11" s="35" t="s">
        <v>11</v>
      </c>
      <c r="I11" s="36">
        <v>0.0</v>
      </c>
      <c r="J11" s="37">
        <f>H7*I11</f>
        <v>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 ht="15.75" customHeight="1">
      <c r="A12" s="28"/>
      <c r="B12" s="6"/>
      <c r="C12" s="5"/>
      <c r="D12" s="35" t="s">
        <v>12</v>
      </c>
      <c r="E12" s="36">
        <v>0.05</v>
      </c>
      <c r="F12" s="37">
        <f>IF(H7&gt;800000,400000*E12,IF(H7&lt;400000,0,(H7-400000)*E12))</f>
        <v>20000</v>
      </c>
      <c r="G12" s="5"/>
      <c r="H12" s="35" t="s">
        <v>13</v>
      </c>
      <c r="I12" s="36">
        <v>0.05</v>
      </c>
      <c r="J12" s="37">
        <f>IF(H7&gt;700000,400000*I12,IF(H7&lt;300000,0,(H7-300000)*I12))</f>
        <v>20000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 ht="15.75" customHeight="1">
      <c r="A13" s="28"/>
      <c r="B13" s="38"/>
      <c r="C13" s="5"/>
      <c r="D13" s="35" t="s">
        <v>14</v>
      </c>
      <c r="E13" s="36">
        <v>0.1</v>
      </c>
      <c r="F13" s="37">
        <f>IF(H7&gt;1200000,400000*E13,IF(H7&lt;800000,0,(H7-800000)*E13))</f>
        <v>40000</v>
      </c>
      <c r="G13" s="5"/>
      <c r="H13" s="35" t="s">
        <v>15</v>
      </c>
      <c r="I13" s="36">
        <v>0.1</v>
      </c>
      <c r="J13" s="37">
        <f>IF(H7&gt;1000000,300000*I13,IF(H7&lt;700000,0,(H7-700000)*I13))</f>
        <v>30000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 ht="15.75" customHeight="1">
      <c r="A14" s="28"/>
      <c r="B14" s="38"/>
      <c r="C14" s="5"/>
      <c r="D14" s="35" t="s">
        <v>16</v>
      </c>
      <c r="E14" s="36">
        <v>0.15</v>
      </c>
      <c r="F14" s="37">
        <f>IF(H7&gt;1600000,400000*E14,IF(H7&lt;1200000,0,(H7-1200000)*E14))</f>
        <v>60000</v>
      </c>
      <c r="G14" s="5"/>
      <c r="H14" s="35" t="s">
        <v>17</v>
      </c>
      <c r="I14" s="36">
        <v>0.15</v>
      </c>
      <c r="J14" s="37">
        <f>IF(H7&gt;1200000,200000*I14,IF(H7&lt;1000000,0,(H7-1000000)*I14))</f>
        <v>30000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ht="15.75" customHeight="1">
      <c r="A15" s="28"/>
      <c r="B15" s="38"/>
      <c r="C15" s="5"/>
      <c r="D15" s="35" t="s">
        <v>18</v>
      </c>
      <c r="E15" s="36">
        <v>0.2</v>
      </c>
      <c r="F15" s="37">
        <f>IF(H7&gt;2000000,400000*E15,IF(H7&lt;1600000,0,(H7-1600000)*E15))</f>
        <v>80000</v>
      </c>
      <c r="G15" s="5"/>
      <c r="H15" s="35" t="s">
        <v>19</v>
      </c>
      <c r="I15" s="36">
        <v>0.2</v>
      </c>
      <c r="J15" s="37">
        <f>IF(H7&gt;1500000,300000*I15,IF(H7&lt;1200000,0,(H7-1200000)*I15))</f>
        <v>60000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ht="15.75" customHeight="1">
      <c r="A16" s="28"/>
      <c r="B16" s="38"/>
      <c r="C16" s="5"/>
      <c r="D16" s="35" t="s">
        <v>20</v>
      </c>
      <c r="E16" s="36">
        <v>0.25</v>
      </c>
      <c r="F16" s="37">
        <f>IF(H7&gt;2400000,400000*E16,IF(H7&lt;2000000,0,(H7-2000000)*E16))</f>
        <v>2467</v>
      </c>
      <c r="G16" s="5"/>
      <c r="H16" s="35" t="s">
        <v>21</v>
      </c>
      <c r="I16" s="36">
        <v>0.3</v>
      </c>
      <c r="J16" s="37">
        <f>IF(H7&gt;1500000,(H7-1500000)*I16,0)</f>
        <v>152960.4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ht="15.75" customHeight="1">
      <c r="A17" s="28"/>
      <c r="B17" s="38"/>
      <c r="C17" s="39"/>
      <c r="D17" s="40" t="s">
        <v>22</v>
      </c>
      <c r="E17" s="40">
        <v>0.3</v>
      </c>
      <c r="F17" s="41">
        <f>IF(H7&gt;2400000,(H7-2400000)*E17,0)</f>
        <v>0</v>
      </c>
      <c r="G17" s="5"/>
      <c r="H17" s="40"/>
      <c r="I17" s="40"/>
      <c r="J17" s="41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ht="15.75" customHeight="1">
      <c r="A18" s="25"/>
      <c r="B18" s="38"/>
      <c r="C18" s="5"/>
      <c r="D18" s="5"/>
      <c r="E18" s="42" t="s">
        <v>23</v>
      </c>
      <c r="F18" s="43" t="str">
        <f>IF(H7&lt;=1200000,SUM(F11:F13),"Not Applicable")</f>
        <v>Not Applicable</v>
      </c>
      <c r="G18" s="5"/>
      <c r="H18" s="5"/>
      <c r="I18" s="42" t="s">
        <v>23</v>
      </c>
      <c r="J18" s="43" t="str">
        <f>IF(H7&lt;=700000,J12,"Not Applicable")</f>
        <v>Not Applicable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ht="15.75" customHeight="1">
      <c r="A19" s="25"/>
      <c r="B19" s="38"/>
      <c r="C19" s="5"/>
      <c r="D19" s="5"/>
      <c r="E19" s="5"/>
      <c r="F19" s="44"/>
      <c r="G19" s="5"/>
      <c r="H19" s="5"/>
      <c r="I19" s="5"/>
      <c r="J19" s="4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 ht="15.75" customHeight="1">
      <c r="A20" s="45"/>
      <c r="B20" s="46"/>
      <c r="C20" s="47"/>
      <c r="D20" s="48" t="s">
        <v>24</v>
      </c>
      <c r="E20" s="32"/>
      <c r="F20" s="49">
        <f>IF(SUM(F11:F17)&lt;=60000,0,SUM(F11:F17))*1.04</f>
        <v>210565.68</v>
      </c>
      <c r="G20" s="50"/>
      <c r="H20" s="48" t="s">
        <v>25</v>
      </c>
      <c r="I20" s="32"/>
      <c r="J20" s="49">
        <f>IF(SUM(J11:J17)&lt;=20000,0,SUM(J11:J17)*1.04)</f>
        <v>304678.816</v>
      </c>
      <c r="K20" s="51"/>
      <c r="L20" s="5"/>
      <c r="M20" s="5"/>
      <c r="N20" s="5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ht="15.75" customHeight="1">
      <c r="A21" s="25"/>
      <c r="B21" s="53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 ht="15.75" customHeight="1">
      <c r="A22" s="25"/>
      <c r="B22" s="5"/>
      <c r="C22" s="5"/>
      <c r="D22" s="54" t="s">
        <v>26</v>
      </c>
      <c r="E22" s="13"/>
      <c r="F22" s="14"/>
      <c r="G22" s="55"/>
      <c r="H22" s="56" t="str">
        <f>IF(F20&lt;J20,"New Regime 2025 is good for you.","New Regime 2024 was good for you.")</f>
        <v>New Regime 2025 is good for you.</v>
      </c>
      <c r="I22" s="13"/>
      <c r="J22" s="1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 ht="15.75" customHeight="1">
      <c r="A23" s="25"/>
      <c r="B23" s="5"/>
      <c r="C23" s="5"/>
      <c r="D23" s="21"/>
      <c r="E23" s="22"/>
      <c r="F23" s="23"/>
      <c r="G23" s="57"/>
      <c r="H23" s="58"/>
      <c r="I23" s="22"/>
      <c r="J23" s="23"/>
      <c r="K23" s="59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ht="15.75" customHeight="1">
      <c r="A24" s="25"/>
      <c r="B24" s="5"/>
      <c r="C24" s="26"/>
      <c r="D24" s="54" t="s">
        <v>27</v>
      </c>
      <c r="E24" s="13"/>
      <c r="F24" s="14"/>
      <c r="G24" s="55"/>
      <c r="H24" s="60">
        <f>J20-F20</f>
        <v>94113.136</v>
      </c>
      <c r="I24" s="13"/>
      <c r="J24" s="1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ht="15.75" customHeight="1">
      <c r="A25" s="25"/>
      <c r="B25" s="5"/>
      <c r="C25" s="26"/>
      <c r="D25" s="21"/>
      <c r="E25" s="22"/>
      <c r="F25" s="23"/>
      <c r="G25" s="57"/>
      <c r="H25" s="58"/>
      <c r="I25" s="22"/>
      <c r="J25" s="2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ht="15.75" customHeight="1">
      <c r="A26" s="25"/>
      <c r="B26" s="5"/>
      <c r="C26" s="26"/>
      <c r="D26" s="61"/>
      <c r="E26" s="61"/>
      <c r="F26" s="61"/>
      <c r="G26" s="61"/>
      <c r="H26" s="61"/>
      <c r="I26" s="61"/>
      <c r="J26" s="61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ht="15.75" customHeight="1">
      <c r="A27" s="25"/>
      <c r="B27" s="5"/>
      <c r="C27" s="26"/>
      <c r="D27" s="5"/>
      <c r="E27" s="62" t="s">
        <v>28</v>
      </c>
      <c r="F27" s="63"/>
      <c r="G27" s="63"/>
      <c r="H27" s="64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ht="15.75" customHeight="1">
      <c r="A28" s="65"/>
      <c r="B28" s="6"/>
      <c r="C28" s="26"/>
      <c r="D28" s="5"/>
      <c r="E28" s="66" t="s">
        <v>29</v>
      </c>
      <c r="F28" s="5"/>
      <c r="G28" s="5"/>
      <c r="H28" s="6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 ht="15.75" customHeight="1">
      <c r="A29" s="25"/>
      <c r="B29" s="6"/>
      <c r="C29" s="6"/>
      <c r="D29" s="5"/>
      <c r="E29" s="68" t="s">
        <v>30</v>
      </c>
      <c r="H29" s="18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 ht="15.0" customHeight="1">
      <c r="A30" s="25"/>
      <c r="B30" s="6"/>
      <c r="C30" s="6"/>
      <c r="D30" s="6"/>
      <c r="E30" s="17"/>
      <c r="H30" s="18"/>
      <c r="I30" s="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 ht="0.75" customHeight="1">
      <c r="A31" s="25"/>
      <c r="B31" s="6"/>
      <c r="C31" s="6"/>
      <c r="D31" s="6"/>
      <c r="E31" s="68" t="s">
        <v>31</v>
      </c>
      <c r="H31" s="18"/>
      <c r="I31" s="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 ht="15.75" customHeight="1">
      <c r="A32" s="25"/>
      <c r="B32" s="6"/>
      <c r="C32" s="6"/>
      <c r="D32" s="6"/>
      <c r="E32" s="21"/>
      <c r="F32" s="22"/>
      <c r="G32" s="22"/>
      <c r="H32" s="23"/>
      <c r="I32" s="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 ht="15.75" customHeight="1">
      <c r="A33" s="25"/>
      <c r="B33" s="6"/>
      <c r="C33" s="6"/>
      <c r="D33" s="6"/>
      <c r="E33" s="69"/>
      <c r="F33" s="70"/>
      <c r="G33" s="70"/>
      <c r="H33" s="71"/>
      <c r="I33" s="72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 ht="15.75" customHeight="1">
      <c r="A34" s="25"/>
      <c r="B34" s="6"/>
      <c r="C34" s="6"/>
      <c r="D34" s="6"/>
      <c r="E34" s="73"/>
      <c r="H34" s="74"/>
      <c r="I34" s="72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 ht="15.75" customHeight="1">
      <c r="A35" s="25"/>
      <c r="B35" s="6"/>
      <c r="C35" s="6"/>
      <c r="D35" s="6"/>
      <c r="E35" s="73"/>
      <c r="H35" s="74"/>
      <c r="I35" s="72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 ht="15.75" customHeight="1">
      <c r="A36" s="75"/>
      <c r="B36" s="6"/>
      <c r="C36" s="6"/>
      <c r="D36" s="6"/>
      <c r="E36" s="76" t="s">
        <v>32</v>
      </c>
      <c r="F36" s="77"/>
      <c r="G36" s="77"/>
      <c r="H36" s="7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 ht="15.75" customHeight="1">
      <c r="A37" s="75"/>
      <c r="B37" s="6"/>
      <c r="C37" s="6"/>
      <c r="D37" s="6"/>
      <c r="E37" s="79"/>
      <c r="F37" s="80"/>
      <c r="G37" s="80"/>
      <c r="H37" s="81"/>
      <c r="I37" s="72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 ht="41.25" customHeight="1">
      <c r="A38" s="75"/>
      <c r="B38" s="72"/>
      <c r="C38" s="72"/>
      <c r="D38" s="72"/>
      <c r="E38" s="82" t="s">
        <v>97</v>
      </c>
      <c r="F38" s="83" t="s">
        <v>34</v>
      </c>
      <c r="G38" s="84"/>
      <c r="H38" s="85"/>
      <c r="I38" s="72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 ht="42.75" customHeight="1">
      <c r="A39" s="75"/>
      <c r="B39" s="72"/>
      <c r="C39" s="72"/>
      <c r="D39" s="72"/>
      <c r="E39" s="82" t="s">
        <v>98</v>
      </c>
      <c r="F39" s="83" t="s">
        <v>36</v>
      </c>
      <c r="G39" s="84"/>
      <c r="H39" s="85"/>
      <c r="I39" s="72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 ht="30.0" customHeight="1">
      <c r="A40" s="75"/>
      <c r="B40" s="72"/>
      <c r="C40" s="72"/>
      <c r="D40" s="72"/>
      <c r="E40" s="82" t="s">
        <v>99</v>
      </c>
      <c r="F40" s="83" t="s">
        <v>38</v>
      </c>
      <c r="G40" s="84"/>
      <c r="H40" s="85"/>
      <c r="I40" s="7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 ht="39.0" customHeight="1">
      <c r="A41" s="25"/>
      <c r="B41" s="72"/>
      <c r="C41" s="72"/>
      <c r="D41" s="72"/>
      <c r="E41" s="86" t="s">
        <v>39</v>
      </c>
      <c r="F41" s="83" t="s">
        <v>40</v>
      </c>
      <c r="G41" s="84"/>
      <c r="H41" s="85"/>
      <c r="I41" s="7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ht="28.5" customHeight="1">
      <c r="A42" s="25"/>
      <c r="B42" s="5"/>
      <c r="C42" s="26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 ht="15.75" customHeight="1">
      <c r="A43" s="25"/>
      <c r="B43" s="5"/>
      <c r="C43" s="26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 ht="15.75" customHeight="1">
      <c r="A44" s="25"/>
      <c r="B44" s="5"/>
      <c r="C44" s="26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 ht="15.75" customHeight="1">
      <c r="A45" s="25"/>
      <c r="B45" s="5"/>
      <c r="C45" s="26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 ht="15.75" customHeight="1">
      <c r="A46" s="25"/>
      <c r="B46" s="5"/>
      <c r="C46" s="26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 ht="15.75" customHeight="1">
      <c r="A47" s="25"/>
      <c r="B47" s="5"/>
      <c r="C47" s="26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 ht="15.75" customHeight="1">
      <c r="A48" s="25"/>
      <c r="B48" s="5"/>
      <c r="C48" s="26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 ht="15.75" customHeight="1">
      <c r="A49" s="25"/>
      <c r="B49" s="5"/>
      <c r="C49" s="26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 ht="15.75" customHeight="1">
      <c r="A50" s="25"/>
      <c r="B50" s="5"/>
      <c r="C50" s="26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 ht="15.75" customHeight="1">
      <c r="A51" s="25"/>
      <c r="B51" s="5"/>
      <c r="C51" s="26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 ht="15.75" customHeight="1">
      <c r="A52" s="25"/>
      <c r="B52" s="5"/>
      <c r="C52" s="26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 ht="15.75" customHeight="1">
      <c r="A53" s="25"/>
      <c r="B53" s="5"/>
      <c r="C53" s="26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 ht="15.75" customHeight="1">
      <c r="A54" s="25"/>
      <c r="B54" s="5"/>
      <c r="C54" s="26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 ht="15.75" customHeight="1">
      <c r="A55" s="25"/>
      <c r="B55" s="5"/>
      <c r="C55" s="26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 ht="15.75" customHeight="1">
      <c r="A56" s="25"/>
      <c r="B56" s="5"/>
      <c r="C56" s="26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 ht="15.75" customHeight="1">
      <c r="A57" s="25"/>
      <c r="B57" s="5"/>
      <c r="C57" s="26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 ht="15.75" customHeight="1">
      <c r="A58" s="25"/>
      <c r="B58" s="5"/>
      <c r="C58" s="26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 ht="15.75" customHeight="1">
      <c r="A59" s="25"/>
      <c r="B59" s="5"/>
      <c r="C59" s="26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 ht="15.75" customHeight="1">
      <c r="A60" s="25"/>
      <c r="B60" s="5"/>
      <c r="C60" s="26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 ht="15.75" customHeight="1">
      <c r="A61" s="25"/>
      <c r="B61" s="5"/>
      <c r="C61" s="26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 ht="15.75" customHeight="1">
      <c r="A62" s="25"/>
      <c r="B62" s="5"/>
      <c r="C62" s="26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 ht="15.75" customHeight="1">
      <c r="A63" s="25"/>
      <c r="B63" s="5"/>
      <c r="C63" s="26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 ht="15.75" customHeight="1">
      <c r="A64" s="25"/>
      <c r="B64" s="5"/>
      <c r="C64" s="26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 ht="15.75" customHeight="1">
      <c r="A65" s="25"/>
      <c r="B65" s="5"/>
      <c r="C65" s="26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 ht="15.75" customHeight="1">
      <c r="A66" s="25"/>
      <c r="B66" s="5"/>
      <c r="C66" s="26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 ht="15.75" customHeight="1">
      <c r="A67" s="25"/>
      <c r="B67" s="5"/>
      <c r="C67" s="26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 ht="15.75" customHeight="1">
      <c r="A68" s="25"/>
      <c r="B68" s="5"/>
      <c r="C68" s="26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 ht="15.75" customHeight="1">
      <c r="A69" s="25"/>
      <c r="B69" s="5"/>
      <c r="C69" s="26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 ht="15.75" customHeight="1">
      <c r="A70" s="25"/>
      <c r="B70" s="5"/>
      <c r="C70" s="26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 ht="15.75" customHeight="1">
      <c r="A71" s="25"/>
      <c r="B71" s="5"/>
      <c r="C71" s="26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 ht="15.75" customHeight="1">
      <c r="A72" s="25"/>
      <c r="B72" s="5"/>
      <c r="C72" s="26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 ht="15.75" customHeight="1">
      <c r="A73" s="25"/>
      <c r="B73" s="5"/>
      <c r="C73" s="26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 ht="15.75" customHeight="1">
      <c r="A74" s="25"/>
      <c r="B74" s="5"/>
      <c r="C74" s="26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 ht="15.75" customHeight="1">
      <c r="A75" s="25"/>
      <c r="B75" s="5"/>
      <c r="C75" s="26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 ht="15.75" customHeight="1">
      <c r="A76" s="25"/>
      <c r="B76" s="5"/>
      <c r="C76" s="26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 ht="15.75" customHeight="1">
      <c r="A77" s="25"/>
      <c r="B77" s="5"/>
      <c r="C77" s="26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 ht="15.75" customHeight="1">
      <c r="A78" s="25"/>
      <c r="B78" s="5"/>
      <c r="C78" s="26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 ht="15.75" customHeight="1">
      <c r="A79" s="25"/>
      <c r="B79" s="5"/>
      <c r="C79" s="26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 ht="15.75" customHeight="1">
      <c r="A80" s="25"/>
      <c r="B80" s="5"/>
      <c r="C80" s="26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 ht="15.75" customHeight="1">
      <c r="A81" s="25"/>
      <c r="B81" s="5"/>
      <c r="C81" s="26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 ht="15.75" customHeight="1">
      <c r="A82" s="25"/>
      <c r="B82" s="5"/>
      <c r="C82" s="26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 ht="15.75" customHeight="1">
      <c r="A83" s="25"/>
      <c r="B83" s="5"/>
      <c r="C83" s="26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 ht="15.75" customHeight="1">
      <c r="A84" s="25"/>
      <c r="B84" s="5"/>
      <c r="C84" s="26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 ht="15.75" customHeight="1">
      <c r="A85" s="25"/>
      <c r="B85" s="5"/>
      <c r="C85" s="26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 ht="15.75" customHeight="1">
      <c r="A86" s="25"/>
      <c r="B86" s="5"/>
      <c r="C86" s="26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 ht="15.75" customHeight="1">
      <c r="A87" s="25"/>
      <c r="B87" s="5"/>
      <c r="C87" s="26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 ht="15.75" customHeight="1">
      <c r="A88" s="25"/>
      <c r="B88" s="5"/>
      <c r="C88" s="26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 ht="15.75" customHeight="1">
      <c r="A89" s="25"/>
      <c r="B89" s="5"/>
      <c r="C89" s="26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 ht="15.75" customHeight="1">
      <c r="A90" s="25"/>
      <c r="B90" s="5"/>
      <c r="C90" s="26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 ht="15.75" customHeight="1">
      <c r="A91" s="25"/>
      <c r="B91" s="5"/>
      <c r="C91" s="26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 ht="15.75" customHeight="1">
      <c r="A92" s="25"/>
      <c r="B92" s="5"/>
      <c r="C92" s="26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 ht="15.75" customHeight="1">
      <c r="A93" s="25"/>
      <c r="B93" s="5"/>
      <c r="C93" s="26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 ht="15.75" customHeight="1">
      <c r="A94" s="25"/>
      <c r="B94" s="5"/>
      <c r="C94" s="26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 ht="15.75" customHeight="1">
      <c r="A95" s="25"/>
      <c r="B95" s="5"/>
      <c r="C95" s="26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 ht="15.75" customHeight="1">
      <c r="A96" s="25"/>
      <c r="B96" s="5"/>
      <c r="C96" s="26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 ht="15.75" customHeight="1">
      <c r="A97" s="25"/>
      <c r="B97" s="5"/>
      <c r="C97" s="26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 ht="15.75" customHeight="1">
      <c r="A98" s="25"/>
      <c r="B98" s="5"/>
      <c r="C98" s="26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 ht="15.75" customHeight="1">
      <c r="A99" s="25"/>
      <c r="B99" s="5"/>
      <c r="C99" s="26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 ht="15.75" customHeight="1">
      <c r="A100" s="25"/>
      <c r="B100" s="5"/>
      <c r="C100" s="26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 ht="15.75" customHeight="1">
      <c r="A101" s="25"/>
      <c r="B101" s="5"/>
      <c r="C101" s="26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 ht="15.75" customHeight="1">
      <c r="A102" s="25"/>
      <c r="B102" s="5"/>
      <c r="C102" s="26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 ht="15.75" customHeight="1">
      <c r="A103" s="25"/>
      <c r="B103" s="5"/>
      <c r="C103" s="26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 ht="15.75" customHeight="1">
      <c r="A104" s="25"/>
      <c r="B104" s="5"/>
      <c r="C104" s="26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 ht="15.75" customHeight="1">
      <c r="A105" s="25"/>
      <c r="B105" s="5"/>
      <c r="C105" s="26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 ht="15.75" customHeight="1">
      <c r="A106" s="25"/>
      <c r="B106" s="5"/>
      <c r="C106" s="26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 ht="15.75" customHeight="1">
      <c r="A107" s="25"/>
      <c r="B107" s="5"/>
      <c r="C107" s="26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 ht="15.75" customHeight="1">
      <c r="A108" s="25"/>
      <c r="B108" s="5"/>
      <c r="C108" s="26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 ht="15.75" customHeight="1">
      <c r="A109" s="25"/>
      <c r="B109" s="5"/>
      <c r="C109" s="26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 ht="15.75" customHeight="1">
      <c r="A110" s="25"/>
      <c r="B110" s="5"/>
      <c r="C110" s="26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 ht="15.75" customHeight="1">
      <c r="A111" s="25"/>
      <c r="B111" s="5"/>
      <c r="C111" s="26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 ht="15.75" customHeight="1">
      <c r="A112" s="25"/>
      <c r="B112" s="5"/>
      <c r="C112" s="26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 ht="15.75" customHeight="1">
      <c r="A113" s="25"/>
      <c r="B113" s="5"/>
      <c r="C113" s="26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 ht="15.75" customHeight="1">
      <c r="A114" s="25"/>
      <c r="B114" s="5"/>
      <c r="C114" s="26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 ht="15.75" customHeight="1">
      <c r="A115" s="25"/>
      <c r="B115" s="5"/>
      <c r="C115" s="26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 ht="15.75" customHeight="1">
      <c r="A116" s="25"/>
      <c r="B116" s="5"/>
      <c r="C116" s="26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 ht="15.75" customHeight="1">
      <c r="A117" s="25"/>
      <c r="B117" s="5"/>
      <c r="C117" s="26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 ht="15.75" customHeight="1">
      <c r="A118" s="25"/>
      <c r="B118" s="5"/>
      <c r="C118" s="26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25"/>
      <c r="B119" s="5"/>
      <c r="C119" s="26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 ht="15.75" customHeight="1">
      <c r="A120" s="25"/>
      <c r="B120" s="5"/>
      <c r="C120" s="26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 ht="15.75" customHeight="1">
      <c r="A121" s="25"/>
      <c r="B121" s="5"/>
      <c r="C121" s="26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 ht="15.75" customHeight="1">
      <c r="A122" s="25"/>
      <c r="B122" s="5"/>
      <c r="C122" s="26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 ht="15.75" customHeight="1">
      <c r="A123" s="25"/>
      <c r="B123" s="5"/>
      <c r="C123" s="26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 ht="15.75" customHeight="1">
      <c r="A124" s="25"/>
      <c r="B124" s="5"/>
      <c r="C124" s="26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 ht="15.75" customHeight="1">
      <c r="A125" s="25"/>
      <c r="B125" s="5"/>
      <c r="C125" s="26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 ht="15.75" customHeight="1">
      <c r="A126" s="25"/>
      <c r="B126" s="5"/>
      <c r="C126" s="26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 ht="15.75" customHeight="1">
      <c r="A127" s="25"/>
      <c r="B127" s="5"/>
      <c r="C127" s="26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 ht="15.75" customHeight="1">
      <c r="A128" s="25"/>
      <c r="B128" s="5"/>
      <c r="C128" s="26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 ht="15.75" customHeight="1">
      <c r="A129" s="25"/>
      <c r="B129" s="5"/>
      <c r="C129" s="26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 ht="15.75" customHeight="1">
      <c r="A130" s="25"/>
      <c r="B130" s="5"/>
      <c r="C130" s="26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 ht="15.75" customHeight="1">
      <c r="A131" s="25"/>
      <c r="B131" s="5"/>
      <c r="C131" s="26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 ht="15.75" customHeight="1">
      <c r="A132" s="25"/>
      <c r="B132" s="5"/>
      <c r="C132" s="26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 ht="15.75" customHeight="1">
      <c r="A133" s="25"/>
      <c r="B133" s="5"/>
      <c r="C133" s="26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 ht="15.75" customHeight="1">
      <c r="A134" s="25"/>
      <c r="B134" s="5"/>
      <c r="C134" s="26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 ht="15.75" customHeight="1">
      <c r="A135" s="25"/>
      <c r="B135" s="5"/>
      <c r="C135" s="26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 ht="15.75" customHeight="1">
      <c r="A136" s="25"/>
      <c r="B136" s="5"/>
      <c r="C136" s="26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 ht="15.75" customHeight="1">
      <c r="A137" s="25"/>
      <c r="B137" s="5"/>
      <c r="C137" s="26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 ht="15.75" customHeight="1">
      <c r="A138" s="25"/>
      <c r="B138" s="5"/>
      <c r="C138" s="26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 ht="15.75" customHeight="1">
      <c r="A139" s="25"/>
      <c r="B139" s="5"/>
      <c r="C139" s="26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 ht="15.75" customHeight="1">
      <c r="A140" s="25"/>
      <c r="B140" s="5"/>
      <c r="C140" s="26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 ht="15.75" customHeight="1">
      <c r="A141" s="25"/>
      <c r="B141" s="5"/>
      <c r="C141" s="26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 ht="15.75" customHeight="1">
      <c r="A142" s="25"/>
      <c r="B142" s="5"/>
      <c r="C142" s="26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 ht="15.75" customHeight="1">
      <c r="A143" s="25"/>
      <c r="B143" s="5"/>
      <c r="C143" s="26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 ht="15.75" customHeight="1">
      <c r="A144" s="25"/>
      <c r="B144" s="5"/>
      <c r="C144" s="26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 ht="15.75" customHeight="1">
      <c r="A145" s="25"/>
      <c r="B145" s="5"/>
      <c r="C145" s="26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 ht="15.75" customHeight="1">
      <c r="A146" s="25"/>
      <c r="B146" s="5"/>
      <c r="C146" s="26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 ht="15.75" customHeight="1">
      <c r="A147" s="25"/>
      <c r="B147" s="5"/>
      <c r="C147" s="26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 ht="15.75" customHeight="1">
      <c r="A148" s="25"/>
      <c r="B148" s="5"/>
      <c r="C148" s="26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 ht="15.75" customHeight="1">
      <c r="A149" s="25"/>
      <c r="B149" s="5"/>
      <c r="C149" s="26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 ht="15.75" customHeight="1">
      <c r="A150" s="25"/>
      <c r="B150" s="5"/>
      <c r="C150" s="26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 ht="15.75" customHeight="1">
      <c r="A151" s="25"/>
      <c r="B151" s="5"/>
      <c r="C151" s="26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 ht="15.75" customHeight="1">
      <c r="A152" s="25"/>
      <c r="B152" s="5"/>
      <c r="C152" s="26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 ht="15.75" customHeight="1">
      <c r="A153" s="25"/>
      <c r="B153" s="5"/>
      <c r="C153" s="26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 ht="15.75" customHeight="1">
      <c r="A154" s="25"/>
      <c r="B154" s="5"/>
      <c r="C154" s="26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 ht="15.75" customHeight="1">
      <c r="A155" s="25"/>
      <c r="B155" s="5"/>
      <c r="C155" s="26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 ht="15.75" customHeight="1">
      <c r="A156" s="25"/>
      <c r="B156" s="5"/>
      <c r="C156" s="26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 ht="15.75" customHeight="1">
      <c r="A157" s="25"/>
      <c r="B157" s="5"/>
      <c r="C157" s="26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 ht="15.75" customHeight="1">
      <c r="A158" s="25"/>
      <c r="B158" s="5"/>
      <c r="C158" s="26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 ht="15.75" customHeight="1">
      <c r="A159" s="25"/>
      <c r="B159" s="5"/>
      <c r="C159" s="26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 ht="15.75" customHeight="1">
      <c r="A160" s="25"/>
      <c r="B160" s="5"/>
      <c r="C160" s="26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 ht="15.75" customHeight="1">
      <c r="A161" s="25"/>
      <c r="B161" s="5"/>
      <c r="C161" s="26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 ht="15.75" customHeight="1">
      <c r="A162" s="25"/>
      <c r="B162" s="5"/>
      <c r="C162" s="26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 ht="15.75" customHeight="1">
      <c r="A163" s="25"/>
      <c r="B163" s="5"/>
      <c r="C163" s="26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 ht="15.75" customHeight="1">
      <c r="A164" s="25"/>
      <c r="B164" s="5"/>
      <c r="C164" s="26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 ht="15.75" customHeight="1">
      <c r="A165" s="25"/>
      <c r="B165" s="5"/>
      <c r="C165" s="26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 ht="15.75" customHeight="1">
      <c r="A166" s="25"/>
      <c r="B166" s="5"/>
      <c r="C166" s="26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 ht="15.75" customHeight="1">
      <c r="A167" s="25"/>
      <c r="B167" s="5"/>
      <c r="C167" s="26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 ht="15.75" customHeight="1">
      <c r="A168" s="25"/>
      <c r="B168" s="5"/>
      <c r="C168" s="26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 ht="15.75" customHeight="1">
      <c r="A169" s="25"/>
      <c r="B169" s="5"/>
      <c r="C169" s="26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 ht="15.75" customHeight="1">
      <c r="A170" s="25"/>
      <c r="B170" s="5"/>
      <c r="C170" s="26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 ht="15.75" customHeight="1">
      <c r="A171" s="25"/>
      <c r="B171" s="5"/>
      <c r="C171" s="26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 ht="15.75" customHeight="1">
      <c r="A172" s="25"/>
      <c r="B172" s="5"/>
      <c r="C172" s="26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 ht="15.75" customHeight="1">
      <c r="A173" s="25"/>
      <c r="B173" s="5"/>
      <c r="C173" s="26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 ht="15.75" customHeight="1">
      <c r="A174" s="25"/>
      <c r="B174" s="5"/>
      <c r="C174" s="26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 ht="15.75" customHeight="1">
      <c r="A175" s="25"/>
      <c r="B175" s="5"/>
      <c r="C175" s="26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 ht="15.75" customHeight="1">
      <c r="A176" s="25"/>
      <c r="B176" s="5"/>
      <c r="C176" s="26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 ht="15.75" customHeight="1">
      <c r="A177" s="25"/>
      <c r="B177" s="5"/>
      <c r="C177" s="26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 ht="15.75" customHeight="1">
      <c r="A178" s="25"/>
      <c r="B178" s="5"/>
      <c r="C178" s="26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 ht="15.75" customHeight="1">
      <c r="A179" s="25"/>
      <c r="B179" s="5"/>
      <c r="C179" s="26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 ht="15.75" customHeight="1">
      <c r="A180" s="25"/>
      <c r="B180" s="5"/>
      <c r="C180" s="26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 ht="15.75" customHeight="1">
      <c r="A181" s="25"/>
      <c r="B181" s="5"/>
      <c r="C181" s="26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 ht="15.75" customHeight="1">
      <c r="A182" s="25"/>
      <c r="B182" s="5"/>
      <c r="C182" s="26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 ht="15.75" customHeight="1">
      <c r="A183" s="25"/>
      <c r="B183" s="5"/>
      <c r="C183" s="26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 ht="15.75" customHeight="1">
      <c r="A184" s="25"/>
      <c r="B184" s="5"/>
      <c r="C184" s="26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 ht="15.75" customHeight="1">
      <c r="A185" s="25"/>
      <c r="B185" s="5"/>
      <c r="C185" s="26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 ht="15.75" customHeight="1">
      <c r="A186" s="25"/>
      <c r="B186" s="5"/>
      <c r="C186" s="26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 ht="15.75" customHeight="1">
      <c r="A187" s="25"/>
      <c r="B187" s="5"/>
      <c r="C187" s="26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 ht="15.75" customHeight="1">
      <c r="A188" s="25"/>
      <c r="B188" s="5"/>
      <c r="C188" s="26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25"/>
      <c r="B189" s="5"/>
      <c r="C189" s="26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 ht="15.75" customHeight="1">
      <c r="A190" s="25"/>
      <c r="B190" s="5"/>
      <c r="C190" s="26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 ht="15.75" customHeight="1">
      <c r="A191" s="25"/>
      <c r="B191" s="5"/>
      <c r="C191" s="26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 ht="15.75" customHeight="1">
      <c r="A192" s="25"/>
      <c r="B192" s="5"/>
      <c r="C192" s="26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 ht="15.75" customHeight="1">
      <c r="A193" s="25"/>
      <c r="B193" s="5"/>
      <c r="C193" s="26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 ht="15.75" customHeight="1">
      <c r="A194" s="25"/>
      <c r="B194" s="5"/>
      <c r="C194" s="26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 ht="15.75" customHeight="1">
      <c r="A195" s="25"/>
      <c r="B195" s="5"/>
      <c r="C195" s="26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 ht="15.75" customHeight="1">
      <c r="A196" s="25"/>
      <c r="B196" s="5"/>
      <c r="C196" s="26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 ht="15.75" customHeight="1">
      <c r="A197" s="25"/>
      <c r="B197" s="5"/>
      <c r="C197" s="26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 ht="15.75" customHeight="1">
      <c r="A198" s="25"/>
      <c r="B198" s="5"/>
      <c r="C198" s="26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 ht="15.75" customHeight="1">
      <c r="A199" s="25"/>
      <c r="B199" s="5"/>
      <c r="C199" s="26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 ht="15.75" customHeight="1">
      <c r="A200" s="25"/>
      <c r="B200" s="5"/>
      <c r="C200" s="26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 ht="15.75" customHeight="1">
      <c r="A201" s="25"/>
      <c r="B201" s="5"/>
      <c r="C201" s="26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 ht="15.75" customHeight="1">
      <c r="A202" s="25"/>
      <c r="B202" s="5"/>
      <c r="C202" s="26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 ht="15.75" customHeight="1">
      <c r="A203" s="25"/>
      <c r="B203" s="5"/>
      <c r="C203" s="26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 ht="15.75" customHeight="1">
      <c r="A204" s="25"/>
      <c r="B204" s="5"/>
      <c r="C204" s="26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 ht="15.75" customHeight="1">
      <c r="A205" s="25"/>
      <c r="B205" s="5"/>
      <c r="C205" s="26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 ht="15.75" customHeight="1">
      <c r="A206" s="25"/>
      <c r="B206" s="5"/>
      <c r="C206" s="26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 ht="15.75" customHeight="1">
      <c r="A207" s="25"/>
      <c r="B207" s="5"/>
      <c r="C207" s="26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 ht="15.75" customHeight="1">
      <c r="A208" s="25"/>
      <c r="B208" s="5"/>
      <c r="C208" s="26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 ht="15.75" customHeight="1">
      <c r="A209" s="25"/>
      <c r="B209" s="5"/>
      <c r="C209" s="26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 ht="15.75" customHeight="1">
      <c r="A210" s="25"/>
      <c r="B210" s="5"/>
      <c r="C210" s="26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 ht="15.75" customHeight="1">
      <c r="A211" s="25"/>
      <c r="B211" s="5"/>
      <c r="C211" s="26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 ht="15.75" customHeight="1">
      <c r="A212" s="25"/>
      <c r="B212" s="5"/>
      <c r="C212" s="26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 ht="15.75" customHeight="1">
      <c r="A213" s="25"/>
      <c r="B213" s="5"/>
      <c r="C213" s="26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 ht="15.75" customHeight="1">
      <c r="A214" s="25"/>
      <c r="B214" s="5"/>
      <c r="C214" s="26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 ht="15.75" customHeight="1">
      <c r="A215" s="25"/>
      <c r="B215" s="5"/>
      <c r="C215" s="26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 ht="15.75" customHeight="1">
      <c r="A216" s="25"/>
      <c r="B216" s="5"/>
      <c r="C216" s="26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 ht="15.75" customHeight="1">
      <c r="A217" s="25"/>
      <c r="B217" s="5"/>
      <c r="C217" s="26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 ht="15.75" customHeight="1">
      <c r="A218" s="25"/>
      <c r="B218" s="5"/>
      <c r="C218" s="26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 ht="15.75" customHeight="1">
      <c r="A219" s="25"/>
      <c r="B219" s="5"/>
      <c r="C219" s="26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 ht="15.75" customHeight="1">
      <c r="A220" s="25"/>
      <c r="B220" s="5"/>
      <c r="C220" s="26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 ht="15.75" customHeight="1">
      <c r="A221" s="25"/>
      <c r="B221" s="5"/>
      <c r="C221" s="26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 ht="15.75" customHeight="1">
      <c r="A222" s="25"/>
      <c r="B222" s="5"/>
      <c r="C222" s="26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 ht="15.75" customHeight="1">
      <c r="A223" s="25"/>
      <c r="B223" s="5"/>
      <c r="C223" s="26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 ht="15.75" customHeight="1">
      <c r="A224" s="25"/>
      <c r="B224" s="5"/>
      <c r="C224" s="26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 ht="15.75" customHeight="1">
      <c r="A225" s="25"/>
      <c r="B225" s="5"/>
      <c r="C225" s="26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 ht="15.75" customHeight="1">
      <c r="A226" s="25"/>
      <c r="B226" s="5"/>
      <c r="C226" s="26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 ht="15.75" customHeight="1">
      <c r="A227" s="25"/>
      <c r="B227" s="5"/>
      <c r="C227" s="26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 ht="15.75" customHeight="1">
      <c r="A228" s="25"/>
      <c r="B228" s="5"/>
      <c r="C228" s="26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 ht="15.75" customHeight="1">
      <c r="A229" s="25"/>
      <c r="B229" s="5"/>
      <c r="C229" s="26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 ht="15.75" customHeight="1">
      <c r="A230" s="25"/>
      <c r="B230" s="5"/>
      <c r="C230" s="26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 ht="15.75" customHeight="1">
      <c r="A231" s="25"/>
      <c r="B231" s="5"/>
      <c r="C231" s="26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 ht="15.75" customHeight="1">
      <c r="A232" s="25"/>
      <c r="B232" s="5"/>
      <c r="C232" s="26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 ht="15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 ht="15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</sheetData>
  <mergeCells count="22">
    <mergeCell ref="E29:H30"/>
    <mergeCell ref="E31:H32"/>
    <mergeCell ref="E33:H35"/>
    <mergeCell ref="E36:H36"/>
    <mergeCell ref="F38:H38"/>
    <mergeCell ref="F39:H39"/>
    <mergeCell ref="F40:H40"/>
    <mergeCell ref="F41:H41"/>
    <mergeCell ref="D20:E20"/>
    <mergeCell ref="D22:F23"/>
    <mergeCell ref="G22:G23"/>
    <mergeCell ref="H22:J23"/>
    <mergeCell ref="D24:F25"/>
    <mergeCell ref="G24:G25"/>
    <mergeCell ref="H24:J25"/>
    <mergeCell ref="B1:H2"/>
    <mergeCell ref="A4:D6"/>
    <mergeCell ref="D9:D10"/>
    <mergeCell ref="E9:F9"/>
    <mergeCell ref="H9:H10"/>
    <mergeCell ref="I9:J9"/>
    <mergeCell ref="H20:I20"/>
  </mergeCells>
  <dataValidations>
    <dataValidation type="list" allowBlank="1" showErrorMessage="1" sqref="H4">
      <formula1>"Salaried,Pensioner,Others"</formula1>
    </dataValidation>
  </dataValidations>
  <hyperlinks>
    <hyperlink r:id="rId1" ref="E36"/>
    <hyperlink r:id="rId2" ref="E38"/>
    <hyperlink r:id="rId3" ref="E39"/>
    <hyperlink r:id="rId4" ref="E40"/>
    <hyperlink r:id="rId5" ref="E41"/>
  </hyperlinks>
  <printOptions/>
  <pageMargins bottom="0.75" footer="0.0" header="0.0" left="0.7" right="0.7" top="0.75"/>
  <pageSetup orientation="landscape"/>
  <drawing r:id="rId6"/>
</worksheet>
</file>