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-15" yWindow="-15" windowWidth="25260" windowHeight="5985"/>
  </bookViews>
  <sheets>
    <sheet name="Assumptions" sheetId="1" r:id="rId1"/>
    <sheet name="Individual" sheetId="2" r:id="rId2"/>
    <sheet name="Group" sheetId="3" r:id="rId3"/>
    <sheet name="Combined" sheetId="4" r:id="rId4"/>
    <sheet name="Assumptions (Scen1)" sheetId="8" r:id="rId5"/>
    <sheet name="Individual (Scen1)" sheetId="9" r:id="rId6"/>
    <sheet name="Group (Scen1)" sheetId="10" r:id="rId7"/>
    <sheet name="Combined (Scen1)" sheetId="11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3"/>
  <c r="O7" i="10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6"/>
  <c r="O7" i="3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6"/>
  <c r="D9" i="8"/>
  <c r="E5"/>
  <c r="E4"/>
  <c r="D11"/>
  <c r="E5" i="9"/>
  <c r="H5"/>
  <c r="C4" i="8"/>
  <c r="F5" i="9"/>
  <c r="D10" i="8"/>
  <c r="N6" i="9"/>
  <c r="O6"/>
  <c r="C6"/>
  <c r="K6"/>
  <c r="G5"/>
  <c r="I5"/>
  <c r="D6"/>
  <c r="E6"/>
  <c r="H6"/>
  <c r="F6"/>
  <c r="N7"/>
  <c r="O7"/>
  <c r="C7"/>
  <c r="K7"/>
  <c r="G6"/>
  <c r="I6"/>
  <c r="D7"/>
  <c r="E7"/>
  <c r="H7"/>
  <c r="F7"/>
  <c r="N8"/>
  <c r="O8"/>
  <c r="C8"/>
  <c r="K8"/>
  <c r="G7"/>
  <c r="I7"/>
  <c r="D8"/>
  <c r="E8"/>
  <c r="H8"/>
  <c r="F8"/>
  <c r="N9"/>
  <c r="O9"/>
  <c r="C9"/>
  <c r="K9"/>
  <c r="G8"/>
  <c r="I8"/>
  <c r="D9"/>
  <c r="E9"/>
  <c r="H9"/>
  <c r="F9"/>
  <c r="N10"/>
  <c r="O10"/>
  <c r="C10"/>
  <c r="K10"/>
  <c r="G9"/>
  <c r="I9"/>
  <c r="D10"/>
  <c r="E10"/>
  <c r="H10"/>
  <c r="F10"/>
  <c r="N11"/>
  <c r="O11"/>
  <c r="C11"/>
  <c r="K11"/>
  <c r="G10"/>
  <c r="I10"/>
  <c r="D11"/>
  <c r="E11"/>
  <c r="H11"/>
  <c r="F11"/>
  <c r="N12"/>
  <c r="O12"/>
  <c r="C12"/>
  <c r="K12"/>
  <c r="G11"/>
  <c r="I11"/>
  <c r="D12"/>
  <c r="E12"/>
  <c r="H12"/>
  <c r="F12"/>
  <c r="N13"/>
  <c r="O13"/>
  <c r="C13"/>
  <c r="K13"/>
  <c r="G12"/>
  <c r="I12"/>
  <c r="D13"/>
  <c r="E13"/>
  <c r="H13"/>
  <c r="F13"/>
  <c r="N14"/>
  <c r="O14"/>
  <c r="C14"/>
  <c r="K14"/>
  <c r="G13"/>
  <c r="I13"/>
  <c r="D14"/>
  <c r="E14"/>
  <c r="H14"/>
  <c r="F14"/>
  <c r="N15"/>
  <c r="O15"/>
  <c r="C15"/>
  <c r="K15"/>
  <c r="G14"/>
  <c r="I14"/>
  <c r="D15"/>
  <c r="E15"/>
  <c r="H15"/>
  <c r="F15"/>
  <c r="N16"/>
  <c r="O16"/>
  <c r="C16"/>
  <c r="K16"/>
  <c r="G15"/>
  <c r="I15"/>
  <c r="D16"/>
  <c r="E16"/>
  <c r="H16"/>
  <c r="F16"/>
  <c r="N17"/>
  <c r="O17"/>
  <c r="C17"/>
  <c r="K17"/>
  <c r="G16"/>
  <c r="I16"/>
  <c r="D17"/>
  <c r="E17"/>
  <c r="H17"/>
  <c r="F17"/>
  <c r="N18"/>
  <c r="O18"/>
  <c r="C18"/>
  <c r="K18"/>
  <c r="G17"/>
  <c r="I17"/>
  <c r="D18"/>
  <c r="E18"/>
  <c r="H18"/>
  <c r="F18"/>
  <c r="N19"/>
  <c r="O19"/>
  <c r="C19"/>
  <c r="K19"/>
  <c r="G18"/>
  <c r="I18"/>
  <c r="D19"/>
  <c r="E19"/>
  <c r="H19"/>
  <c r="F19"/>
  <c r="N20"/>
  <c r="O20"/>
  <c r="C20"/>
  <c r="K20"/>
  <c r="G19"/>
  <c r="I19"/>
  <c r="D20"/>
  <c r="E20"/>
  <c r="H20"/>
  <c r="F20"/>
  <c r="N21"/>
  <c r="O21"/>
  <c r="C21"/>
  <c r="K21"/>
  <c r="G20"/>
  <c r="I20"/>
  <c r="D21"/>
  <c r="E21"/>
  <c r="H21"/>
  <c r="F21"/>
  <c r="N22"/>
  <c r="O22"/>
  <c r="C22"/>
  <c r="K22"/>
  <c r="G21"/>
  <c r="I21"/>
  <c r="D22"/>
  <c r="E22"/>
  <c r="H22"/>
  <c r="F22"/>
  <c r="N23"/>
  <c r="O23"/>
  <c r="C23"/>
  <c r="K23"/>
  <c r="G22"/>
  <c r="I22"/>
  <c r="D23"/>
  <c r="E23"/>
  <c r="H23"/>
  <c r="F23"/>
  <c r="N24"/>
  <c r="O24"/>
  <c r="C24"/>
  <c r="K24"/>
  <c r="G23"/>
  <c r="I23"/>
  <c r="D24"/>
  <c r="E24"/>
  <c r="H24"/>
  <c r="F24"/>
  <c r="N25"/>
  <c r="O25"/>
  <c r="C25"/>
  <c r="K25"/>
  <c r="G24"/>
  <c r="I24"/>
  <c r="D25"/>
  <c r="E25"/>
  <c r="H25"/>
  <c r="F25"/>
  <c r="N26"/>
  <c r="O26"/>
  <c r="C26"/>
  <c r="K26"/>
  <c r="G25"/>
  <c r="I25"/>
  <c r="D26"/>
  <c r="E26"/>
  <c r="H26"/>
  <c r="F26"/>
  <c r="N27"/>
  <c r="O27"/>
  <c r="C27"/>
  <c r="K27"/>
  <c r="G26"/>
  <c r="I26"/>
  <c r="D27"/>
  <c r="E27"/>
  <c r="H27"/>
  <c r="F27"/>
  <c r="N28"/>
  <c r="O28"/>
  <c r="C28"/>
  <c r="K28"/>
  <c r="G27"/>
  <c r="I27"/>
  <c r="D28"/>
  <c r="E28"/>
  <c r="H28"/>
  <c r="F28"/>
  <c r="N29"/>
  <c r="O29"/>
  <c r="C29"/>
  <c r="K29"/>
  <c r="G28"/>
  <c r="I28"/>
  <c r="D29"/>
  <c r="E29"/>
  <c r="H29"/>
  <c r="F29"/>
  <c r="N30"/>
  <c r="O30"/>
  <c r="C30"/>
  <c r="K30"/>
  <c r="G29"/>
  <c r="I29"/>
  <c r="D30"/>
  <c r="E30"/>
  <c r="H30"/>
  <c r="F30"/>
  <c r="N31"/>
  <c r="O31"/>
  <c r="C31"/>
  <c r="K31"/>
  <c r="G30"/>
  <c r="I30"/>
  <c r="D31"/>
  <c r="E31"/>
  <c r="H31"/>
  <c r="F31"/>
  <c r="N32"/>
  <c r="O32"/>
  <c r="C32"/>
  <c r="K32"/>
  <c r="G31"/>
  <c r="I31"/>
  <c r="D32"/>
  <c r="E32"/>
  <c r="H32"/>
  <c r="F32"/>
  <c r="N33"/>
  <c r="O33"/>
  <c r="C33"/>
  <c r="K33"/>
  <c r="G32"/>
  <c r="I32"/>
  <c r="D33"/>
  <c r="E33"/>
  <c r="H33"/>
  <c r="F33"/>
  <c r="N34"/>
  <c r="O34"/>
  <c r="C34"/>
  <c r="K34"/>
  <c r="G33"/>
  <c r="I33"/>
  <c r="D34"/>
  <c r="E34"/>
  <c r="H34"/>
  <c r="F34"/>
  <c r="N35"/>
  <c r="O35"/>
  <c r="C35"/>
  <c r="K35"/>
  <c r="G34"/>
  <c r="I34"/>
  <c r="D35"/>
  <c r="E35"/>
  <c r="H35"/>
  <c r="F35"/>
  <c r="G35"/>
  <c r="I35"/>
  <c r="I40"/>
  <c r="E5" i="10"/>
  <c r="H5"/>
  <c r="C5" i="8"/>
  <c r="F5" i="10"/>
  <c r="C6"/>
  <c r="K6"/>
  <c r="G5"/>
  <c r="I5"/>
  <c r="E6"/>
  <c r="D6"/>
  <c r="H6"/>
  <c r="F6"/>
  <c r="C7"/>
  <c r="K7"/>
  <c r="G6"/>
  <c r="I6"/>
  <c r="E7"/>
  <c r="D7"/>
  <c r="H7"/>
  <c r="F7"/>
  <c r="C8"/>
  <c r="K8"/>
  <c r="G7"/>
  <c r="I7"/>
  <c r="E8"/>
  <c r="D8"/>
  <c r="H8"/>
  <c r="F8"/>
  <c r="C9"/>
  <c r="K9"/>
  <c r="G8"/>
  <c r="I8"/>
  <c r="E9"/>
  <c r="D9"/>
  <c r="H9"/>
  <c r="F9"/>
  <c r="C10"/>
  <c r="K10"/>
  <c r="G9"/>
  <c r="I9"/>
  <c r="E10"/>
  <c r="D10"/>
  <c r="H10"/>
  <c r="F10"/>
  <c r="C11"/>
  <c r="K11"/>
  <c r="G10"/>
  <c r="I10"/>
  <c r="E11"/>
  <c r="D11"/>
  <c r="H11"/>
  <c r="F11"/>
  <c r="C12"/>
  <c r="K12"/>
  <c r="G11"/>
  <c r="I11"/>
  <c r="E12"/>
  <c r="D12"/>
  <c r="H12"/>
  <c r="F12"/>
  <c r="C13"/>
  <c r="K13"/>
  <c r="G12"/>
  <c r="I12"/>
  <c r="E13"/>
  <c r="D13"/>
  <c r="H13"/>
  <c r="F13"/>
  <c r="C14"/>
  <c r="K14"/>
  <c r="G13"/>
  <c r="I13"/>
  <c r="E14"/>
  <c r="D14"/>
  <c r="H14"/>
  <c r="F14"/>
  <c r="C15"/>
  <c r="K15"/>
  <c r="G14"/>
  <c r="I14"/>
  <c r="E15"/>
  <c r="D15"/>
  <c r="H15"/>
  <c r="F15"/>
  <c r="C16"/>
  <c r="K16"/>
  <c r="G15"/>
  <c r="I15"/>
  <c r="E16"/>
  <c r="D16"/>
  <c r="H16"/>
  <c r="F16"/>
  <c r="C17"/>
  <c r="K17"/>
  <c r="G16"/>
  <c r="I16"/>
  <c r="E17"/>
  <c r="D17"/>
  <c r="H17"/>
  <c r="F17"/>
  <c r="C18"/>
  <c r="K18"/>
  <c r="G17"/>
  <c r="I17"/>
  <c r="E18"/>
  <c r="D18"/>
  <c r="H18"/>
  <c r="F18"/>
  <c r="C19"/>
  <c r="K19"/>
  <c r="G18"/>
  <c r="I18"/>
  <c r="E19"/>
  <c r="D19"/>
  <c r="H19"/>
  <c r="F19"/>
  <c r="C20"/>
  <c r="K20"/>
  <c r="G19"/>
  <c r="I19"/>
  <c r="E20"/>
  <c r="D20"/>
  <c r="H20"/>
  <c r="F20"/>
  <c r="C21"/>
  <c r="K21"/>
  <c r="G20"/>
  <c r="I20"/>
  <c r="E21"/>
  <c r="D21"/>
  <c r="H21"/>
  <c r="F21"/>
  <c r="C22"/>
  <c r="K22"/>
  <c r="G21"/>
  <c r="I21"/>
  <c r="E22"/>
  <c r="D22"/>
  <c r="H22"/>
  <c r="F22"/>
  <c r="C23"/>
  <c r="K23"/>
  <c r="G22"/>
  <c r="I22"/>
  <c r="E23"/>
  <c r="D23"/>
  <c r="H23"/>
  <c r="F23"/>
  <c r="C24"/>
  <c r="K24"/>
  <c r="G23"/>
  <c r="I23"/>
  <c r="E24"/>
  <c r="D24"/>
  <c r="H24"/>
  <c r="F24"/>
  <c r="C25"/>
  <c r="K25"/>
  <c r="G24"/>
  <c r="I24"/>
  <c r="E25"/>
  <c r="D25"/>
  <c r="H25"/>
  <c r="F25"/>
  <c r="C26"/>
  <c r="K26"/>
  <c r="G25"/>
  <c r="I25"/>
  <c r="E26"/>
  <c r="D26"/>
  <c r="H26"/>
  <c r="F26"/>
  <c r="C27"/>
  <c r="K27"/>
  <c r="G26"/>
  <c r="I26"/>
  <c r="E27"/>
  <c r="D27"/>
  <c r="H27"/>
  <c r="F27"/>
  <c r="C28"/>
  <c r="K28"/>
  <c r="G27"/>
  <c r="I27"/>
  <c r="E28"/>
  <c r="D28"/>
  <c r="H28"/>
  <c r="F28"/>
  <c r="C29"/>
  <c r="K29"/>
  <c r="G28"/>
  <c r="I28"/>
  <c r="E29"/>
  <c r="D29"/>
  <c r="H29"/>
  <c r="F29"/>
  <c r="C30"/>
  <c r="K30"/>
  <c r="G29"/>
  <c r="I29"/>
  <c r="E30"/>
  <c r="D30"/>
  <c r="H30"/>
  <c r="F30"/>
  <c r="C31"/>
  <c r="K31"/>
  <c r="G30"/>
  <c r="I30"/>
  <c r="E31"/>
  <c r="D31"/>
  <c r="H31"/>
  <c r="F31"/>
  <c r="C32"/>
  <c r="K32"/>
  <c r="G31"/>
  <c r="I31"/>
  <c r="E32"/>
  <c r="D32"/>
  <c r="H32"/>
  <c r="F32"/>
  <c r="C33"/>
  <c r="K33"/>
  <c r="G32"/>
  <c r="I32"/>
  <c r="E33"/>
  <c r="D33"/>
  <c r="H33"/>
  <c r="F33"/>
  <c r="C34"/>
  <c r="K34"/>
  <c r="G33"/>
  <c r="I33"/>
  <c r="E34"/>
  <c r="D34"/>
  <c r="H34"/>
  <c r="F34"/>
  <c r="C35"/>
  <c r="K35"/>
  <c r="G34"/>
  <c r="I34"/>
  <c r="E35"/>
  <c r="D35"/>
  <c r="H35"/>
  <c r="F35"/>
  <c r="G35"/>
  <c r="I35"/>
  <c r="I40"/>
  <c r="I40" i="11"/>
  <c r="K8" i="8"/>
  <c r="C6" i="3"/>
  <c r="K6"/>
  <c r="G5"/>
  <c r="I5"/>
  <c r="D6"/>
  <c r="E6"/>
  <c r="F6"/>
  <c r="C7"/>
  <c r="K7"/>
  <c r="G6"/>
  <c r="H6"/>
  <c r="I6"/>
  <c r="D7"/>
  <c r="E7"/>
  <c r="F7"/>
  <c r="C8"/>
  <c r="K8"/>
  <c r="G7"/>
  <c r="H7"/>
  <c r="I7"/>
  <c r="I40" i="4"/>
  <c r="J8" i="8"/>
  <c r="M8"/>
  <c r="L8"/>
  <c r="E11"/>
  <c r="D5"/>
  <c r="D4"/>
  <c r="L5" i="9"/>
  <c r="C5"/>
  <c r="D5"/>
  <c r="K5"/>
  <c r="M6"/>
  <c r="L6"/>
  <c r="M7"/>
  <c r="L7"/>
  <c r="M8"/>
  <c r="L8"/>
  <c r="M9"/>
  <c r="L9"/>
  <c r="M10"/>
  <c r="L10"/>
  <c r="M11"/>
  <c r="L11"/>
  <c r="M12"/>
  <c r="L12"/>
  <c r="M13"/>
  <c r="L13"/>
  <c r="M14"/>
  <c r="L14"/>
  <c r="M15"/>
  <c r="L15"/>
  <c r="M16"/>
  <c r="L16"/>
  <c r="M17"/>
  <c r="L17"/>
  <c r="M18"/>
  <c r="L18"/>
  <c r="M19"/>
  <c r="L19"/>
  <c r="M20"/>
  <c r="L20"/>
  <c r="M21"/>
  <c r="L21"/>
  <c r="M22"/>
  <c r="L22"/>
  <c r="M23"/>
  <c r="L23"/>
  <c r="M24"/>
  <c r="L24"/>
  <c r="M25"/>
  <c r="L25"/>
  <c r="M26"/>
  <c r="L26"/>
  <c r="M27"/>
  <c r="L27"/>
  <c r="M28"/>
  <c r="L28"/>
  <c r="M29"/>
  <c r="L29"/>
  <c r="M30"/>
  <c r="L30"/>
  <c r="M31"/>
  <c r="L31"/>
  <c r="M32"/>
  <c r="L32"/>
  <c r="M33"/>
  <c r="L33"/>
  <c r="M34"/>
  <c r="L34"/>
  <c r="M35"/>
  <c r="L35"/>
  <c r="C5" i="10"/>
  <c r="D5"/>
  <c r="K5"/>
  <c r="C38" i="9"/>
  <c r="D38"/>
  <c r="E38"/>
  <c r="F38"/>
  <c r="G38"/>
  <c r="H38"/>
  <c r="I38"/>
  <c r="C38" i="10"/>
  <c r="D38"/>
  <c r="E38"/>
  <c r="F38"/>
  <c r="G38"/>
  <c r="H38"/>
  <c r="I38"/>
  <c r="I38" i="11"/>
  <c r="H38"/>
  <c r="G38"/>
  <c r="F38"/>
  <c r="E38"/>
  <c r="D38"/>
  <c r="C38"/>
  <c r="B35" i="10"/>
  <c r="I35" i="11"/>
  <c r="H35"/>
  <c r="G35"/>
  <c r="F35"/>
  <c r="E35"/>
  <c r="D35"/>
  <c r="C3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C9" i="3"/>
  <c r="K9"/>
  <c r="D9"/>
  <c r="E9"/>
  <c r="H9"/>
  <c r="C10"/>
  <c r="K10"/>
  <c r="D10"/>
  <c r="E10"/>
  <c r="H10"/>
  <c r="C11"/>
  <c r="K11"/>
  <c r="D11"/>
  <c r="E11"/>
  <c r="H11"/>
  <c r="C12"/>
  <c r="K12"/>
  <c r="D12"/>
  <c r="E12"/>
  <c r="H12"/>
  <c r="C13"/>
  <c r="K13"/>
  <c r="D13"/>
  <c r="E13"/>
  <c r="H13"/>
  <c r="C14"/>
  <c r="K14"/>
  <c r="D14"/>
  <c r="E14"/>
  <c r="H14"/>
  <c r="C15"/>
  <c r="K15"/>
  <c r="D15"/>
  <c r="E15"/>
  <c r="H15"/>
  <c r="C16"/>
  <c r="K16"/>
  <c r="D16"/>
  <c r="E16"/>
  <c r="H16"/>
  <c r="C17"/>
  <c r="K17"/>
  <c r="D17"/>
  <c r="E17"/>
  <c r="H17"/>
  <c r="C18"/>
  <c r="K18"/>
  <c r="D18"/>
  <c r="E18"/>
  <c r="H18"/>
  <c r="C19"/>
  <c r="K19"/>
  <c r="D19"/>
  <c r="E19"/>
  <c r="H19"/>
  <c r="C20"/>
  <c r="K20"/>
  <c r="D20"/>
  <c r="E20"/>
  <c r="H20"/>
  <c r="C21"/>
  <c r="K21"/>
  <c r="D21"/>
  <c r="E21"/>
  <c r="H21"/>
  <c r="C22"/>
  <c r="K22"/>
  <c r="D22"/>
  <c r="E22"/>
  <c r="H22"/>
  <c r="C23"/>
  <c r="K23"/>
  <c r="D23"/>
  <c r="E23"/>
  <c r="H23"/>
  <c r="C24"/>
  <c r="K24"/>
  <c r="D24"/>
  <c r="E24"/>
  <c r="H24"/>
  <c r="C25"/>
  <c r="K25"/>
  <c r="D25"/>
  <c r="E25"/>
  <c r="H25"/>
  <c r="C26"/>
  <c r="K26"/>
  <c r="D26"/>
  <c r="E26"/>
  <c r="H26"/>
  <c r="C27"/>
  <c r="K27"/>
  <c r="D27"/>
  <c r="E27"/>
  <c r="H27"/>
  <c r="C28"/>
  <c r="K28"/>
  <c r="D28"/>
  <c r="E28"/>
  <c r="H28"/>
  <c r="C29"/>
  <c r="K29"/>
  <c r="D29"/>
  <c r="E29"/>
  <c r="H29"/>
  <c r="C30"/>
  <c r="K30"/>
  <c r="D30"/>
  <c r="E30"/>
  <c r="H30"/>
  <c r="C31"/>
  <c r="K31"/>
  <c r="D31"/>
  <c r="E31"/>
  <c r="H31"/>
  <c r="C32"/>
  <c r="K32"/>
  <c r="D32"/>
  <c r="E32"/>
  <c r="H32"/>
  <c r="C33"/>
  <c r="K33"/>
  <c r="D33"/>
  <c r="E33"/>
  <c r="H33"/>
  <c r="C34"/>
  <c r="K34"/>
  <c r="D34"/>
  <c r="E34"/>
  <c r="H34"/>
  <c r="C35"/>
  <c r="K35"/>
  <c r="D35"/>
  <c r="E35"/>
  <c r="H35"/>
  <c r="D8"/>
  <c r="E8"/>
  <c r="H8"/>
  <c r="H5"/>
  <c r="H38"/>
  <c r="C38"/>
  <c r="D38"/>
  <c r="E38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8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8"/>
  <c r="I38"/>
  <c r="I38" i="4"/>
  <c r="H38"/>
  <c r="G38"/>
  <c r="F38"/>
  <c r="E38"/>
  <c r="D38"/>
  <c r="C38"/>
  <c r="C35"/>
  <c r="D35"/>
  <c r="E35"/>
  <c r="F35"/>
  <c r="G35"/>
  <c r="H35"/>
  <c r="I35" i="3"/>
  <c r="I35" i="4"/>
  <c r="B35" i="3"/>
  <c r="C5"/>
  <c r="D5"/>
  <c r="E5"/>
  <c r="F5"/>
  <c r="K5"/>
  <c r="I40" i="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5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5"/>
  <c r="K6"/>
  <c r="O6"/>
  <c r="K7"/>
  <c r="O7"/>
  <c r="K8"/>
  <c r="O8"/>
  <c r="K9"/>
  <c r="O9"/>
  <c r="K10"/>
  <c r="O10"/>
  <c r="K11"/>
  <c r="O11"/>
  <c r="K12"/>
  <c r="O12"/>
  <c r="K13"/>
  <c r="O13"/>
  <c r="K14"/>
  <c r="O14"/>
  <c r="K15"/>
  <c r="O15"/>
  <c r="K16"/>
  <c r="O16"/>
  <c r="K17"/>
  <c r="O17"/>
  <c r="K18"/>
  <c r="O18"/>
  <c r="K19"/>
  <c r="O19"/>
  <c r="K20"/>
  <c r="O20"/>
  <c r="K21"/>
  <c r="O21"/>
  <c r="K22"/>
  <c r="O22"/>
  <c r="K23"/>
  <c r="O23"/>
  <c r="K24"/>
  <c r="O24"/>
  <c r="K25"/>
  <c r="O25"/>
  <c r="K26"/>
  <c r="O26"/>
  <c r="K27"/>
  <c r="O27"/>
  <c r="K28"/>
  <c r="O28"/>
  <c r="K29"/>
  <c r="O29"/>
  <c r="K30"/>
  <c r="O30"/>
  <c r="K31"/>
  <c r="O31"/>
  <c r="K32"/>
  <c r="O32"/>
  <c r="K33"/>
  <c r="O33"/>
  <c r="K34"/>
  <c r="O34"/>
  <c r="K35"/>
  <c r="K5"/>
  <c r="M5" i="9"/>
  <c r="N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M5" i="2"/>
  <c r="N5"/>
  <c r="B6"/>
  <c r="L6"/>
  <c r="D6"/>
  <c r="E6"/>
  <c r="H6" i="4"/>
  <c r="M6" i="2"/>
  <c r="N6"/>
  <c r="B7"/>
  <c r="L7"/>
  <c r="D7"/>
  <c r="E7"/>
  <c r="H7" i="4"/>
  <c r="M7" i="2"/>
  <c r="N7"/>
  <c r="B8"/>
  <c r="L8"/>
  <c r="D8"/>
  <c r="E8"/>
  <c r="H8" i="4"/>
  <c r="M8" i="2"/>
  <c r="N8"/>
  <c r="B9"/>
  <c r="L9"/>
  <c r="D9"/>
  <c r="E9"/>
  <c r="H9" i="4"/>
  <c r="M9" i="2"/>
  <c r="N9"/>
  <c r="B10"/>
  <c r="L10"/>
  <c r="D10"/>
  <c r="E10"/>
  <c r="H10" i="4"/>
  <c r="M10" i="2"/>
  <c r="N10"/>
  <c r="B11"/>
  <c r="L11"/>
  <c r="D11"/>
  <c r="E11"/>
  <c r="H11" i="4"/>
  <c r="M11" i="2"/>
  <c r="N11"/>
  <c r="B12"/>
  <c r="L12"/>
  <c r="D12"/>
  <c r="E12"/>
  <c r="H12" i="4"/>
  <c r="M12" i="2"/>
  <c r="N12"/>
  <c r="B13"/>
  <c r="L13"/>
  <c r="D13"/>
  <c r="E13"/>
  <c r="H13" i="4"/>
  <c r="M13" i="2"/>
  <c r="N13"/>
  <c r="B14"/>
  <c r="L14"/>
  <c r="D14"/>
  <c r="E14"/>
  <c r="H14" i="4"/>
  <c r="M14" i="2"/>
  <c r="N14"/>
  <c r="B15"/>
  <c r="L15"/>
  <c r="D15"/>
  <c r="E15"/>
  <c r="H15" i="4"/>
  <c r="M15" i="2"/>
  <c r="N15"/>
  <c r="B16"/>
  <c r="L16"/>
  <c r="D16"/>
  <c r="E16"/>
  <c r="H16" i="4"/>
  <c r="M16" i="2"/>
  <c r="N16"/>
  <c r="B17"/>
  <c r="L17"/>
  <c r="D17"/>
  <c r="E17"/>
  <c r="H17" i="4"/>
  <c r="M17" i="2"/>
  <c r="N17"/>
  <c r="B18"/>
  <c r="L18"/>
  <c r="D18"/>
  <c r="E18"/>
  <c r="H18" i="4"/>
  <c r="M18" i="2"/>
  <c r="N18"/>
  <c r="B19"/>
  <c r="L19"/>
  <c r="D19"/>
  <c r="E19"/>
  <c r="H19" i="4"/>
  <c r="M19" i="2"/>
  <c r="N19"/>
  <c r="B20"/>
  <c r="L20"/>
  <c r="D20"/>
  <c r="E20"/>
  <c r="H20" i="4"/>
  <c r="M20" i="2"/>
  <c r="N20"/>
  <c r="B21"/>
  <c r="L21"/>
  <c r="D21"/>
  <c r="E21"/>
  <c r="H21" i="4"/>
  <c r="M21" i="2"/>
  <c r="N21"/>
  <c r="B22"/>
  <c r="L22"/>
  <c r="D22"/>
  <c r="E22"/>
  <c r="H22" i="4"/>
  <c r="M22" i="2"/>
  <c r="N22"/>
  <c r="B23"/>
  <c r="L23"/>
  <c r="D23"/>
  <c r="E23"/>
  <c r="H23" i="4"/>
  <c r="M23" i="2"/>
  <c r="N23"/>
  <c r="B24"/>
  <c r="L24"/>
  <c r="D24"/>
  <c r="E24"/>
  <c r="H24" i="4"/>
  <c r="M24" i="2"/>
  <c r="N24"/>
  <c r="B25"/>
  <c r="L25"/>
  <c r="D25"/>
  <c r="E25"/>
  <c r="H25" i="4"/>
  <c r="M25" i="2"/>
  <c r="N25"/>
  <c r="B26"/>
  <c r="L26"/>
  <c r="D26"/>
  <c r="E26"/>
  <c r="H26" i="4"/>
  <c r="M26" i="2"/>
  <c r="N26"/>
  <c r="B27"/>
  <c r="L27"/>
  <c r="D27"/>
  <c r="E27"/>
  <c r="H27" i="4"/>
  <c r="M27" i="2"/>
  <c r="N27"/>
  <c r="B28"/>
  <c r="L28"/>
  <c r="D28"/>
  <c r="E28"/>
  <c r="H28" i="4"/>
  <c r="M28" i="2"/>
  <c r="N28"/>
  <c r="B29"/>
  <c r="L29"/>
  <c r="D29"/>
  <c r="E29"/>
  <c r="H29" i="4"/>
  <c r="M29" i="2"/>
  <c r="N29"/>
  <c r="B30"/>
  <c r="L30"/>
  <c r="D30"/>
  <c r="E30"/>
  <c r="H30" i="4"/>
  <c r="M30" i="2"/>
  <c r="N30"/>
  <c r="B31"/>
  <c r="L31"/>
  <c r="D31"/>
  <c r="E31"/>
  <c r="H31" i="4"/>
  <c r="M31" i="2"/>
  <c r="N31"/>
  <c r="B32"/>
  <c r="L32"/>
  <c r="D32"/>
  <c r="E32"/>
  <c r="H32" i="4"/>
  <c r="M32" i="2"/>
  <c r="N32"/>
  <c r="B33"/>
  <c r="L33"/>
  <c r="D33"/>
  <c r="E33"/>
  <c r="H33" i="4"/>
  <c r="M33" i="2"/>
  <c r="N33"/>
  <c r="B34"/>
  <c r="L34"/>
  <c r="D34"/>
  <c r="E34"/>
  <c r="H34" i="4"/>
  <c r="L5" i="2"/>
  <c r="D5"/>
  <c r="E5"/>
  <c r="H5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M34" i="2"/>
  <c r="N34"/>
  <c r="B35"/>
  <c r="L35"/>
  <c r="G34" i="4"/>
  <c r="F6" i="2"/>
  <c r="F6" i="4"/>
  <c r="F7" i="2"/>
  <c r="F7" i="4"/>
  <c r="F8" i="2"/>
  <c r="F8" i="4"/>
  <c r="F9" i="2"/>
  <c r="F9" i="4"/>
  <c r="F10" i="2"/>
  <c r="F10" i="4"/>
  <c r="F11" i="2"/>
  <c r="F11" i="4"/>
  <c r="F12" i="2"/>
  <c r="F12" i="4"/>
  <c r="F13" i="2"/>
  <c r="F13" i="4"/>
  <c r="F14" i="2"/>
  <c r="F14" i="4"/>
  <c r="F15" i="2"/>
  <c r="F15" i="4"/>
  <c r="F16" i="2"/>
  <c r="F16" i="4"/>
  <c r="F17" i="2"/>
  <c r="F17" i="4"/>
  <c r="F18" i="2"/>
  <c r="F18" i="4"/>
  <c r="F19" i="2"/>
  <c r="F19" i="4"/>
  <c r="F20" i="2"/>
  <c r="F20" i="4"/>
  <c r="F21" i="2"/>
  <c r="F21" i="4"/>
  <c r="F22" i="2"/>
  <c r="F22" i="4"/>
  <c r="F23" i="2"/>
  <c r="F23" i="4"/>
  <c r="F24" i="2"/>
  <c r="F24" i="4"/>
  <c r="F25" i="2"/>
  <c r="F25" i="4"/>
  <c r="F26" i="2"/>
  <c r="F26" i="4"/>
  <c r="F27" i="2"/>
  <c r="F27" i="4"/>
  <c r="F28" i="2"/>
  <c r="F28" i="4"/>
  <c r="F29" i="2"/>
  <c r="F29" i="4"/>
  <c r="F30" i="2"/>
  <c r="F30" i="4"/>
  <c r="F31" i="2"/>
  <c r="F31" i="4"/>
  <c r="F32" i="2"/>
  <c r="F32" i="4"/>
  <c r="F33" i="2"/>
  <c r="F33" i="4"/>
  <c r="F34" i="2"/>
  <c r="F34" i="4"/>
  <c r="F5" i="2"/>
  <c r="F5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5"/>
  <c r="D35" i="2"/>
  <c r="E35"/>
  <c r="H38"/>
  <c r="G38"/>
  <c r="F35"/>
  <c r="F38"/>
  <c r="E38"/>
  <c r="D38"/>
  <c r="C38"/>
  <c r="I34" i="1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B6" i="1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I38" i="2"/>
  <c r="I34"/>
  <c r="I34" i="3"/>
  <c r="I34" i="4"/>
  <c r="I33" i="2"/>
  <c r="I33" i="3"/>
  <c r="I33" i="4"/>
  <c r="I32" i="2"/>
  <c r="I32" i="3"/>
  <c r="I32" i="4"/>
  <c r="I31" i="2"/>
  <c r="I31" i="3"/>
  <c r="I31" i="4"/>
  <c r="I30" i="2"/>
  <c r="I30" i="3"/>
  <c r="I30" i="4"/>
  <c r="I29" i="2"/>
  <c r="I29" i="3"/>
  <c r="I29" i="4"/>
  <c r="I28" i="2"/>
  <c r="I28" i="3"/>
  <c r="I28" i="4"/>
  <c r="I27" i="2"/>
  <c r="I27" i="3"/>
  <c r="I27" i="4"/>
  <c r="I26" i="2"/>
  <c r="I26" i="3"/>
  <c r="I26" i="4"/>
  <c r="I25" i="2"/>
  <c r="I25" i="3"/>
  <c r="I25" i="4"/>
  <c r="I24" i="2"/>
  <c r="I24" i="3"/>
  <c r="I24" i="4"/>
  <c r="I23" i="2"/>
  <c r="I23" i="3"/>
  <c r="I23" i="4"/>
  <c r="I22" i="2"/>
  <c r="I22" i="3"/>
  <c r="I22" i="4"/>
  <c r="I21" i="2"/>
  <c r="I21" i="3"/>
  <c r="I21" i="4"/>
  <c r="I20" i="2"/>
  <c r="I20" i="3"/>
  <c r="I20" i="4"/>
  <c r="I19" i="2"/>
  <c r="I19" i="3"/>
  <c r="I19" i="4"/>
  <c r="I18" i="2"/>
  <c r="I18" i="3"/>
  <c r="I18" i="4"/>
  <c r="I17" i="2"/>
  <c r="I17" i="3"/>
  <c r="I17" i="4"/>
  <c r="I16" i="2"/>
  <c r="I16" i="3"/>
  <c r="I16" i="4"/>
  <c r="I15" i="2"/>
  <c r="I15" i="3"/>
  <c r="I15" i="4"/>
  <c r="I14" i="2"/>
  <c r="I14" i="3"/>
  <c r="I14" i="4"/>
  <c r="I13" i="2"/>
  <c r="I13" i="3"/>
  <c r="I13" i="4"/>
  <c r="I12" i="2"/>
  <c r="I12" i="3"/>
  <c r="I12" i="4"/>
  <c r="I11" i="2"/>
  <c r="I11" i="3"/>
  <c r="I11" i="4"/>
  <c r="I10" i="2"/>
  <c r="I10" i="3"/>
  <c r="I10" i="4"/>
  <c r="I9" i="2"/>
  <c r="I9" i="3"/>
  <c r="I9" i="4"/>
  <c r="I8" i="2"/>
  <c r="I8" i="3"/>
  <c r="I8" i="4"/>
  <c r="I7" i="2"/>
  <c r="I7" i="4"/>
  <c r="I6" i="2"/>
  <c r="I6" i="4"/>
  <c r="I5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M35" i="2"/>
  <c r="N35"/>
  <c r="O35"/>
  <c r="I35"/>
</calcChain>
</file>

<file path=xl/sharedStrings.xml><?xml version="1.0" encoding="utf-8"?>
<sst xmlns="http://schemas.openxmlformats.org/spreadsheetml/2006/main" count="195" uniqueCount="43">
  <si>
    <t>Economic Capital as a % premium</t>
  </si>
  <si>
    <t>$000s</t>
  </si>
  <si>
    <t>Individual</t>
  </si>
  <si>
    <t>Group</t>
  </si>
  <si>
    <t>Premiums</t>
  </si>
  <si>
    <t>BOY</t>
  </si>
  <si>
    <t>Expenses</t>
  </si>
  <si>
    <t>Commission</t>
  </si>
  <si>
    <t>Claims</t>
  </si>
  <si>
    <t xml:space="preserve">Individual </t>
  </si>
  <si>
    <t>Capital</t>
  </si>
  <si>
    <t>Capital Release</t>
  </si>
  <si>
    <t>EOY</t>
  </si>
  <si>
    <t>2014 Expected Premium</t>
  </si>
  <si>
    <t>Survivorship</t>
  </si>
  <si>
    <t>Claim Rate</t>
  </si>
  <si>
    <t>Lapse Rate</t>
  </si>
  <si>
    <t>Premium Rate</t>
  </si>
  <si>
    <t>Investment Income</t>
  </si>
  <si>
    <t>Surplus Arising</t>
  </si>
  <si>
    <t>Working</t>
  </si>
  <si>
    <t>Value at 13%</t>
  </si>
  <si>
    <t>Additional Assumptions</t>
  </si>
  <si>
    <t>Expense Indexation (pa)</t>
  </si>
  <si>
    <t>Lapse Rates (pa)</t>
  </si>
  <si>
    <t>Investment Income (pa)</t>
  </si>
  <si>
    <t>n/a</t>
  </si>
  <si>
    <t>Premium Rate Increase (pa)</t>
  </si>
  <si>
    <t>2014 Claim Rate (qx)</t>
  </si>
  <si>
    <t>Annual Claim Rate Increase</t>
  </si>
  <si>
    <t>2014 Expected Expenses*</t>
  </si>
  <si>
    <t>* Expenses expressed for group as a % of premium</t>
  </si>
  <si>
    <t>2014 Expected Commission Rate</t>
  </si>
  <si>
    <t>2014 Expected Claims Ratio</t>
  </si>
  <si>
    <t>Risk Discount Rate</t>
  </si>
  <si>
    <t>VIF</t>
  </si>
  <si>
    <t>Combined</t>
  </si>
  <si>
    <t>Base VIF</t>
  </si>
  <si>
    <t>Scenario VIF</t>
  </si>
  <si>
    <t>Impact on VIF</t>
  </si>
  <si>
    <t>Reduction in VIF %</t>
  </si>
  <si>
    <t>Expense Inflation</t>
  </si>
  <si>
    <t>Reduction in VIF $</t>
  </si>
</sst>
</file>

<file path=xl/styles.xml><?xml version="1.0" encoding="utf-8"?>
<styleSheet xmlns="http://schemas.openxmlformats.org/spreadsheetml/2006/main">
  <numFmts count="2">
    <numFmt numFmtId="8" formatCode="&quot;$&quot;#,##0.00;[Red]\-&quot;$&quot;#,##0.00"/>
    <numFmt numFmtId="164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9" fontId="0" fillId="0" borderId="0" xfId="0" applyNumberFormat="1"/>
    <xf numFmtId="9" fontId="3" fillId="0" borderId="0" xfId="0" applyNumberFormat="1" applyFont="1" applyAlignment="1">
      <alignment horizontal="center" vertic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8" fontId="0" fillId="0" borderId="0" xfId="0" applyNumberFormat="1"/>
    <xf numFmtId="8" fontId="2" fillId="0" borderId="0" xfId="0" applyNumberFormat="1" applyFont="1"/>
    <xf numFmtId="0" fontId="3" fillId="0" borderId="0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1" xfId="0" applyFill="1" applyBorder="1"/>
    <xf numFmtId="9" fontId="0" fillId="0" borderId="0" xfId="1" applyFont="1"/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8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2" borderId="10" xfId="0" applyNumberFormat="1" applyFill="1" applyBorder="1" applyAlignment="1">
      <alignment horizontal="center"/>
    </xf>
    <xf numFmtId="9" fontId="3" fillId="2" borderId="0" xfId="0" applyNumberFormat="1" applyFont="1" applyFill="1" applyAlignment="1">
      <alignment horizontal="center" vertical="center"/>
    </xf>
    <xf numFmtId="9" fontId="3" fillId="2" borderId="7" xfId="0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1" xfId="0" applyBorder="1" applyAlignment="1"/>
    <xf numFmtId="0" fontId="0" fillId="0" borderId="12" xfId="0" applyBorder="1" applyAlignment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A18" sqref="A18"/>
    </sheetView>
  </sheetViews>
  <sheetFormatPr defaultColWidth="8.85546875" defaultRowHeight="15"/>
  <cols>
    <col min="2" max="2" width="15.85546875" customWidth="1"/>
    <col min="3" max="7" width="12.140625" customWidth="1"/>
  </cols>
  <sheetData>
    <row r="2" spans="2:8" ht="15.75" thickBot="1"/>
    <row r="3" spans="2:8" ht="60.75" thickBot="1">
      <c r="B3" s="34" t="s">
        <v>1</v>
      </c>
      <c r="C3" s="1" t="s">
        <v>33</v>
      </c>
      <c r="D3" s="1" t="s">
        <v>13</v>
      </c>
      <c r="E3" s="1" t="s">
        <v>30</v>
      </c>
      <c r="F3" s="1" t="s">
        <v>32</v>
      </c>
      <c r="G3" s="2" t="s">
        <v>0</v>
      </c>
      <c r="H3" s="3"/>
    </row>
    <row r="4" spans="2:8">
      <c r="B4" s="4" t="s">
        <v>2</v>
      </c>
      <c r="C4" s="6">
        <v>0.55000000000000004</v>
      </c>
      <c r="D4" s="8">
        <v>200000</v>
      </c>
      <c r="E4" s="8">
        <v>24000</v>
      </c>
      <c r="F4" s="6">
        <v>0.2</v>
      </c>
      <c r="G4" s="9">
        <v>0.2</v>
      </c>
      <c r="H4" s="3"/>
    </row>
    <row r="5" spans="2:8" ht="15.75" thickBot="1">
      <c r="B5" s="10" t="s">
        <v>3</v>
      </c>
      <c r="C5" s="11">
        <v>0.82</v>
      </c>
      <c r="D5" s="8">
        <v>160000</v>
      </c>
      <c r="E5" s="11">
        <v>0.1</v>
      </c>
      <c r="F5" s="11">
        <v>0.04</v>
      </c>
      <c r="G5" s="12">
        <v>0.3</v>
      </c>
      <c r="H5" s="3"/>
    </row>
    <row r="6" spans="2:8">
      <c r="B6" s="44" t="s">
        <v>31</v>
      </c>
      <c r="C6" s="44"/>
      <c r="D6" s="44"/>
      <c r="E6" s="44"/>
      <c r="F6" s="44"/>
      <c r="G6" s="44"/>
    </row>
    <row r="7" spans="2:8">
      <c r="B7" s="19"/>
      <c r="C7" s="19"/>
      <c r="D7" s="19"/>
      <c r="E7" s="19"/>
      <c r="F7" s="19"/>
      <c r="G7" s="19"/>
    </row>
    <row r="8" spans="2:8">
      <c r="B8" s="25" t="s">
        <v>22</v>
      </c>
      <c r="C8" s="25"/>
      <c r="D8" s="24" t="s">
        <v>9</v>
      </c>
      <c r="E8" s="24" t="s">
        <v>3</v>
      </c>
      <c r="F8" s="19"/>
      <c r="G8" s="19"/>
    </row>
    <row r="9" spans="2:8">
      <c r="B9" s="20" t="s">
        <v>23</v>
      </c>
      <c r="C9" s="26"/>
      <c r="D9" s="21">
        <v>0.02</v>
      </c>
      <c r="E9" s="21" t="s">
        <v>26</v>
      </c>
    </row>
    <row r="10" spans="2:8">
      <c r="B10" s="45" t="s">
        <v>24</v>
      </c>
      <c r="C10" s="46"/>
      <c r="D10" s="21">
        <v>0.12</v>
      </c>
      <c r="E10" s="22" t="s">
        <v>26</v>
      </c>
    </row>
    <row r="11" spans="2:8">
      <c r="B11" s="26" t="s">
        <v>25</v>
      </c>
      <c r="C11" s="26"/>
      <c r="D11" s="23">
        <v>3.5000000000000003E-2</v>
      </c>
      <c r="E11" s="23">
        <v>3.5000000000000003E-2</v>
      </c>
    </row>
    <row r="12" spans="2:8">
      <c r="B12" s="26" t="s">
        <v>27</v>
      </c>
      <c r="C12" s="26"/>
      <c r="D12" s="21">
        <v>0.1</v>
      </c>
      <c r="E12" s="22" t="s">
        <v>26</v>
      </c>
    </row>
    <row r="13" spans="2:8">
      <c r="B13" s="27" t="s">
        <v>28</v>
      </c>
      <c r="C13" s="28"/>
      <c r="D13" s="30">
        <v>1E-3</v>
      </c>
      <c r="E13" s="29" t="s">
        <v>26</v>
      </c>
    </row>
    <row r="14" spans="2:8">
      <c r="B14" s="31" t="s">
        <v>29</v>
      </c>
      <c r="C14" s="28"/>
      <c r="D14" s="21">
        <v>0.1</v>
      </c>
      <c r="E14" s="21">
        <v>0</v>
      </c>
    </row>
    <row r="15" spans="2:8">
      <c r="B15" s="31" t="s">
        <v>34</v>
      </c>
      <c r="C15" s="28"/>
      <c r="D15" s="47">
        <v>0.13</v>
      </c>
      <c r="E15" s="48"/>
    </row>
  </sheetData>
  <mergeCells count="3">
    <mergeCell ref="B6:G6"/>
    <mergeCell ref="B10:C10"/>
    <mergeCell ref="D15:E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I40" sqref="I40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49" t="s">
        <v>9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>
        <f>Assumptions!$D$4*O5*L5</f>
        <v>200000</v>
      </c>
      <c r="D5" s="7">
        <f>-C5*Assumptions!$F$4</f>
        <v>-40000</v>
      </c>
      <c r="E5" s="7">
        <f>-Assumptions!$E$4*(1+Assumptions!$D$9)^(Individual!B5-Individual!$B$5)</f>
        <v>-24000</v>
      </c>
      <c r="F5" s="7">
        <f>-C5*Assumptions!$C$4</f>
        <v>-110000.00000000001</v>
      </c>
      <c r="G5" s="7">
        <f>K5-K6</f>
        <v>1322.5919999999969</v>
      </c>
      <c r="H5" s="7">
        <f>Assumptions!$D$11*(K5+C5+D5+E5)</f>
        <v>6160.0000000000009</v>
      </c>
      <c r="I5" s="7">
        <f>SUM(C5:H5)</f>
        <v>33482.591999999982</v>
      </c>
      <c r="K5" s="16">
        <f>C5*Assumptions!$G$4</f>
        <v>40000</v>
      </c>
      <c r="L5">
        <f>1*(1+Assumptions!$D$12)^(B5-$B$5)</f>
        <v>1</v>
      </c>
      <c r="M5">
        <f>1/1000*(1+Assumptions!$D$14)^(B5-$B$5)</f>
        <v>1E-3</v>
      </c>
      <c r="N5" s="5">
        <f>Assumptions!$D$10</f>
        <v>0.12</v>
      </c>
      <c r="O5">
        <v>1</v>
      </c>
    </row>
    <row r="6" spans="2:21">
      <c r="B6" s="13">
        <f>B5+1</f>
        <v>2015</v>
      </c>
      <c r="C6" s="7">
        <f>Assumptions!$D$4*O6*L6</f>
        <v>193387.04</v>
      </c>
      <c r="D6" s="7">
        <f>-C6*Assumptions!$F$4</f>
        <v>-38677.408000000003</v>
      </c>
      <c r="E6" s="7">
        <f>-Assumptions!$E$4*(1+Assumptions!$D$9)^(Individual!B6-Individual!$B$5)</f>
        <v>-24480</v>
      </c>
      <c r="F6" s="7">
        <f>-C6*Assumptions!$C$4</f>
        <v>-106362.87200000002</v>
      </c>
      <c r="G6" s="7">
        <f t="shared" ref="G6:G35" si="0">K6-K7</f>
        <v>1282.9791304422397</v>
      </c>
      <c r="H6" s="7">
        <f>Assumptions!$D$11*(K6+C6+D6+E6)</f>
        <v>5911.7464000000009</v>
      </c>
      <c r="I6" s="7">
        <f t="shared" ref="I6:I33" si="1">SUM(C6:H6)</f>
        <v>31061.485530442234</v>
      </c>
      <c r="K6" s="16">
        <f>C6*Assumptions!$G$4</f>
        <v>38677.408000000003</v>
      </c>
      <c r="L6">
        <f>1*(1+Assumptions!$D$12)^(B6-$B$5)</f>
        <v>1.1000000000000001</v>
      </c>
      <c r="M6">
        <f>1/1000*(1+Assumptions!$D$14)^(B6-$B$5)</f>
        <v>1.1000000000000001E-3</v>
      </c>
      <c r="N6" s="5">
        <f>Assumptions!$D$10</f>
        <v>0.12</v>
      </c>
      <c r="O6">
        <f t="shared" ref="O6:O33" si="2">O5*(1-M6)*(1-N6)</f>
        <v>0.87903200000000004</v>
      </c>
    </row>
    <row r="7" spans="2:21">
      <c r="B7" s="13">
        <f t="shared" ref="B7:B33" si="3">B6+1</f>
        <v>2016</v>
      </c>
      <c r="C7" s="7">
        <f>Assumptions!$D$4*O7*L7</f>
        <v>186972.14434778882</v>
      </c>
      <c r="D7" s="7">
        <f>-C7*Assumptions!$F$4</f>
        <v>-37394.428869557763</v>
      </c>
      <c r="E7" s="7">
        <f>-Assumptions!$E$4*(1+Assumptions!$D$9)^(Individual!B7-Individual!$B$5)</f>
        <v>-24969.599999999999</v>
      </c>
      <c r="F7" s="7">
        <f>-C7*Assumptions!$C$4</f>
        <v>-102834.67939128386</v>
      </c>
      <c r="G7" s="7">
        <f t="shared" si="0"/>
        <v>1244.8010051368037</v>
      </c>
      <c r="H7" s="7">
        <f>Assumptions!$D$11*(K7+C7+D7+E7)</f>
        <v>5670.0890521726096</v>
      </c>
      <c r="I7" s="7">
        <f t="shared" si="1"/>
        <v>28688.3261442566</v>
      </c>
      <c r="K7" s="16">
        <f>C7*Assumptions!$G$4</f>
        <v>37394.428869557763</v>
      </c>
      <c r="L7">
        <f>1*(1+Assumptions!$D$12)^(B7-$B$5)</f>
        <v>1.2100000000000002</v>
      </c>
      <c r="M7">
        <f>1/1000*(1+Assumptions!$D$14)^(B7-$B$5)</f>
        <v>1.2100000000000001E-3</v>
      </c>
      <c r="N7" s="5">
        <f>Assumptions!$D$10</f>
        <v>0.12</v>
      </c>
      <c r="O7">
        <f t="shared" si="2"/>
        <v>0.7726121667264001</v>
      </c>
    </row>
    <row r="8" spans="2:21">
      <c r="B8" s="13">
        <f t="shared" si="3"/>
        <v>2017</v>
      </c>
      <c r="C8" s="7">
        <f>Assumptions!$D$4*O8*L8</f>
        <v>180748.13932210478</v>
      </c>
      <c r="D8" s="7">
        <f>-C8*Assumptions!$F$4</f>
        <v>-36149.62786442096</v>
      </c>
      <c r="E8" s="7">
        <f>-Assumptions!$E$4*(1+Assumptions!$D$9)^(Individual!B8-Individual!$B$5)</f>
        <v>-25468.991999999998</v>
      </c>
      <c r="F8" s="7">
        <f>-C8*Assumptions!$C$4</f>
        <v>-99411.476627157637</v>
      </c>
      <c r="G8" s="7">
        <f t="shared" si="0"/>
        <v>1208.0211083727627</v>
      </c>
      <c r="H8" s="7">
        <f>Assumptions!$D$11*(K8+C8+D8+E8)</f>
        <v>5434.7701562736675</v>
      </c>
      <c r="I8" s="7">
        <f t="shared" si="1"/>
        <v>26360.834095172606</v>
      </c>
      <c r="K8" s="16">
        <f>C8*Assumptions!$G$4</f>
        <v>36149.62786442096</v>
      </c>
      <c r="L8">
        <f>1*(1+Assumptions!$D$12)^(B8-$B$5)</f>
        <v>1.3310000000000004</v>
      </c>
      <c r="M8">
        <f>1/1000*(1+Assumptions!$D$14)^(B8-$B$5)</f>
        <v>1.3310000000000004E-3</v>
      </c>
      <c r="N8" s="5">
        <f>Assumptions!$D$10</f>
        <v>0.12</v>
      </c>
      <c r="O8">
        <f t="shared" si="2"/>
        <v>0.67899376154058877</v>
      </c>
    </row>
    <row r="9" spans="2:21">
      <c r="B9" s="13">
        <f t="shared" si="3"/>
        <v>2018</v>
      </c>
      <c r="C9" s="7">
        <f>Assumptions!$D$4*O9*L9</f>
        <v>174708.03378024098</v>
      </c>
      <c r="D9" s="7">
        <f>-C9*Assumptions!$F$4</f>
        <v>-34941.606756048197</v>
      </c>
      <c r="E9" s="7">
        <f>-Assumptions!$E$4*(1+Assumptions!$D$9)^(Individual!B9-Individual!$B$5)</f>
        <v>-25978.37184</v>
      </c>
      <c r="F9" s="7">
        <f>-C9*Assumptions!$C$4</f>
        <v>-96089.418579132544</v>
      </c>
      <c r="G9" s="7">
        <f t="shared" si="0"/>
        <v>1172.6044614631319</v>
      </c>
      <c r="H9" s="7">
        <f>Assumptions!$D$11*(K9+C9+D9+E9)</f>
        <v>5205.5381679084348</v>
      </c>
      <c r="I9" s="7">
        <f t="shared" si="1"/>
        <v>24076.779234431804</v>
      </c>
      <c r="K9" s="16">
        <f>C9*Assumptions!$G$4</f>
        <v>34941.606756048197</v>
      </c>
      <c r="L9">
        <f>1*(1+Assumptions!$D$12)^(B9-$B$5)</f>
        <v>1.4641000000000004</v>
      </c>
      <c r="M9">
        <f>1/1000*(1+Assumptions!$D$14)^(B9-$B$5)</f>
        <v>1.4641000000000005E-3</v>
      </c>
      <c r="N9" s="5">
        <f>Assumptions!$D$10</f>
        <v>0.12</v>
      </c>
      <c r="O9">
        <f t="shared" si="2"/>
        <v>0.5966396891613992</v>
      </c>
    </row>
    <row r="10" spans="2:21">
      <c r="B10" s="13">
        <f t="shared" si="3"/>
        <v>2019</v>
      </c>
      <c r="C10" s="7">
        <f>Assumptions!$D$4*O10*L10</f>
        <v>168845.01147292531</v>
      </c>
      <c r="D10" s="7">
        <f>-C10*Assumptions!$F$4</f>
        <v>-33769.002294585065</v>
      </c>
      <c r="E10" s="7">
        <f>-Assumptions!$E$4*(1+Assumptions!$D$9)^(Individual!B10-Individual!$B$5)</f>
        <v>-26497.9392768</v>
      </c>
      <c r="F10" s="7">
        <f>-C10*Assumptions!$C$4</f>
        <v>-92864.756310108933</v>
      </c>
      <c r="G10" s="7">
        <f t="shared" si="0"/>
        <v>1138.5175577815535</v>
      </c>
      <c r="H10" s="7">
        <f>Assumptions!$D$11*(K10+C10+D10+E10)</f>
        <v>4982.1475268643862</v>
      </c>
      <c r="I10" s="7">
        <f t="shared" si="1"/>
        <v>21833.978676077269</v>
      </c>
      <c r="K10" s="16">
        <f>C10*Assumptions!$G$4</f>
        <v>33769.002294585065</v>
      </c>
      <c r="L10">
        <f>1*(1+Assumptions!$D$12)^(B10-$B$5)</f>
        <v>1.6105100000000006</v>
      </c>
      <c r="M10">
        <f>1/1000*(1+Assumptions!$D$14)^(B10-$B$5)</f>
        <v>1.6105100000000005E-3</v>
      </c>
      <c r="N10" s="5">
        <f>Assumptions!$D$10</f>
        <v>0.12</v>
      </c>
      <c r="O10">
        <f t="shared" si="2"/>
        <v>0.52419733957853487</v>
      </c>
    </row>
    <row r="11" spans="2:21">
      <c r="B11" s="13">
        <f t="shared" si="3"/>
        <v>2020</v>
      </c>
      <c r="C11" s="7">
        <f>Assumptions!$D$4*O11*L11</f>
        <v>163152.42368401756</v>
      </c>
      <c r="D11" s="7">
        <f>-C11*Assumptions!$F$4</f>
        <v>-32630.484736803512</v>
      </c>
      <c r="E11" s="7">
        <f>-Assumptions!$E$4*(1+Assumptions!$D$9)^(Individual!B11-Individual!$B$5)</f>
        <v>-27027.898062336</v>
      </c>
      <c r="F11" s="7">
        <f>-C11*Assumptions!$C$4</f>
        <v>-89733.833026209657</v>
      </c>
      <c r="G11" s="7">
        <f t="shared" si="0"/>
        <v>1105.7282924907959</v>
      </c>
      <c r="H11" s="7">
        <f>Assumptions!$D$11*(K11+C11+D11+E11)</f>
        <v>4764.3583967588547</v>
      </c>
      <c r="I11" s="7">
        <f t="shared" si="1"/>
        <v>19630.294547918042</v>
      </c>
      <c r="K11" s="16">
        <f>C11*Assumptions!$G$4</f>
        <v>32630.484736803512</v>
      </c>
      <c r="L11">
        <f>1*(1+Assumptions!$D$12)^(B11-$B$5)</f>
        <v>1.7715610000000008</v>
      </c>
      <c r="M11">
        <f>1/1000*(1+Assumptions!$D$14)^(B11-$B$5)</f>
        <v>1.7715610000000009E-3</v>
      </c>
      <c r="N11" s="5">
        <f>Assumptions!$D$10</f>
        <v>0.12</v>
      </c>
      <c r="O11">
        <f t="shared" si="2"/>
        <v>0.46047644897358175</v>
      </c>
    </row>
    <row r="12" spans="2:21">
      <c r="B12" s="13">
        <f t="shared" si="3"/>
        <v>2021</v>
      </c>
      <c r="C12" s="7">
        <f>Assumptions!$D$4*O12*L12</f>
        <v>157623.78222156357</v>
      </c>
      <c r="D12" s="7">
        <f>-C12*Assumptions!$F$4</f>
        <v>-31524.756444312716</v>
      </c>
      <c r="E12" s="7">
        <f>-Assumptions!$E$4*(1+Assumptions!$D$9)^(Individual!B12-Individual!$B$5)</f>
        <v>-27568.456023582716</v>
      </c>
      <c r="F12" s="7">
        <f>-C12*Assumptions!$C$4</f>
        <v>-86693.080221859971</v>
      </c>
      <c r="G12" s="7">
        <f t="shared" si="0"/>
        <v>1074.2058856851472</v>
      </c>
      <c r="H12" s="7">
        <f>Assumptions!$D$11*(K12+C12+D12+E12)</f>
        <v>4551.9364169293303</v>
      </c>
      <c r="I12" s="7">
        <f t="shared" si="1"/>
        <v>17463.631834422631</v>
      </c>
      <c r="K12" s="16">
        <f>C12*Assumptions!$G$4</f>
        <v>31524.756444312716</v>
      </c>
      <c r="L12">
        <f>1*(1+Assumptions!$D$12)^(B12-$B$5)</f>
        <v>1.9487171000000012</v>
      </c>
      <c r="M12">
        <f>1/1000*(1+Assumptions!$D$14)^(B12-$B$5)</f>
        <v>1.9487171000000013E-3</v>
      </c>
      <c r="N12" s="5">
        <f>Assumptions!$D$10</f>
        <v>0.12</v>
      </c>
      <c r="O12">
        <f t="shared" si="2"/>
        <v>0.40442961736612126</v>
      </c>
    </row>
    <row r="13" spans="2:21">
      <c r="B13" s="13">
        <f t="shared" si="3"/>
        <v>2022</v>
      </c>
      <c r="C13" s="7">
        <f>Assumptions!$D$4*O13*L13</f>
        <v>152252.75279313783</v>
      </c>
      <c r="D13" s="7">
        <f>-C13*Assumptions!$F$4</f>
        <v>-30450.550558627569</v>
      </c>
      <c r="E13" s="7">
        <f>-Assumptions!$E$4*(1+Assumptions!$D$9)^(Individual!B13-Individual!$B$5)</f>
        <v>-28119.825144054372</v>
      </c>
      <c r="F13" s="7">
        <f>-C13*Assumptions!$C$4</f>
        <v>-83739.01403622581</v>
      </c>
      <c r="G13" s="7">
        <f t="shared" si="0"/>
        <v>1043.9207974833334</v>
      </c>
      <c r="H13" s="7">
        <f>Assumptions!$D$11*(K13+C13+D13+E13)</f>
        <v>4344.6524677179204</v>
      </c>
      <c r="I13" s="7">
        <f t="shared" si="1"/>
        <v>15331.936319431336</v>
      </c>
      <c r="K13" s="16">
        <f>C13*Assumptions!$G$4</f>
        <v>30450.550558627569</v>
      </c>
      <c r="L13">
        <f>1*(1+Assumptions!$D$12)^(B13-$B$5)</f>
        <v>2.1435888100000011</v>
      </c>
      <c r="M13">
        <f>1/1000*(1+Assumptions!$D$14)^(B13-$B$5)</f>
        <v>2.1435888100000012E-3</v>
      </c>
      <c r="N13" s="5">
        <f>Assumptions!$D$10</f>
        <v>0.12</v>
      </c>
      <c r="O13">
        <f t="shared" si="2"/>
        <v>0.35513516417623431</v>
      </c>
    </row>
    <row r="14" spans="2:21">
      <c r="B14" s="13">
        <f t="shared" si="3"/>
        <v>2023</v>
      </c>
      <c r="C14" s="7">
        <f>Assumptions!$D$4*O14*L14</f>
        <v>147033.14880572117</v>
      </c>
      <c r="D14" s="7">
        <f>-C14*Assumptions!$F$4</f>
        <v>-29406.629761144235</v>
      </c>
      <c r="E14" s="7">
        <f>-Assumptions!$E$4*(1+Assumptions!$D$9)^(Individual!B14-Individual!$B$5)</f>
        <v>-28682.221646935461</v>
      </c>
      <c r="F14" s="7">
        <f>-C14*Assumptions!$C$4</f>
        <v>-80868.231843146656</v>
      </c>
      <c r="G14" s="7">
        <f t="shared" si="0"/>
        <v>1014.8446334014952</v>
      </c>
      <c r="H14" s="7">
        <f>Assumptions!$D$11*(K14+C14+D14+E14)</f>
        <v>4142.2824505574999</v>
      </c>
      <c r="I14" s="7">
        <f t="shared" si="1"/>
        <v>13233.19263845382</v>
      </c>
      <c r="K14" s="16">
        <f>C14*Assumptions!$G$4</f>
        <v>29406.629761144235</v>
      </c>
      <c r="L14">
        <f>1*(1+Assumptions!$D$12)^(B14-$B$5)</f>
        <v>2.3579476910000015</v>
      </c>
      <c r="M14">
        <f>1/1000*(1+Assumptions!$D$14)^(B14-$B$5)</f>
        <v>2.3579476910000016E-3</v>
      </c>
      <c r="N14" s="5">
        <f>Assumptions!$D$10</f>
        <v>0.12</v>
      </c>
      <c r="O14">
        <f t="shared" si="2"/>
        <v>0.31178204115156744</v>
      </c>
    </row>
    <row r="15" spans="2:21">
      <c r="B15" s="13">
        <f t="shared" si="3"/>
        <v>2024</v>
      </c>
      <c r="C15" s="7">
        <f>Assumptions!$D$4*O15*L15</f>
        <v>141958.9256387137</v>
      </c>
      <c r="D15" s="7">
        <f>-C15*Assumptions!$F$4</f>
        <v>-28391.78512774274</v>
      </c>
      <c r="E15" s="7">
        <f>-Assumptions!$E$4*(1+Assumptions!$D$9)^(Individual!B15-Individual!$B$5)</f>
        <v>-29255.866079874169</v>
      </c>
      <c r="F15" s="7">
        <f>-C15*Assumptions!$C$4</f>
        <v>-78077.409101292535</v>
      </c>
      <c r="G15" s="7">
        <f t="shared" si="0"/>
        <v>986.95003810514754</v>
      </c>
      <c r="H15" s="7">
        <f>Assumptions!$D$11*(K15+C15+D15+E15)</f>
        <v>3944.607084559384</v>
      </c>
      <c r="I15" s="7">
        <f t="shared" si="1"/>
        <v>11165.422452468794</v>
      </c>
      <c r="K15" s="16">
        <f>C15*Assumptions!$G$4</f>
        <v>28391.78512774274</v>
      </c>
      <c r="L15">
        <f>1*(1+Assumptions!$D$12)^(B15-$B$5)</f>
        <v>2.5937424601000019</v>
      </c>
      <c r="M15">
        <f>1/1000*(1+Assumptions!$D$14)^(B15-$B$5)</f>
        <v>2.5937424601000019E-3</v>
      </c>
      <c r="N15" s="5">
        <f>Assumptions!$D$10</f>
        <v>0.12</v>
      </c>
      <c r="O15">
        <f t="shared" si="2"/>
        <v>0.27365655577315967</v>
      </c>
    </row>
    <row r="16" spans="2:21">
      <c r="B16" s="13">
        <f t="shared" si="3"/>
        <v>2025</v>
      </c>
      <c r="C16" s="7">
        <f>Assumptions!$D$4*O16*L16</f>
        <v>137024.17544818795</v>
      </c>
      <c r="D16" s="7">
        <f>-C16*Assumptions!$F$4</f>
        <v>-27404.835089637592</v>
      </c>
      <c r="E16" s="7">
        <f>-Assumptions!$E$4*(1+Assumptions!$D$9)^(Individual!B16-Individual!$B$5)</f>
        <v>-29840.983401471647</v>
      </c>
      <c r="F16" s="7">
        <f>-C16*Assumptions!$C$4</f>
        <v>-75363.296496503375</v>
      </c>
      <c r="G16" s="7">
        <f t="shared" si="0"/>
        <v>960.21057538573223</v>
      </c>
      <c r="H16" s="7">
        <f>Assumptions!$D$11*(K16+C16+D16+E16)</f>
        <v>3751.4117216350696</v>
      </c>
      <c r="I16" s="7">
        <f t="shared" si="1"/>
        <v>9126.6827575961343</v>
      </c>
      <c r="K16" s="16">
        <f>C16*Assumptions!$G$4</f>
        <v>27404.835089637592</v>
      </c>
      <c r="L16">
        <f>1*(1+Assumptions!$D$12)^(B16-$B$5)</f>
        <v>2.8531167061100025</v>
      </c>
      <c r="M16">
        <f>1/1000*(1+Assumptions!$D$14)^(B16-$B$5)</f>
        <v>2.8531167061100027E-3</v>
      </c>
      <c r="N16" s="5">
        <f>Assumptions!$D$10</f>
        <v>0.12</v>
      </c>
      <c r="O16">
        <f t="shared" si="2"/>
        <v>0.24013068788028916</v>
      </c>
    </row>
    <row r="17" spans="2:15">
      <c r="B17" s="13">
        <f t="shared" si="3"/>
        <v>2026</v>
      </c>
      <c r="C17" s="7">
        <f>Assumptions!$D$4*O17*L17</f>
        <v>132223.1225712593</v>
      </c>
      <c r="D17" s="7">
        <f>-C17*Assumptions!$F$4</f>
        <v>-26444.62451425186</v>
      </c>
      <c r="E17" s="7">
        <f>-Assumptions!$E$4*(1+Assumptions!$D$9)^(Individual!B17-Individual!$B$5)</f>
        <v>-30437.803069501086</v>
      </c>
      <c r="F17" s="7">
        <f>-C17*Assumptions!$C$4</f>
        <v>-72722.717414192623</v>
      </c>
      <c r="G17" s="7">
        <f t="shared" si="0"/>
        <v>934.60059193049528</v>
      </c>
      <c r="H17" s="7">
        <f>Assumptions!$D$11*(K17+C17+D17+E17)</f>
        <v>3562.486182561538</v>
      </c>
      <c r="I17" s="7">
        <f t="shared" si="1"/>
        <v>7115.0643478057691</v>
      </c>
      <c r="K17" s="16">
        <f>C17*Assumptions!$G$4</f>
        <v>26444.62451425186</v>
      </c>
      <c r="L17">
        <f>1*(1+Assumptions!$D$12)^(B17-$B$5)</f>
        <v>3.1384283767210026</v>
      </c>
      <c r="M17">
        <f>1/1000*(1+Assumptions!$D$14)^(B17-$B$5)</f>
        <v>3.1384283767210029E-3</v>
      </c>
      <c r="N17" s="5">
        <f>Assumptions!$D$10</f>
        <v>0.12</v>
      </c>
      <c r="O17">
        <f t="shared" si="2"/>
        <v>0.21065180832548525</v>
      </c>
    </row>
    <row r="18" spans="2:15">
      <c r="B18" s="13">
        <f t="shared" si="3"/>
        <v>2027</v>
      </c>
      <c r="C18" s="7">
        <f>Assumptions!$D$4*O18*L18</f>
        <v>127550.11961160682</v>
      </c>
      <c r="D18" s="7">
        <f>-C18*Assumptions!$F$4</f>
        <v>-25510.023922321365</v>
      </c>
      <c r="E18" s="7">
        <f>-Assumptions!$E$4*(1+Assumptions!$D$9)^(Individual!B18-Individual!$B$5)</f>
        <v>-31046.559130891106</v>
      </c>
      <c r="F18" s="7">
        <f>-C18*Assumptions!$C$4</f>
        <v>-70152.565786383755</v>
      </c>
      <c r="G18" s="7">
        <f t="shared" si="0"/>
        <v>910.09506215779038</v>
      </c>
      <c r="H18" s="7">
        <f>Assumptions!$D$11*(K18+C18+D18+E18)</f>
        <v>3377.62461682505</v>
      </c>
      <c r="I18" s="7">
        <f t="shared" si="1"/>
        <v>5128.6904509934348</v>
      </c>
      <c r="K18" s="16">
        <f>C18*Assumptions!$G$4</f>
        <v>25510.023922321365</v>
      </c>
      <c r="L18">
        <f>1*(1+Assumptions!$D$12)^(B18-$B$5)</f>
        <v>3.4522712143931029</v>
      </c>
      <c r="M18">
        <f>1/1000*(1+Assumptions!$D$14)^(B18-$B$5)</f>
        <v>3.4522712143931029E-3</v>
      </c>
      <c r="N18" s="5">
        <f>Assumptions!$D$10</f>
        <v>0.12</v>
      </c>
      <c r="O18">
        <f t="shared" si="2"/>
        <v>0.18473363141318214</v>
      </c>
    </row>
    <row r="19" spans="2:15">
      <c r="B19" s="13">
        <f t="shared" si="3"/>
        <v>2028</v>
      </c>
      <c r="C19" s="7">
        <f>Assumptions!$D$4*O19*L19</f>
        <v>122999.64430081786</v>
      </c>
      <c r="D19" s="7">
        <f>-C19*Assumptions!$F$4</f>
        <v>-24599.928860163574</v>
      </c>
      <c r="E19" s="7">
        <f>-Assumptions!$E$4*(1+Assumptions!$D$9)^(Individual!B19-Individual!$B$5)</f>
        <v>-31667.49031350893</v>
      </c>
      <c r="F19" s="7">
        <f>-C19*Assumptions!$C$4</f>
        <v>-67649.804365449832</v>
      </c>
      <c r="G19" s="7">
        <f t="shared" si="0"/>
        <v>886.66941107454477</v>
      </c>
      <c r="H19" s="7">
        <f>Assumptions!$D$11*(K19+C19+D19+E19)</f>
        <v>3196.6253895558129</v>
      </c>
      <c r="I19" s="7">
        <f t="shared" si="1"/>
        <v>3165.7155623258823</v>
      </c>
      <c r="K19" s="16">
        <f>C19*Assumptions!$G$4</f>
        <v>24599.928860163574</v>
      </c>
      <c r="L19">
        <f>1*(1+Assumptions!$D$12)^(B19-$B$5)</f>
        <v>3.7974983358324139</v>
      </c>
      <c r="M19">
        <f>1/1000*(1+Assumptions!$D$14)^(B19-$B$5)</f>
        <v>3.7974983358324138E-3</v>
      </c>
      <c r="N19" s="5">
        <f>Assumptions!$D$10</f>
        <v>0.12</v>
      </c>
      <c r="O19">
        <f t="shared" si="2"/>
        <v>0.16194825306468011</v>
      </c>
    </row>
    <row r="20" spans="2:15">
      <c r="B20" s="13">
        <f t="shared" si="3"/>
        <v>2029</v>
      </c>
      <c r="C20" s="7">
        <f>Assumptions!$D$4*O20*L20</f>
        <v>118566.29724544514</v>
      </c>
      <c r="D20" s="7">
        <f>-C20*Assumptions!$F$4</f>
        <v>-23713.25944908903</v>
      </c>
      <c r="E20" s="7">
        <f>-Assumptions!$E$4*(1+Assumptions!$D$9)^(Individual!B20-Individual!$B$5)</f>
        <v>-32300.840119779103</v>
      </c>
      <c r="F20" s="7">
        <f>-C20*Assumptions!$C$4</f>
        <v>-65211.463484994834</v>
      </c>
      <c r="G20" s="7">
        <f t="shared" si="0"/>
        <v>864.29931178710467</v>
      </c>
      <c r="H20" s="7">
        <f>Assumptions!$D$11*(K20+C20+D20+E20)</f>
        <v>3019.2909993983112</v>
      </c>
      <c r="I20" s="7">
        <f t="shared" si="1"/>
        <v>1224.324502767583</v>
      </c>
      <c r="K20" s="16">
        <f>C20*Assumptions!$G$4</f>
        <v>23713.25944908903</v>
      </c>
      <c r="L20">
        <f>1*(1+Assumptions!$D$12)^(B20-$B$5)</f>
        <v>4.1772481694156554</v>
      </c>
      <c r="M20">
        <f>1/1000*(1+Assumptions!$D$14)^(B20-$B$5)</f>
        <v>4.1772481694156557E-3</v>
      </c>
      <c r="N20" s="5">
        <f>Assumptions!$D$10</f>
        <v>0.12</v>
      </c>
      <c r="O20">
        <f t="shared" si="2"/>
        <v>0.14191914441850254</v>
      </c>
    </row>
    <row r="21" spans="2:15">
      <c r="B21" s="13">
        <f t="shared" si="3"/>
        <v>2030</v>
      </c>
      <c r="C21" s="7">
        <f>Assumptions!$D$4*O21*L21</f>
        <v>114244.80068650961</v>
      </c>
      <c r="D21" s="7">
        <f>-C21*Assumptions!$F$4</f>
        <v>-22848.960137301925</v>
      </c>
      <c r="E21" s="7">
        <f>-Assumptions!$E$4*(1+Assumptions!$D$9)^(Individual!B21-Individual!$B$5)</f>
        <v>-32946.856922174687</v>
      </c>
      <c r="F21" s="7">
        <f>-C21*Assumptions!$C$4</f>
        <v>-62834.64037758029</v>
      </c>
      <c r="G21" s="7">
        <f t="shared" si="0"/>
        <v>842.96045396881891</v>
      </c>
      <c r="H21" s="7">
        <f>Assumptions!$D$11*(K21+C21+D21+E21)</f>
        <v>2845.4280317517218</v>
      </c>
      <c r="I21" s="7">
        <f t="shared" si="1"/>
        <v>-697.26826482675142</v>
      </c>
      <c r="K21" s="16">
        <f>C21*Assumptions!$G$4</f>
        <v>22848.960137301925</v>
      </c>
      <c r="L21">
        <f>1*(1+Assumptions!$D$12)^(B21-$B$5)</f>
        <v>4.5949729863572211</v>
      </c>
      <c r="M21">
        <f>1/1000*(1+Assumptions!$D$14)^(B21-$B$5)</f>
        <v>4.5949729863572208E-3</v>
      </c>
      <c r="N21" s="5">
        <f>Assumptions!$D$10</f>
        <v>0.12</v>
      </c>
      <c r="O21">
        <f t="shared" si="2"/>
        <v>0.12431498620961427</v>
      </c>
    </row>
    <row r="22" spans="2:15">
      <c r="B22" s="13">
        <f t="shared" si="3"/>
        <v>2031</v>
      </c>
      <c r="C22" s="7">
        <f>Assumptions!$D$4*O22*L22</f>
        <v>110029.99841666552</v>
      </c>
      <c r="D22" s="7">
        <f>-C22*Assumptions!$F$4</f>
        <v>-22005.999683333106</v>
      </c>
      <c r="E22" s="7">
        <f>-Assumptions!$E$4*(1+Assumptions!$D$9)^(Individual!B22-Individual!$B$5)</f>
        <v>-33605.794060618187</v>
      </c>
      <c r="F22" s="7">
        <f>-C22*Assumptions!$C$4</f>
        <v>-60516.499129166041</v>
      </c>
      <c r="G22" s="7">
        <f t="shared" si="0"/>
        <v>822.62827927024773</v>
      </c>
      <c r="H22" s="7">
        <f>Assumptions!$D$11*(K22+C22+D22+E22)</f>
        <v>2674.8471524616566</v>
      </c>
      <c r="I22" s="7">
        <f t="shared" si="1"/>
        <v>-2600.8190247199141</v>
      </c>
      <c r="K22" s="16">
        <f>C22*Assumptions!$G$4</f>
        <v>22005.999683333106</v>
      </c>
      <c r="L22">
        <f>1*(1+Assumptions!$D$12)^(B22-$B$5)</f>
        <v>5.0544702849929433</v>
      </c>
      <c r="M22">
        <f>1/1000*(1+Assumptions!$D$14)^(B22-$B$5)</f>
        <v>5.0544702849929435E-3</v>
      </c>
      <c r="N22" s="5">
        <f>Assumptions!$D$10</f>
        <v>0.12</v>
      </c>
      <c r="O22">
        <f t="shared" si="2"/>
        <v>0.10884424302913785</v>
      </c>
    </row>
    <row r="23" spans="2:15">
      <c r="B23" s="13">
        <f t="shared" si="3"/>
        <v>2032</v>
      </c>
      <c r="C23" s="7">
        <f>Assumptions!$D$4*O23*L23</f>
        <v>105916.85702031429</v>
      </c>
      <c r="D23" s="7">
        <f>-C23*Assumptions!$F$4</f>
        <v>-21183.371404062858</v>
      </c>
      <c r="E23" s="7">
        <f>-Assumptions!$E$4*(1+Assumptions!$D$9)^(Individual!B23-Individual!$B$5)</f>
        <v>-34277.909941830549</v>
      </c>
      <c r="F23" s="7">
        <f>-C23*Assumptions!$C$4</f>
        <v>-58254.271361172861</v>
      </c>
      <c r="G23" s="7">
        <f t="shared" si="0"/>
        <v>803.27767937170211</v>
      </c>
      <c r="H23" s="7">
        <f>Assumptions!$D$11*(K23+C23+D23+E23)</f>
        <v>2507.3631477469307</v>
      </c>
      <c r="I23" s="7">
        <f t="shared" si="1"/>
        <v>-4488.0548596333438</v>
      </c>
      <c r="K23" s="16">
        <f>C23*Assumptions!$G$4</f>
        <v>21183.371404062858</v>
      </c>
      <c r="L23">
        <f>1*(1+Assumptions!$D$12)^(B23-$B$5)</f>
        <v>5.5599173134922379</v>
      </c>
      <c r="M23">
        <f>1/1000*(1+Assumptions!$D$14)^(B23-$B$5)</f>
        <v>5.5599173134922384E-3</v>
      </c>
      <c r="N23" s="5">
        <f>Assumptions!$D$10</f>
        <v>0.12</v>
      </c>
      <c r="O23">
        <f t="shared" si="2"/>
        <v>9.525038867330464E-2</v>
      </c>
    </row>
    <row r="24" spans="2:15">
      <c r="B24" s="13">
        <f t="shared" si="3"/>
        <v>2033</v>
      </c>
      <c r="C24" s="7">
        <f>Assumptions!$D$4*O24*L24</f>
        <v>101900.46862345577</v>
      </c>
      <c r="D24" s="7">
        <f>-C24*Assumptions!$F$4</f>
        <v>-20380.093724691156</v>
      </c>
      <c r="E24" s="7">
        <f>-Assumptions!$E$4*(1+Assumptions!$D$9)^(Individual!B24-Individual!$B$5)</f>
        <v>-34963.468140667152</v>
      </c>
      <c r="F24" s="7">
        <f>-C24*Assumptions!$C$4</f>
        <v>-56045.257742900678</v>
      </c>
      <c r="G24" s="7">
        <f t="shared" si="0"/>
        <v>784.88265214622515</v>
      </c>
      <c r="H24" s="7">
        <f>Assumptions!$D$11*(K24+C24+D24+E24)</f>
        <v>2342.7950168976013</v>
      </c>
      <c r="I24" s="7">
        <f t="shared" si="1"/>
        <v>-6360.6733157593781</v>
      </c>
      <c r="K24" s="16">
        <f>C24*Assumptions!$G$4</f>
        <v>20380.093724691156</v>
      </c>
      <c r="L24">
        <f>1*(1+Assumptions!$D$12)^(B24-$B$5)</f>
        <v>6.1159090448414632</v>
      </c>
      <c r="M24">
        <f>1/1000*(1+Assumptions!$D$14)^(B24-$B$5)</f>
        <v>6.1159090448414631E-3</v>
      </c>
      <c r="N24" s="5">
        <f>Assumptions!$D$10</f>
        <v>0.12</v>
      </c>
      <c r="O24">
        <f t="shared" si="2"/>
        <v>8.3307704444529757E-2</v>
      </c>
    </row>
    <row r="25" spans="2:15">
      <c r="B25" s="13">
        <f t="shared" si="3"/>
        <v>2034</v>
      </c>
      <c r="C25" s="7">
        <f>Assumptions!$D$4*O25*L25</f>
        <v>97976.055362724655</v>
      </c>
      <c r="D25" s="7">
        <f>-C25*Assumptions!$F$4</f>
        <v>-19595.211072544931</v>
      </c>
      <c r="E25" s="7">
        <f>-Assumptions!$E$4*(1+Assumptions!$D$9)^(Individual!B25-Individual!$B$5)</f>
        <v>-35662.737503480501</v>
      </c>
      <c r="F25" s="7">
        <f>-C25*Assumptions!$C$4</f>
        <v>-53886.830449498564</v>
      </c>
      <c r="G25" s="7">
        <f t="shared" si="0"/>
        <v>767.41591126004641</v>
      </c>
      <c r="H25" s="7">
        <f>Assumptions!$D$11*(K25+C25+D25+E25)</f>
        <v>2180.9661250735458</v>
      </c>
      <c r="I25" s="7">
        <f t="shared" si="1"/>
        <v>-8220.341626465748</v>
      </c>
      <c r="K25" s="16">
        <f>C25*Assumptions!$G$4</f>
        <v>19595.211072544931</v>
      </c>
      <c r="L25">
        <f>1*(1+Assumptions!$D$12)^(B25-$B$5)</f>
        <v>6.7274999493256091</v>
      </c>
      <c r="M25">
        <f>1/1000*(1+Assumptions!$D$14)^(B25-$B$5)</f>
        <v>6.7274999493256091E-3</v>
      </c>
      <c r="N25" s="5">
        <f>Assumptions!$D$10</f>
        <v>0.12</v>
      </c>
      <c r="O25">
        <f t="shared" si="2"/>
        <v>7.2817581643048662E-2</v>
      </c>
    </row>
    <row r="26" spans="2:15">
      <c r="B26" s="13">
        <f t="shared" si="3"/>
        <v>2035</v>
      </c>
      <c r="C26" s="7">
        <f>Assumptions!$D$4*O26*L26</f>
        <v>94138.975806424423</v>
      </c>
      <c r="D26" s="7">
        <f>-C26*Assumptions!$F$4</f>
        <v>-18827.795161284885</v>
      </c>
      <c r="E26" s="7">
        <f>-Assumptions!$E$4*(1+Assumptions!$D$9)^(Individual!B26-Individual!$B$5)</f>
        <v>-36375.99225355011</v>
      </c>
      <c r="F26" s="7">
        <f>-C26*Assumptions!$C$4</f>
        <v>-51776.43669353344</v>
      </c>
      <c r="G26" s="7">
        <f t="shared" si="0"/>
        <v>750.84844453193364</v>
      </c>
      <c r="H26" s="7">
        <f>Assumptions!$D$11*(K26+C26+D26+E26)</f>
        <v>2021.7044243506011</v>
      </c>
      <c r="I26" s="7">
        <f t="shared" si="1"/>
        <v>-10068.695433061477</v>
      </c>
      <c r="K26" s="16">
        <f>C26*Assumptions!$G$4</f>
        <v>18827.795161284885</v>
      </c>
      <c r="L26">
        <f>1*(1+Assumptions!$D$12)^(B26-$B$5)</f>
        <v>7.4002499442581708</v>
      </c>
      <c r="M26">
        <f>1/1000*(1+Assumptions!$D$14)^(B26-$B$5)</f>
        <v>7.400249944258171E-3</v>
      </c>
      <c r="N26" s="5">
        <f>Assumptions!$D$10</f>
        <v>0.12</v>
      </c>
      <c r="O26">
        <f t="shared" si="2"/>
        <v>6.360526773792724E-2</v>
      </c>
    </row>
    <row r="27" spans="2:15">
      <c r="B27" s="13">
        <f t="shared" si="3"/>
        <v>2036</v>
      </c>
      <c r="C27" s="7">
        <f>Assumptions!$D$4*O27*L27</f>
        <v>90384.733583764755</v>
      </c>
      <c r="D27" s="7">
        <f>-C27*Assumptions!$F$4</f>
        <v>-18076.946716752951</v>
      </c>
      <c r="E27" s="7">
        <f>-Assumptions!$E$4*(1+Assumptions!$D$9)^(Individual!B27-Individual!$B$5)</f>
        <v>-37103.512098621111</v>
      </c>
      <c r="F27" s="7">
        <f>-C27*Assumptions!$C$4</f>
        <v>-49711.603471070623</v>
      </c>
      <c r="G27" s="7">
        <f t="shared" si="0"/>
        <v>735.14901656034635</v>
      </c>
      <c r="H27" s="7">
        <f>Assumptions!$D$11*(K27+C27+D27+E27)</f>
        <v>1864.8427519800277</v>
      </c>
      <c r="I27" s="7">
        <f t="shared" si="1"/>
        <v>-11907.336934139556</v>
      </c>
      <c r="K27" s="16">
        <f>C27*Assumptions!$G$4</f>
        <v>18076.946716752951</v>
      </c>
      <c r="L27">
        <f>1*(1+Assumptions!$D$12)^(B27-$B$5)</f>
        <v>8.140274938683989</v>
      </c>
      <c r="M27">
        <f>1/1000*(1+Assumptions!$D$14)^(B27-$B$5)</f>
        <v>8.1402749386839893E-3</v>
      </c>
      <c r="N27" s="5">
        <f>Assumptions!$D$10</f>
        <v>0.12</v>
      </c>
      <c r="O27">
        <f t="shared" si="2"/>
        <v>5.5517002966472877E-2</v>
      </c>
    </row>
    <row r="28" spans="2:15">
      <c r="B28" s="13">
        <f t="shared" si="3"/>
        <v>2037</v>
      </c>
      <c r="C28" s="7">
        <f>Assumptions!$D$4*O28*L28</f>
        <v>86708.988500963023</v>
      </c>
      <c r="D28" s="7">
        <f>-C28*Assumptions!$F$4</f>
        <v>-17341.797700192605</v>
      </c>
      <c r="E28" s="7">
        <f>-Assumptions!$E$4*(1+Assumptions!$D$9)^(Individual!B28-Individual!$B$5)</f>
        <v>-37845.58234059353</v>
      </c>
      <c r="F28" s="7">
        <f>-C28*Assumptions!$C$4</f>
        <v>-47689.94367552967</v>
      </c>
      <c r="G28" s="7">
        <f t="shared" si="0"/>
        <v>720.28361158412008</v>
      </c>
      <c r="H28" s="7">
        <f>Assumptions!$D$11*(K28+C28+D28+E28)</f>
        <v>1710.2192156129324</v>
      </c>
      <c r="I28" s="7">
        <f t="shared" si="1"/>
        <v>-13737.832388155728</v>
      </c>
      <c r="K28" s="16">
        <f>C28*Assumptions!$G$4</f>
        <v>17341.797700192605</v>
      </c>
      <c r="L28">
        <f>1*(1+Assumptions!$D$12)^(B28-$B$5)</f>
        <v>8.9543024325523888</v>
      </c>
      <c r="M28">
        <f>1/1000*(1+Assumptions!$D$14)^(B28-$B$5)</f>
        <v>8.9543024325523888E-3</v>
      </c>
      <c r="N28" s="5">
        <f>Assumptions!$D$10</f>
        <v>0.12</v>
      </c>
      <c r="O28">
        <f t="shared" si="2"/>
        <v>4.8417500499950708E-2</v>
      </c>
    </row>
    <row r="29" spans="2:15">
      <c r="B29" s="13">
        <f t="shared" si="3"/>
        <v>2038</v>
      </c>
      <c r="C29" s="7">
        <f>Assumptions!$D$4*O29*L29</f>
        <v>83107.570443042423</v>
      </c>
      <c r="D29" s="7">
        <f>-C29*Assumptions!$F$4</f>
        <v>-16621.514088608485</v>
      </c>
      <c r="E29" s="7">
        <f>-Assumptions!$E$4*(1+Assumptions!$D$9)^(Individual!B29-Individual!$B$5)</f>
        <v>-38602.493987405403</v>
      </c>
      <c r="F29" s="7">
        <f>-C29*Assumptions!$C$4</f>
        <v>-45709.163743673336</v>
      </c>
      <c r="G29" s="7">
        <f t="shared" si="0"/>
        <v>706.21481335994213</v>
      </c>
      <c r="H29" s="7">
        <f>Assumptions!$D$11*(K29+C29+D29+E29)</f>
        <v>1557.6776759472959</v>
      </c>
      <c r="I29" s="7">
        <f t="shared" si="1"/>
        <v>-15561.708887337565</v>
      </c>
      <c r="K29" s="16">
        <f>C29*Assumptions!$G$4</f>
        <v>16621.514088608485</v>
      </c>
      <c r="L29">
        <f>1*(1+Assumptions!$D$12)^(B29-$B$5)</f>
        <v>9.8497326758076262</v>
      </c>
      <c r="M29">
        <f>1/1000*(1+Assumptions!$D$14)^(B29-$B$5)</f>
        <v>9.8497326758076268E-3</v>
      </c>
      <c r="N29" s="5">
        <f>Assumptions!$D$10</f>
        <v>0.12</v>
      </c>
      <c r="O29">
        <f t="shared" si="2"/>
        <v>4.2187728935611964E-2</v>
      </c>
    </row>
    <row r="30" spans="2:15">
      <c r="B30" s="13">
        <f t="shared" si="3"/>
        <v>2039</v>
      </c>
      <c r="C30" s="7">
        <f>Assumptions!$D$4*O30*L30</f>
        <v>79576.496376242707</v>
      </c>
      <c r="D30" s="7">
        <f>-C30*Assumptions!$F$4</f>
        <v>-15915.299275248542</v>
      </c>
      <c r="E30" s="7">
        <f>-Assumptions!$E$4*(1+Assumptions!$D$9)^(Individual!B30-Individual!$B$5)</f>
        <v>-39374.543867153508</v>
      </c>
      <c r="F30" s="7">
        <f>-C30*Assumptions!$C$4</f>
        <v>-43767.07300693349</v>
      </c>
      <c r="G30" s="7">
        <f t="shared" si="0"/>
        <v>692.90112013590806</v>
      </c>
      <c r="H30" s="7">
        <f>Assumptions!$D$11*(K30+C30+D30+E30)</f>
        <v>1407.068337818122</v>
      </c>
      <c r="I30" s="7">
        <f t="shared" si="1"/>
        <v>-17380.450315138805</v>
      </c>
      <c r="K30" s="16">
        <f>C30*Assumptions!$G$4</f>
        <v>15915.299275248542</v>
      </c>
      <c r="L30">
        <f>1*(1+Assumptions!$D$12)^(B30-$B$5)</f>
        <v>10.834705943388391</v>
      </c>
      <c r="M30">
        <f>1/1000*(1+Assumptions!$D$14)^(B30-$B$5)</f>
        <v>1.0834705943388392E-2</v>
      </c>
      <c r="N30" s="5">
        <f>Assumptions!$D$10</f>
        <v>0.12</v>
      </c>
      <c r="O30">
        <f t="shared" si="2"/>
        <v>3.67229608223942E-2</v>
      </c>
    </row>
    <row r="31" spans="2:15">
      <c r="B31" s="13">
        <f t="shared" si="3"/>
        <v>2040</v>
      </c>
      <c r="C31" s="7">
        <f>Assumptions!$D$4*O31*L31</f>
        <v>76111.990775563172</v>
      </c>
      <c r="D31" s="7">
        <f>-C31*Assumptions!$F$4</f>
        <v>-15222.398155112634</v>
      </c>
      <c r="E31" s="7">
        <f>-Assumptions!$E$4*(1+Assumptions!$D$9)^(Individual!B31-Individual!$B$5)</f>
        <v>-40162.034744496581</v>
      </c>
      <c r="F31" s="7">
        <f>-C31*Assumptions!$C$4</f>
        <v>-41861.594926559745</v>
      </c>
      <c r="G31" s="7">
        <f t="shared" si="0"/>
        <v>680.29619471321348</v>
      </c>
      <c r="H31" s="7">
        <f>Assumptions!$D$11*(K31+C31+D31+E31)</f>
        <v>1258.2484610873307</v>
      </c>
      <c r="I31" s="7">
        <f t="shared" si="1"/>
        <v>-19195.492394805246</v>
      </c>
      <c r="K31" s="16">
        <f>C31*Assumptions!$G$4</f>
        <v>15222.398155112634</v>
      </c>
      <c r="L31">
        <f>1*(1+Assumptions!$D$12)^(B31-$B$5)</f>
        <v>11.918176537727231</v>
      </c>
      <c r="M31">
        <f>1/1000*(1+Assumptions!$D$14)^(B31-$B$5)</f>
        <v>1.1918176537727232E-2</v>
      </c>
      <c r="N31" s="5">
        <f>Assumptions!$D$10</f>
        <v>0.12</v>
      </c>
      <c r="O31">
        <f t="shared" si="2"/>
        <v>3.1931055281245881E-2</v>
      </c>
    </row>
    <row r="32" spans="2:15">
      <c r="B32" s="13">
        <f t="shared" si="3"/>
        <v>2041</v>
      </c>
      <c r="C32" s="7">
        <f>Assumptions!$D$4*O32*L32</f>
        <v>72710.509801997105</v>
      </c>
      <c r="D32" s="7">
        <f>-C32*Assumptions!$F$4</f>
        <v>-14542.101960399421</v>
      </c>
      <c r="E32" s="7">
        <f>-Assumptions!$E$4*(1+Assumptions!$D$9)^(Individual!B32-Individual!$B$5)</f>
        <v>-40965.275439386511</v>
      </c>
      <c r="F32" s="7">
        <f>-C32*Assumptions!$C$4</f>
        <v>-39990.780391098408</v>
      </c>
      <c r="G32" s="7">
        <f t="shared" si="0"/>
        <v>668.34805228651567</v>
      </c>
      <c r="H32" s="7">
        <f>Assumptions!$D$11*(K32+C32+D32+E32)</f>
        <v>1111.0832026913708</v>
      </c>
      <c r="I32" s="7">
        <f t="shared" si="1"/>
        <v>-21008.21673390935</v>
      </c>
      <c r="K32" s="16">
        <f>C32*Assumptions!$G$4</f>
        <v>14542.101960399421</v>
      </c>
      <c r="L32">
        <f>1*(1+Assumptions!$D$12)^(B32-$B$5)</f>
        <v>13.109994191499956</v>
      </c>
      <c r="M32">
        <f>1/1000*(1+Assumptions!$D$14)^(B32-$B$5)</f>
        <v>1.3109994191499956E-2</v>
      </c>
      <c r="N32" s="5">
        <f>Assumptions!$D$10</f>
        <v>0.12</v>
      </c>
      <c r="O32">
        <f t="shared" si="2"/>
        <v>2.7730946612142652E-2</v>
      </c>
    </row>
    <row r="33" spans="2:15">
      <c r="B33" s="13">
        <f t="shared" si="3"/>
        <v>2042</v>
      </c>
      <c r="C33" s="7">
        <f>Assumptions!$D$4*O33*L33</f>
        <v>69368.769540564521</v>
      </c>
      <c r="D33" s="7">
        <f>-C33*Assumptions!$F$4</f>
        <v>-13873.753908112905</v>
      </c>
      <c r="E33" s="7">
        <f>-Assumptions!$E$4*(1+Assumptions!$D$9)^(Individual!B33-Individual!$B$5)</f>
        <v>-41784.580948174247</v>
      </c>
      <c r="F33" s="7">
        <f>-C33*Assumptions!$C$4</f>
        <v>-38152.823247310487</v>
      </c>
      <c r="G33" s="7">
        <f t="shared" si="0"/>
        <v>656.99819243114871</v>
      </c>
      <c r="H33" s="7">
        <f>Assumptions!$D$11*(K33+C33+D33+E33)</f>
        <v>965.44660073365969</v>
      </c>
      <c r="I33" s="7">
        <f t="shared" si="1"/>
        <v>-22819.94376986831</v>
      </c>
      <c r="K33" s="16">
        <f>C33*Assumptions!$G$4</f>
        <v>13873.753908112905</v>
      </c>
      <c r="L33">
        <f>1*(1+Assumptions!$D$12)^(B33-$B$5)</f>
        <v>14.420993610649951</v>
      </c>
      <c r="M33">
        <f>1/1000*(1+Assumptions!$D$14)^(B33-$B$5)</f>
        <v>1.4420993610649951E-2</v>
      </c>
      <c r="N33" s="5">
        <f>Assumptions!$D$10</f>
        <v>0.12</v>
      </c>
      <c r="O33">
        <f t="shared" si="2"/>
        <v>2.4051314151243869E-2</v>
      </c>
    </row>
    <row r="34" spans="2:15">
      <c r="B34" s="13">
        <f t="shared" ref="B34:B35" si="4">B33+1</f>
        <v>2043</v>
      </c>
      <c r="C34" s="7">
        <f>Assumptions!$D$4*O34*L34</f>
        <v>66083.778578408776</v>
      </c>
      <c r="D34" s="7">
        <f>-C34*Assumptions!$F$4</f>
        <v>-13216.755715681757</v>
      </c>
      <c r="E34" s="7">
        <f>-Assumptions!$E$4*(1+Assumptions!$D$9)^(Individual!B34-Individual!$B$5)</f>
        <v>-42620.272567137727</v>
      </c>
      <c r="F34" s="7">
        <f>-C34*Assumptions!$C$4</f>
        <v>-36346.078218124829</v>
      </c>
      <c r="G34" s="7">
        <f t="shared" si="0"/>
        <v>646.18068648482586</v>
      </c>
      <c r="H34" s="7">
        <f>Assumptions!$D$11*(K34+C34+D34+E34)</f>
        <v>821.22271039448628</v>
      </c>
      <c r="I34" s="7">
        <f t="shared" ref="I34:I35" si="5">SUM(C34:H34)</f>
        <v>-24631.924525656224</v>
      </c>
      <c r="K34" s="16">
        <f>C34*Assumptions!$G$4</f>
        <v>13216.755715681757</v>
      </c>
      <c r="L34">
        <f>1*(1+Assumptions!$D$12)^(B34-$B$5)</f>
        <v>15.863092971714947</v>
      </c>
      <c r="M34">
        <f>1/1000*(1+Assumptions!$D$14)^(B34-$B$5)</f>
        <v>1.5863092971714947E-2</v>
      </c>
      <c r="N34" s="5">
        <f>Assumptions!$D$10</f>
        <v>0.12</v>
      </c>
      <c r="O34">
        <f t="shared" ref="O34:O35" si="6">O33*(1-M34)*(1-N34)</f>
        <v>2.0829411608518273E-2</v>
      </c>
    </row>
    <row r="35" spans="2:15">
      <c r="B35" s="13">
        <f t="shared" si="4"/>
        <v>2044</v>
      </c>
      <c r="C35" s="7">
        <f>Assumptions!$D$4*O35*L35</f>
        <v>62852.875145984646</v>
      </c>
      <c r="D35" s="7">
        <f>-C35*Assumptions!$F$4</f>
        <v>-12570.575029196931</v>
      </c>
      <c r="E35" s="7">
        <f>-Assumptions!$E$4*(1+Assumptions!$D$9)^(Individual!B35-Individual!$B$5)</f>
        <v>-43472.678018480481</v>
      </c>
      <c r="F35" s="7">
        <f>-C35*Assumptions!$C$4</f>
        <v>-34569.081330291556</v>
      </c>
      <c r="G35" s="7">
        <f t="shared" si="0"/>
        <v>12570.575029196931</v>
      </c>
      <c r="H35" s="7">
        <f>Assumptions!$D$11*(K35+C35+D35+E35)</f>
        <v>678.30689946264613</v>
      </c>
      <c r="I35" s="7">
        <f t="shared" si="5"/>
        <v>-14510.577303324744</v>
      </c>
      <c r="K35" s="16">
        <f>C35*Assumptions!$G$4</f>
        <v>12570.575029196931</v>
      </c>
      <c r="L35">
        <f>1*(1+Assumptions!$D$12)^(B35-$B$5)</f>
        <v>17.449402268886445</v>
      </c>
      <c r="M35">
        <f>1/1000*(1+Assumptions!$D$14)^(B35-$B$5)</f>
        <v>1.7449402268886444E-2</v>
      </c>
      <c r="N35" s="5">
        <f>Assumptions!$D$10</f>
        <v>0.12</v>
      </c>
      <c r="O35">
        <f t="shared" si="6"/>
        <v>1.8010036727176579E-2</v>
      </c>
    </row>
    <row r="36" spans="2:15">
      <c r="C36" s="7"/>
      <c r="D36" s="7"/>
      <c r="E36" s="7"/>
      <c r="F36" s="7"/>
      <c r="G36" s="7"/>
      <c r="H36" s="7"/>
      <c r="I36" s="7"/>
      <c r="K36" s="16"/>
      <c r="N36" s="5"/>
    </row>
    <row r="38" spans="2:15">
      <c r="B38" s="13" t="s">
        <v>21</v>
      </c>
      <c r="C38" s="17">
        <f>NPV(Assumptions!$D$15,C5:C35)*(1+Assumptions!$D$15)</f>
        <v>1367045.9381323976</v>
      </c>
      <c r="D38" s="17">
        <f>NPV(Assumptions!$D$15,D5:D35)*(1+Assumptions!$D$15)</f>
        <v>-273409.18762647966</v>
      </c>
      <c r="E38" s="17">
        <f>NPV(Assumptions!$D$15,E5:E35)*(1+Assumptions!$D$15)</f>
        <v>-236239.91873696912</v>
      </c>
      <c r="F38" s="17">
        <f>NPV(Assumptions!$D$15,F5:F35)</f>
        <v>-665376.34156886628</v>
      </c>
      <c r="G38" s="17">
        <f>NPV(Assumptions!$D$15,G5:G35)</f>
        <v>8545.8456712899879</v>
      </c>
      <c r="H38" s="17">
        <f>NPV(Assumptions!$D$15,H5:H35)</f>
        <v>35024.965202513296</v>
      </c>
      <c r="I38" s="18">
        <f>SUM(C38:H38)</f>
        <v>235591.30107388581</v>
      </c>
    </row>
    <row r="40" spans="2:15">
      <c r="H40" s="35" t="s">
        <v>35</v>
      </c>
      <c r="I40" s="18">
        <f>NPV(Assumptions!D15,Individual!I5:I35)</f>
        <v>136952.72750754684</v>
      </c>
    </row>
    <row r="45" spans="2:15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I38" sqref="I38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49" t="s">
        <v>3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>
        <f>Assumptions!$D$5*O5*L5</f>
        <v>160000</v>
      </c>
      <c r="D5" s="7">
        <f>-C5*Assumptions!$F$5</f>
        <v>-6400</v>
      </c>
      <c r="E5" s="7">
        <f>-C5*Assumptions!$E$5</f>
        <v>-16000</v>
      </c>
      <c r="F5" s="7">
        <f>-C5*Assumptions!$C$5</f>
        <v>-131200</v>
      </c>
      <c r="G5" s="7">
        <f>K5-K6</f>
        <v>15840.000000000007</v>
      </c>
      <c r="H5" s="7">
        <f>Assumptions!$D$11*(K5+C5+D5+E5)</f>
        <v>6496.0000000000009</v>
      </c>
      <c r="I5" s="7">
        <f>SUM(C5:H5)</f>
        <v>28736.000000000007</v>
      </c>
      <c r="K5" s="16">
        <f>C5*Assumptions!$G$5</f>
        <v>48000</v>
      </c>
      <c r="L5">
        <v>1</v>
      </c>
      <c r="N5" s="5">
        <v>0.33</v>
      </c>
      <c r="O5">
        <v>1</v>
      </c>
    </row>
    <row r="6" spans="2:21">
      <c r="B6" s="13">
        <f>B5+1</f>
        <v>2015</v>
      </c>
      <c r="C6" s="7">
        <f>Assumptions!$D$5*O6*L6</f>
        <v>107199.99999999999</v>
      </c>
      <c r="D6" s="7">
        <f>-C6*Assumptions!$F$4</f>
        <v>-21440</v>
      </c>
      <c r="E6" s="7">
        <f>-C6*Assumptions!$E$5</f>
        <v>-10720</v>
      </c>
      <c r="F6" s="7">
        <f>-C6*Assumptions!$C$5</f>
        <v>-87903.999999999985</v>
      </c>
      <c r="G6" s="7">
        <f t="shared" ref="G6:G34" si="0">K6-K7</f>
        <v>10612.8</v>
      </c>
      <c r="H6" s="7">
        <f>Assumptions!$D$11*(K6+C6+D6+E6)</f>
        <v>3751.9999999999995</v>
      </c>
      <c r="I6" s="7">
        <f t="shared" ref="I6:I34" si="1">SUM(C6:H6)</f>
        <v>1500.7999999999988</v>
      </c>
      <c r="K6" s="16">
        <f>C6*Assumptions!$G$5</f>
        <v>32159.999999999993</v>
      </c>
      <c r="L6">
        <v>1</v>
      </c>
      <c r="N6" s="5">
        <v>0.33</v>
      </c>
      <c r="O6">
        <f>O5*(1-M6)*(1-N5)</f>
        <v>0.66999999999999993</v>
      </c>
    </row>
    <row r="7" spans="2:21">
      <c r="B7" s="13">
        <f t="shared" ref="B7:B35" si="2">B6+1</f>
        <v>2016</v>
      </c>
      <c r="C7" s="7">
        <f>Assumptions!$D$5*O7*L7</f>
        <v>71823.999999999985</v>
      </c>
      <c r="D7" s="7">
        <f>-C7*Assumptions!$F$4</f>
        <v>-14364.799999999997</v>
      </c>
      <c r="E7" s="7">
        <f>-C7*Assumptions!$E$5</f>
        <v>-7182.3999999999987</v>
      </c>
      <c r="F7" s="7">
        <f>-C7*Assumptions!$C$5</f>
        <v>-58895.679999999986</v>
      </c>
      <c r="G7" s="7">
        <f t="shared" si="0"/>
        <v>21547.199999999993</v>
      </c>
      <c r="H7" s="7">
        <f>Assumptions!$D$11*(K7+C7+D7+E7)</f>
        <v>2513.8399999999997</v>
      </c>
      <c r="I7" s="7">
        <f t="shared" si="1"/>
        <v>15442.159999999996</v>
      </c>
      <c r="K7" s="16">
        <f>C7*Assumptions!$G$5</f>
        <v>21547.199999999993</v>
      </c>
      <c r="L7">
        <v>1</v>
      </c>
      <c r="N7" s="5">
        <v>1</v>
      </c>
      <c r="O7">
        <f t="shared" ref="O7:O35" si="3">O6*(1-M7)*(1-N6)</f>
        <v>0.44889999999999991</v>
      </c>
    </row>
    <row r="8" spans="2:21">
      <c r="B8" s="13">
        <f t="shared" si="2"/>
        <v>2017</v>
      </c>
      <c r="C8" s="7">
        <f>Assumptions!$D$5*O8*L8</f>
        <v>0</v>
      </c>
      <c r="D8" s="7">
        <f>-C8*Assumptions!$F$4</f>
        <v>0</v>
      </c>
      <c r="E8" s="7">
        <f>-C8*Assumptions!$E$5</f>
        <v>0</v>
      </c>
      <c r="F8" s="7">
        <f>-C8*Assumptions!$C$5</f>
        <v>0</v>
      </c>
      <c r="G8" s="7">
        <f t="shared" si="0"/>
        <v>0</v>
      </c>
      <c r="H8" s="7">
        <f>Assumptions!$D$11*(K8+C8+D8+E8)</f>
        <v>0</v>
      </c>
      <c r="I8" s="7">
        <f t="shared" si="1"/>
        <v>0</v>
      </c>
      <c r="K8" s="16">
        <f>C8*Assumptions!$G$5</f>
        <v>0</v>
      </c>
      <c r="L8">
        <v>1</v>
      </c>
      <c r="N8" s="5">
        <v>1</v>
      </c>
      <c r="O8">
        <f t="shared" si="3"/>
        <v>0</v>
      </c>
    </row>
    <row r="9" spans="2:21">
      <c r="B9" s="13">
        <f t="shared" si="2"/>
        <v>2018</v>
      </c>
      <c r="C9" s="7">
        <f>Assumptions!$D$5*O9*L9</f>
        <v>0</v>
      </c>
      <c r="D9" s="7">
        <f>-C9*Assumptions!$F$4</f>
        <v>0</v>
      </c>
      <c r="E9" s="7">
        <f>-C9*Assumptions!$E$5</f>
        <v>0</v>
      </c>
      <c r="F9" s="7">
        <f>-C9*Assumptions!$C$5</f>
        <v>0</v>
      </c>
      <c r="G9" s="7">
        <f t="shared" si="0"/>
        <v>0</v>
      </c>
      <c r="H9" s="7">
        <f>Assumptions!$D$11*(K9+C9+D9+E9)</f>
        <v>0</v>
      </c>
      <c r="I9" s="7">
        <f t="shared" si="1"/>
        <v>0</v>
      </c>
      <c r="K9" s="16">
        <f>C9*Assumptions!$G$5</f>
        <v>0</v>
      </c>
      <c r="L9">
        <v>1</v>
      </c>
      <c r="N9" s="5">
        <v>1</v>
      </c>
      <c r="O9">
        <f t="shared" si="3"/>
        <v>0</v>
      </c>
    </row>
    <row r="10" spans="2:21">
      <c r="B10" s="13">
        <f t="shared" si="2"/>
        <v>2019</v>
      </c>
      <c r="C10" s="7">
        <f>Assumptions!$D$5*O10*L10</f>
        <v>0</v>
      </c>
      <c r="D10" s="7">
        <f>-C10*Assumptions!$F$4</f>
        <v>0</v>
      </c>
      <c r="E10" s="7">
        <f>-C10*Assumptions!$E$5</f>
        <v>0</v>
      </c>
      <c r="F10" s="7">
        <f>-C10*Assumptions!$C$5</f>
        <v>0</v>
      </c>
      <c r="G10" s="7">
        <f t="shared" si="0"/>
        <v>0</v>
      </c>
      <c r="H10" s="7">
        <f>Assumptions!$D$11*(K10+C10+D10+E10)</f>
        <v>0</v>
      </c>
      <c r="I10" s="7">
        <f t="shared" si="1"/>
        <v>0</v>
      </c>
      <c r="K10" s="16">
        <f>C10*Assumptions!$G$5</f>
        <v>0</v>
      </c>
      <c r="L10">
        <v>1</v>
      </c>
      <c r="N10" s="5">
        <v>1</v>
      </c>
      <c r="O10">
        <f t="shared" si="3"/>
        <v>0</v>
      </c>
    </row>
    <row r="11" spans="2:21">
      <c r="B11" s="13">
        <f t="shared" si="2"/>
        <v>2020</v>
      </c>
      <c r="C11" s="7">
        <f>Assumptions!$D$5*O11*L11</f>
        <v>0</v>
      </c>
      <c r="D11" s="7">
        <f>-C11*Assumptions!$F$4</f>
        <v>0</v>
      </c>
      <c r="E11" s="7">
        <f>-C11*Assumptions!$E$5</f>
        <v>0</v>
      </c>
      <c r="F11" s="7">
        <f>-C11*Assumptions!$C$5</f>
        <v>0</v>
      </c>
      <c r="G11" s="7">
        <f t="shared" si="0"/>
        <v>0</v>
      </c>
      <c r="H11" s="7">
        <f>Assumptions!$D$11*(K11+C11+D11+E11)</f>
        <v>0</v>
      </c>
      <c r="I11" s="7">
        <f t="shared" si="1"/>
        <v>0</v>
      </c>
      <c r="K11" s="16">
        <f>C11*Assumptions!$G$5</f>
        <v>0</v>
      </c>
      <c r="L11">
        <v>1</v>
      </c>
      <c r="N11" s="5">
        <v>1</v>
      </c>
      <c r="O11">
        <f t="shared" si="3"/>
        <v>0</v>
      </c>
    </row>
    <row r="12" spans="2:21">
      <c r="B12" s="13">
        <f t="shared" si="2"/>
        <v>2021</v>
      </c>
      <c r="C12" s="7">
        <f>Assumptions!$D$5*O12*L12</f>
        <v>0</v>
      </c>
      <c r="D12" s="7">
        <f>-C12*Assumptions!$F$4</f>
        <v>0</v>
      </c>
      <c r="E12" s="7">
        <f>-C12*Assumptions!$E$5</f>
        <v>0</v>
      </c>
      <c r="F12" s="7">
        <f>-C12*Assumptions!$C$5</f>
        <v>0</v>
      </c>
      <c r="G12" s="7">
        <f t="shared" si="0"/>
        <v>0</v>
      </c>
      <c r="H12" s="7">
        <f>Assumptions!$D$11*(K12+C12+D12+E12)</f>
        <v>0</v>
      </c>
      <c r="I12" s="7">
        <f t="shared" si="1"/>
        <v>0</v>
      </c>
      <c r="K12" s="16">
        <f>C12*Assumptions!$G$5</f>
        <v>0</v>
      </c>
      <c r="L12">
        <v>1</v>
      </c>
      <c r="N12" s="5">
        <v>1</v>
      </c>
      <c r="O12">
        <f t="shared" si="3"/>
        <v>0</v>
      </c>
    </row>
    <row r="13" spans="2:21">
      <c r="B13" s="13">
        <f t="shared" si="2"/>
        <v>2022</v>
      </c>
      <c r="C13" s="7">
        <f>Assumptions!$D$5*O13*L13</f>
        <v>0</v>
      </c>
      <c r="D13" s="7">
        <f>-C13*Assumptions!$F$4</f>
        <v>0</v>
      </c>
      <c r="E13" s="7">
        <f>-C13*Assumptions!$E$5</f>
        <v>0</v>
      </c>
      <c r="F13" s="7">
        <f>-C13*Assumptions!$C$5</f>
        <v>0</v>
      </c>
      <c r="G13" s="7">
        <f t="shared" si="0"/>
        <v>0</v>
      </c>
      <c r="H13" s="7">
        <f>Assumptions!$D$11*(K13+C13+D13+E13)</f>
        <v>0</v>
      </c>
      <c r="I13" s="7">
        <f t="shared" si="1"/>
        <v>0</v>
      </c>
      <c r="K13" s="16">
        <f>C13*Assumptions!$G$5</f>
        <v>0</v>
      </c>
      <c r="L13">
        <v>1</v>
      </c>
      <c r="N13" s="5">
        <v>1</v>
      </c>
      <c r="O13">
        <f t="shared" si="3"/>
        <v>0</v>
      </c>
    </row>
    <row r="14" spans="2:21">
      <c r="B14" s="13">
        <f t="shared" si="2"/>
        <v>2023</v>
      </c>
      <c r="C14" s="7">
        <f>Assumptions!$D$5*O14*L14</f>
        <v>0</v>
      </c>
      <c r="D14" s="7">
        <f>-C14*Assumptions!$F$4</f>
        <v>0</v>
      </c>
      <c r="E14" s="7">
        <f>-C14*Assumptions!$E$5</f>
        <v>0</v>
      </c>
      <c r="F14" s="7">
        <f>-C14*Assumptions!$C$5</f>
        <v>0</v>
      </c>
      <c r="G14" s="7">
        <f t="shared" si="0"/>
        <v>0</v>
      </c>
      <c r="H14" s="7">
        <f>Assumptions!$D$11*(K14+C14+D14+E14)</f>
        <v>0</v>
      </c>
      <c r="I14" s="7">
        <f t="shared" si="1"/>
        <v>0</v>
      </c>
      <c r="K14" s="16">
        <f>C14*Assumptions!$G$5</f>
        <v>0</v>
      </c>
      <c r="L14">
        <v>1</v>
      </c>
      <c r="N14" s="5">
        <v>1</v>
      </c>
      <c r="O14">
        <f t="shared" si="3"/>
        <v>0</v>
      </c>
    </row>
    <row r="15" spans="2:21">
      <c r="B15" s="13">
        <f t="shared" si="2"/>
        <v>2024</v>
      </c>
      <c r="C15" s="7">
        <f>Assumptions!$D$5*O15*L15</f>
        <v>0</v>
      </c>
      <c r="D15" s="7">
        <f>-C15*Assumptions!$F$4</f>
        <v>0</v>
      </c>
      <c r="E15" s="7">
        <f>-C15*Assumptions!$E$5</f>
        <v>0</v>
      </c>
      <c r="F15" s="7">
        <f>-C15*Assumptions!$C$5</f>
        <v>0</v>
      </c>
      <c r="G15" s="7">
        <f t="shared" si="0"/>
        <v>0</v>
      </c>
      <c r="H15" s="7">
        <f>Assumptions!$D$11*(K15+C15+D15+E15)</f>
        <v>0</v>
      </c>
      <c r="I15" s="7">
        <f t="shared" si="1"/>
        <v>0</v>
      </c>
      <c r="K15" s="16">
        <f>C15*Assumptions!$G$5</f>
        <v>0</v>
      </c>
      <c r="L15">
        <v>1</v>
      </c>
      <c r="N15" s="5">
        <v>1</v>
      </c>
      <c r="O15">
        <f t="shared" si="3"/>
        <v>0</v>
      </c>
    </row>
    <row r="16" spans="2:21">
      <c r="B16" s="13">
        <f t="shared" si="2"/>
        <v>2025</v>
      </c>
      <c r="C16" s="7">
        <f>Assumptions!$D$5*O16*L16</f>
        <v>0</v>
      </c>
      <c r="D16" s="7">
        <f>-C16*Assumptions!$F$4</f>
        <v>0</v>
      </c>
      <c r="E16" s="7">
        <f>-C16*Assumptions!$E$5</f>
        <v>0</v>
      </c>
      <c r="F16" s="7">
        <f>-C16*Assumptions!$C$5</f>
        <v>0</v>
      </c>
      <c r="G16" s="7">
        <f t="shared" si="0"/>
        <v>0</v>
      </c>
      <c r="H16" s="7">
        <f>Assumptions!$D$11*(K16+C16+D16+E16)</f>
        <v>0</v>
      </c>
      <c r="I16" s="7">
        <f t="shared" si="1"/>
        <v>0</v>
      </c>
      <c r="K16" s="16">
        <f>C16*Assumptions!$G$5</f>
        <v>0</v>
      </c>
      <c r="L16">
        <v>1</v>
      </c>
      <c r="N16" s="5">
        <v>1</v>
      </c>
      <c r="O16">
        <f t="shared" si="3"/>
        <v>0</v>
      </c>
    </row>
    <row r="17" spans="2:15">
      <c r="B17" s="13">
        <f t="shared" si="2"/>
        <v>2026</v>
      </c>
      <c r="C17" s="7">
        <f>Assumptions!$D$5*O17*L17</f>
        <v>0</v>
      </c>
      <c r="D17" s="7">
        <f>-C17*Assumptions!$F$4</f>
        <v>0</v>
      </c>
      <c r="E17" s="7">
        <f>-C17*Assumptions!$E$5</f>
        <v>0</v>
      </c>
      <c r="F17" s="7">
        <f>-C17*Assumptions!$C$5</f>
        <v>0</v>
      </c>
      <c r="G17" s="7">
        <f t="shared" si="0"/>
        <v>0</v>
      </c>
      <c r="H17" s="7">
        <f>Assumptions!$D$11*(K17+C17+D17+E17)</f>
        <v>0</v>
      </c>
      <c r="I17" s="7">
        <f t="shared" si="1"/>
        <v>0</v>
      </c>
      <c r="K17" s="16">
        <f>C17*Assumptions!$G$5</f>
        <v>0</v>
      </c>
      <c r="L17">
        <v>1</v>
      </c>
      <c r="N17" s="5">
        <v>1</v>
      </c>
      <c r="O17">
        <f t="shared" si="3"/>
        <v>0</v>
      </c>
    </row>
    <row r="18" spans="2:15">
      <c r="B18" s="13">
        <f t="shared" si="2"/>
        <v>2027</v>
      </c>
      <c r="C18" s="7">
        <f>Assumptions!$D$5*O18*L18</f>
        <v>0</v>
      </c>
      <c r="D18" s="7">
        <f>-C18*Assumptions!$F$4</f>
        <v>0</v>
      </c>
      <c r="E18" s="7">
        <f>-C18*Assumptions!$E$5</f>
        <v>0</v>
      </c>
      <c r="F18" s="7">
        <f>-C18*Assumptions!$C$5</f>
        <v>0</v>
      </c>
      <c r="G18" s="7">
        <f t="shared" si="0"/>
        <v>0</v>
      </c>
      <c r="H18" s="7">
        <f>Assumptions!$D$11*(K18+C18+D18+E18)</f>
        <v>0</v>
      </c>
      <c r="I18" s="7">
        <f t="shared" si="1"/>
        <v>0</v>
      </c>
      <c r="K18" s="16">
        <f>C18*Assumptions!$G$5</f>
        <v>0</v>
      </c>
      <c r="L18">
        <v>1</v>
      </c>
      <c r="N18" s="5">
        <v>1</v>
      </c>
      <c r="O18">
        <f t="shared" si="3"/>
        <v>0</v>
      </c>
    </row>
    <row r="19" spans="2:15">
      <c r="B19" s="13">
        <f t="shared" si="2"/>
        <v>2028</v>
      </c>
      <c r="C19" s="7">
        <f>Assumptions!$D$5*O19*L19</f>
        <v>0</v>
      </c>
      <c r="D19" s="7">
        <f>-C19*Assumptions!$F$4</f>
        <v>0</v>
      </c>
      <c r="E19" s="7">
        <f>-C19*Assumptions!$E$5</f>
        <v>0</v>
      </c>
      <c r="F19" s="7">
        <f>-C19*Assumptions!$C$5</f>
        <v>0</v>
      </c>
      <c r="G19" s="7">
        <f t="shared" si="0"/>
        <v>0</v>
      </c>
      <c r="H19" s="7">
        <f>Assumptions!$D$11*(K19+C19+D19+E19)</f>
        <v>0</v>
      </c>
      <c r="I19" s="7">
        <f t="shared" si="1"/>
        <v>0</v>
      </c>
      <c r="K19" s="16">
        <f>C19*Assumptions!$G$5</f>
        <v>0</v>
      </c>
      <c r="L19">
        <v>1</v>
      </c>
      <c r="N19" s="5">
        <v>1</v>
      </c>
      <c r="O19">
        <f t="shared" si="3"/>
        <v>0</v>
      </c>
    </row>
    <row r="20" spans="2:15">
      <c r="B20" s="13">
        <f t="shared" si="2"/>
        <v>2029</v>
      </c>
      <c r="C20" s="7">
        <f>Assumptions!$D$5*O20*L20</f>
        <v>0</v>
      </c>
      <c r="D20" s="7">
        <f>-C20*Assumptions!$F$4</f>
        <v>0</v>
      </c>
      <c r="E20" s="7">
        <f>-C20*Assumptions!$E$5</f>
        <v>0</v>
      </c>
      <c r="F20" s="7">
        <f>-C20*Assumptions!$C$5</f>
        <v>0</v>
      </c>
      <c r="G20" s="7">
        <f t="shared" si="0"/>
        <v>0</v>
      </c>
      <c r="H20" s="7">
        <f>Assumptions!$D$11*(K20+C20+D20+E20)</f>
        <v>0</v>
      </c>
      <c r="I20" s="7">
        <f t="shared" si="1"/>
        <v>0</v>
      </c>
      <c r="K20" s="16">
        <f>C20*Assumptions!$G$5</f>
        <v>0</v>
      </c>
      <c r="L20">
        <v>1</v>
      </c>
      <c r="N20" s="5">
        <v>1</v>
      </c>
      <c r="O20">
        <f t="shared" si="3"/>
        <v>0</v>
      </c>
    </row>
    <row r="21" spans="2:15">
      <c r="B21" s="13">
        <f t="shared" si="2"/>
        <v>2030</v>
      </c>
      <c r="C21" s="7">
        <f>Assumptions!$D$5*O21*L21</f>
        <v>0</v>
      </c>
      <c r="D21" s="7">
        <f>-C21*Assumptions!$F$4</f>
        <v>0</v>
      </c>
      <c r="E21" s="7">
        <f>-C21*Assumptions!$E$5</f>
        <v>0</v>
      </c>
      <c r="F21" s="7">
        <f>-C21*Assumptions!$C$5</f>
        <v>0</v>
      </c>
      <c r="G21" s="7">
        <f t="shared" si="0"/>
        <v>0</v>
      </c>
      <c r="H21" s="7">
        <f>Assumptions!$D$11*(K21+C21+D21+E21)</f>
        <v>0</v>
      </c>
      <c r="I21" s="7">
        <f t="shared" si="1"/>
        <v>0</v>
      </c>
      <c r="K21" s="16">
        <f>C21*Assumptions!$G$5</f>
        <v>0</v>
      </c>
      <c r="L21">
        <v>1</v>
      </c>
      <c r="N21" s="5">
        <v>1</v>
      </c>
      <c r="O21">
        <f t="shared" si="3"/>
        <v>0</v>
      </c>
    </row>
    <row r="22" spans="2:15">
      <c r="B22" s="13">
        <f t="shared" si="2"/>
        <v>2031</v>
      </c>
      <c r="C22" s="7">
        <f>Assumptions!$D$5*O22*L22</f>
        <v>0</v>
      </c>
      <c r="D22" s="7">
        <f>-C22*Assumptions!$F$4</f>
        <v>0</v>
      </c>
      <c r="E22" s="7">
        <f>-C22*Assumptions!$E$5</f>
        <v>0</v>
      </c>
      <c r="F22" s="7">
        <f>-C22*Assumptions!$C$5</f>
        <v>0</v>
      </c>
      <c r="G22" s="7">
        <f t="shared" si="0"/>
        <v>0</v>
      </c>
      <c r="H22" s="7">
        <f>Assumptions!$D$11*(K22+C22+D22+E22)</f>
        <v>0</v>
      </c>
      <c r="I22" s="7">
        <f t="shared" si="1"/>
        <v>0</v>
      </c>
      <c r="K22" s="16">
        <f>C22*Assumptions!$G$5</f>
        <v>0</v>
      </c>
      <c r="L22">
        <v>1</v>
      </c>
      <c r="N22" s="5">
        <v>1</v>
      </c>
      <c r="O22">
        <f t="shared" si="3"/>
        <v>0</v>
      </c>
    </row>
    <row r="23" spans="2:15">
      <c r="B23" s="13">
        <f t="shared" si="2"/>
        <v>2032</v>
      </c>
      <c r="C23" s="7">
        <f>Assumptions!$D$5*O23*L23</f>
        <v>0</v>
      </c>
      <c r="D23" s="7">
        <f>-C23*Assumptions!$F$4</f>
        <v>0</v>
      </c>
      <c r="E23" s="7">
        <f>-C23*Assumptions!$E$5</f>
        <v>0</v>
      </c>
      <c r="F23" s="7">
        <f>-C23*Assumptions!$C$5</f>
        <v>0</v>
      </c>
      <c r="G23" s="7">
        <f t="shared" si="0"/>
        <v>0</v>
      </c>
      <c r="H23" s="7">
        <f>Assumptions!$D$11*(K23+C23+D23+E23)</f>
        <v>0</v>
      </c>
      <c r="I23" s="7">
        <f t="shared" si="1"/>
        <v>0</v>
      </c>
      <c r="K23" s="16">
        <f>C23*Assumptions!$G$5</f>
        <v>0</v>
      </c>
      <c r="L23">
        <v>1</v>
      </c>
      <c r="N23" s="5">
        <v>1</v>
      </c>
      <c r="O23">
        <f t="shared" si="3"/>
        <v>0</v>
      </c>
    </row>
    <row r="24" spans="2:15">
      <c r="B24" s="13">
        <f t="shared" si="2"/>
        <v>2033</v>
      </c>
      <c r="C24" s="7">
        <f>Assumptions!$D$5*O24*L24</f>
        <v>0</v>
      </c>
      <c r="D24" s="7">
        <f>-C24*Assumptions!$F$4</f>
        <v>0</v>
      </c>
      <c r="E24" s="7">
        <f>-C24*Assumptions!$E$5</f>
        <v>0</v>
      </c>
      <c r="F24" s="7">
        <f>-C24*Assumptions!$C$5</f>
        <v>0</v>
      </c>
      <c r="G24" s="7">
        <f t="shared" si="0"/>
        <v>0</v>
      </c>
      <c r="H24" s="7">
        <f>Assumptions!$D$11*(K24+C24+D24+E24)</f>
        <v>0</v>
      </c>
      <c r="I24" s="7">
        <f t="shared" si="1"/>
        <v>0</v>
      </c>
      <c r="K24" s="16">
        <f>C24*Assumptions!$G$5</f>
        <v>0</v>
      </c>
      <c r="L24">
        <v>1</v>
      </c>
      <c r="N24" s="5">
        <v>1</v>
      </c>
      <c r="O24">
        <f t="shared" si="3"/>
        <v>0</v>
      </c>
    </row>
    <row r="25" spans="2:15">
      <c r="B25" s="13">
        <f t="shared" si="2"/>
        <v>2034</v>
      </c>
      <c r="C25" s="7">
        <f>Assumptions!$D$5*O25*L25</f>
        <v>0</v>
      </c>
      <c r="D25" s="7">
        <f>-C25*Assumptions!$F$4</f>
        <v>0</v>
      </c>
      <c r="E25" s="7">
        <f>-C25*Assumptions!$E$5</f>
        <v>0</v>
      </c>
      <c r="F25" s="7">
        <f>-C25*Assumptions!$C$5</f>
        <v>0</v>
      </c>
      <c r="G25" s="7">
        <f t="shared" si="0"/>
        <v>0</v>
      </c>
      <c r="H25" s="7">
        <f>Assumptions!$D$11*(K25+C25+D25+E25)</f>
        <v>0</v>
      </c>
      <c r="I25" s="7">
        <f t="shared" si="1"/>
        <v>0</v>
      </c>
      <c r="K25" s="16">
        <f>C25*Assumptions!$G$5</f>
        <v>0</v>
      </c>
      <c r="L25">
        <v>1</v>
      </c>
      <c r="N25" s="5">
        <v>1</v>
      </c>
      <c r="O25">
        <f t="shared" si="3"/>
        <v>0</v>
      </c>
    </row>
    <row r="26" spans="2:15">
      <c r="B26" s="13">
        <f t="shared" si="2"/>
        <v>2035</v>
      </c>
      <c r="C26" s="7">
        <f>Assumptions!$D$5*O26*L26</f>
        <v>0</v>
      </c>
      <c r="D26" s="7">
        <f>-C26*Assumptions!$F$4</f>
        <v>0</v>
      </c>
      <c r="E26" s="7">
        <f>-C26*Assumptions!$E$5</f>
        <v>0</v>
      </c>
      <c r="F26" s="7">
        <f>-C26*Assumptions!$C$5</f>
        <v>0</v>
      </c>
      <c r="G26" s="7">
        <f t="shared" si="0"/>
        <v>0</v>
      </c>
      <c r="H26" s="7">
        <f>Assumptions!$D$11*(K26+C26+D26+E26)</f>
        <v>0</v>
      </c>
      <c r="I26" s="7">
        <f t="shared" si="1"/>
        <v>0</v>
      </c>
      <c r="K26" s="16">
        <f>C26*Assumptions!$G$5</f>
        <v>0</v>
      </c>
      <c r="L26">
        <v>1</v>
      </c>
      <c r="N26" s="5">
        <v>1</v>
      </c>
      <c r="O26">
        <f t="shared" si="3"/>
        <v>0</v>
      </c>
    </row>
    <row r="27" spans="2:15">
      <c r="B27" s="13">
        <f t="shared" si="2"/>
        <v>2036</v>
      </c>
      <c r="C27" s="7">
        <f>Assumptions!$D$5*O27*L27</f>
        <v>0</v>
      </c>
      <c r="D27" s="7">
        <f>-C27*Assumptions!$F$4</f>
        <v>0</v>
      </c>
      <c r="E27" s="7">
        <f>-C27*Assumptions!$E$5</f>
        <v>0</v>
      </c>
      <c r="F27" s="7">
        <f>-C27*Assumptions!$C$5</f>
        <v>0</v>
      </c>
      <c r="G27" s="7">
        <f t="shared" si="0"/>
        <v>0</v>
      </c>
      <c r="H27" s="7">
        <f>Assumptions!$D$11*(K27+C27+D27+E27)</f>
        <v>0</v>
      </c>
      <c r="I27" s="7">
        <f t="shared" si="1"/>
        <v>0</v>
      </c>
      <c r="K27" s="16">
        <f>C27*Assumptions!$G$5</f>
        <v>0</v>
      </c>
      <c r="L27">
        <v>1</v>
      </c>
      <c r="N27" s="5">
        <v>1</v>
      </c>
      <c r="O27">
        <f t="shared" si="3"/>
        <v>0</v>
      </c>
    </row>
    <row r="28" spans="2:15">
      <c r="B28" s="13">
        <f t="shared" si="2"/>
        <v>2037</v>
      </c>
      <c r="C28" s="7">
        <f>Assumptions!$D$5*O28*L28</f>
        <v>0</v>
      </c>
      <c r="D28" s="7">
        <f>-C28*Assumptions!$F$4</f>
        <v>0</v>
      </c>
      <c r="E28" s="7">
        <f>-C28*Assumptions!$E$5</f>
        <v>0</v>
      </c>
      <c r="F28" s="7">
        <f>-C28*Assumptions!$C$5</f>
        <v>0</v>
      </c>
      <c r="G28" s="7">
        <f t="shared" si="0"/>
        <v>0</v>
      </c>
      <c r="H28" s="7">
        <f>Assumptions!$D$11*(K28+C28+D28+E28)</f>
        <v>0</v>
      </c>
      <c r="I28" s="7">
        <f t="shared" si="1"/>
        <v>0</v>
      </c>
      <c r="K28" s="16">
        <f>C28*Assumptions!$G$5</f>
        <v>0</v>
      </c>
      <c r="L28">
        <v>1</v>
      </c>
      <c r="N28" s="5">
        <v>1</v>
      </c>
      <c r="O28">
        <f t="shared" si="3"/>
        <v>0</v>
      </c>
    </row>
    <row r="29" spans="2:15">
      <c r="B29" s="13">
        <f t="shared" si="2"/>
        <v>2038</v>
      </c>
      <c r="C29" s="7">
        <f>Assumptions!$D$5*O29*L29</f>
        <v>0</v>
      </c>
      <c r="D29" s="7">
        <f>-C29*Assumptions!$F$4</f>
        <v>0</v>
      </c>
      <c r="E29" s="7">
        <f>-C29*Assumptions!$E$5</f>
        <v>0</v>
      </c>
      <c r="F29" s="7">
        <f>-C29*Assumptions!$C$5</f>
        <v>0</v>
      </c>
      <c r="G29" s="7">
        <f t="shared" si="0"/>
        <v>0</v>
      </c>
      <c r="H29" s="7">
        <f>Assumptions!$D$11*(K29+C29+D29+E29)</f>
        <v>0</v>
      </c>
      <c r="I29" s="7">
        <f t="shared" si="1"/>
        <v>0</v>
      </c>
      <c r="K29" s="16">
        <f>C29*Assumptions!$G$5</f>
        <v>0</v>
      </c>
      <c r="L29">
        <v>1</v>
      </c>
      <c r="N29" s="5">
        <v>1</v>
      </c>
      <c r="O29">
        <f t="shared" si="3"/>
        <v>0</v>
      </c>
    </row>
    <row r="30" spans="2:15">
      <c r="B30" s="13">
        <f t="shared" si="2"/>
        <v>2039</v>
      </c>
      <c r="C30" s="7">
        <f>Assumptions!$D$5*O30*L30</f>
        <v>0</v>
      </c>
      <c r="D30" s="7">
        <f>-C30*Assumptions!$F$4</f>
        <v>0</v>
      </c>
      <c r="E30" s="7">
        <f>-C30*Assumptions!$E$5</f>
        <v>0</v>
      </c>
      <c r="F30" s="7">
        <f>-C30*Assumptions!$C$5</f>
        <v>0</v>
      </c>
      <c r="G30" s="7">
        <f t="shared" si="0"/>
        <v>0</v>
      </c>
      <c r="H30" s="7">
        <f>Assumptions!$D$11*(K30+C30+D30+E30)</f>
        <v>0</v>
      </c>
      <c r="I30" s="7">
        <f t="shared" si="1"/>
        <v>0</v>
      </c>
      <c r="K30" s="16">
        <f>C30*Assumptions!$G$5</f>
        <v>0</v>
      </c>
      <c r="L30">
        <v>1</v>
      </c>
      <c r="N30" s="5">
        <v>1</v>
      </c>
      <c r="O30">
        <f t="shared" si="3"/>
        <v>0</v>
      </c>
    </row>
    <row r="31" spans="2:15">
      <c r="B31" s="13">
        <f t="shared" si="2"/>
        <v>2040</v>
      </c>
      <c r="C31" s="7">
        <f>Assumptions!$D$5*O31*L31</f>
        <v>0</v>
      </c>
      <c r="D31" s="7">
        <f>-C31*Assumptions!$F$4</f>
        <v>0</v>
      </c>
      <c r="E31" s="7">
        <f>-C31*Assumptions!$E$5</f>
        <v>0</v>
      </c>
      <c r="F31" s="7">
        <f>-C31*Assumptions!$C$5</f>
        <v>0</v>
      </c>
      <c r="G31" s="7">
        <f t="shared" si="0"/>
        <v>0</v>
      </c>
      <c r="H31" s="7">
        <f>Assumptions!$D$11*(K31+C31+D31+E31)</f>
        <v>0</v>
      </c>
      <c r="I31" s="7">
        <f t="shared" si="1"/>
        <v>0</v>
      </c>
      <c r="K31" s="16">
        <f>C31*Assumptions!$G$5</f>
        <v>0</v>
      </c>
      <c r="L31">
        <v>1</v>
      </c>
      <c r="N31" s="5">
        <v>1</v>
      </c>
      <c r="O31">
        <f t="shared" si="3"/>
        <v>0</v>
      </c>
    </row>
    <row r="32" spans="2:15">
      <c r="B32" s="13">
        <f t="shared" si="2"/>
        <v>2041</v>
      </c>
      <c r="C32" s="7">
        <f>Assumptions!$D$5*O32*L32</f>
        <v>0</v>
      </c>
      <c r="D32" s="7">
        <f>-C32*Assumptions!$F$4</f>
        <v>0</v>
      </c>
      <c r="E32" s="7">
        <f>-C32*Assumptions!$E$5</f>
        <v>0</v>
      </c>
      <c r="F32" s="7">
        <f>-C32*Assumptions!$C$5</f>
        <v>0</v>
      </c>
      <c r="G32" s="7">
        <f t="shared" si="0"/>
        <v>0</v>
      </c>
      <c r="H32" s="7">
        <f>Assumptions!$D$11*(K32+C32+D32+E32)</f>
        <v>0</v>
      </c>
      <c r="I32" s="7">
        <f t="shared" si="1"/>
        <v>0</v>
      </c>
      <c r="K32" s="16">
        <f>C32*Assumptions!$G$5</f>
        <v>0</v>
      </c>
      <c r="L32">
        <v>1</v>
      </c>
      <c r="N32" s="5">
        <v>1</v>
      </c>
      <c r="O32">
        <f t="shared" si="3"/>
        <v>0</v>
      </c>
    </row>
    <row r="33" spans="2:15">
      <c r="B33" s="13">
        <f t="shared" si="2"/>
        <v>2042</v>
      </c>
      <c r="C33" s="7">
        <f>Assumptions!$D$5*O33*L33</f>
        <v>0</v>
      </c>
      <c r="D33" s="7">
        <f>-C33*Assumptions!$F$4</f>
        <v>0</v>
      </c>
      <c r="E33" s="7">
        <f>-C33*Assumptions!$E$5</f>
        <v>0</v>
      </c>
      <c r="F33" s="7">
        <f>-C33*Assumptions!$C$5</f>
        <v>0</v>
      </c>
      <c r="G33" s="7">
        <f t="shared" si="0"/>
        <v>0</v>
      </c>
      <c r="H33" s="7">
        <f>Assumptions!$D$11*(K33+C33+D33+E33)</f>
        <v>0</v>
      </c>
      <c r="I33" s="7">
        <f t="shared" si="1"/>
        <v>0</v>
      </c>
      <c r="K33" s="16">
        <f>C33*Assumptions!$G$5</f>
        <v>0</v>
      </c>
      <c r="L33">
        <v>1</v>
      </c>
      <c r="N33" s="5">
        <v>1</v>
      </c>
      <c r="O33">
        <f t="shared" si="3"/>
        <v>0</v>
      </c>
    </row>
    <row r="34" spans="2:15">
      <c r="B34" s="13">
        <f t="shared" si="2"/>
        <v>2043</v>
      </c>
      <c r="C34" s="7">
        <f>Assumptions!$D$5*O34*L34</f>
        <v>0</v>
      </c>
      <c r="D34" s="7">
        <f>-C34*Assumptions!$F$4</f>
        <v>0</v>
      </c>
      <c r="E34" s="7">
        <f>-C34*Assumptions!$E$5</f>
        <v>0</v>
      </c>
      <c r="F34" s="7">
        <f>-C34*Assumptions!$C$5</f>
        <v>0</v>
      </c>
      <c r="G34" s="7">
        <f t="shared" si="0"/>
        <v>0</v>
      </c>
      <c r="H34" s="7">
        <f>Assumptions!$D$11*(K34+C34+D34+E34)</f>
        <v>0</v>
      </c>
      <c r="I34" s="7">
        <f t="shared" si="1"/>
        <v>0</v>
      </c>
      <c r="K34" s="16">
        <f>C34*Assumptions!$G$5</f>
        <v>0</v>
      </c>
      <c r="L34">
        <v>1</v>
      </c>
      <c r="N34" s="5">
        <v>1</v>
      </c>
      <c r="O34">
        <f t="shared" si="3"/>
        <v>0</v>
      </c>
    </row>
    <row r="35" spans="2:15">
      <c r="B35" s="13">
        <f t="shared" si="2"/>
        <v>2044</v>
      </c>
      <c r="C35" s="7">
        <f>Assumptions!$D$5*O35*L35</f>
        <v>0</v>
      </c>
      <c r="D35" s="7">
        <f>-C35*Assumptions!$F$4</f>
        <v>0</v>
      </c>
      <c r="E35" s="7">
        <f>-C35*Assumptions!$E$5</f>
        <v>0</v>
      </c>
      <c r="F35" s="7">
        <f>-C35*Assumptions!$C$5</f>
        <v>0</v>
      </c>
      <c r="G35" s="7">
        <f t="shared" ref="G35" si="4">K35-K37</f>
        <v>0</v>
      </c>
      <c r="H35" s="7">
        <f>Assumptions!$D$11*(K35+C35+D35+E35)</f>
        <v>0</v>
      </c>
      <c r="I35" s="7">
        <f t="shared" ref="I35" si="5">SUM(C35:H35)</f>
        <v>0</v>
      </c>
      <c r="K35" s="16">
        <f>C35*Assumptions!$G$5</f>
        <v>0</v>
      </c>
      <c r="L35">
        <v>1</v>
      </c>
      <c r="N35" s="5">
        <v>1</v>
      </c>
      <c r="O35">
        <f t="shared" si="3"/>
        <v>0</v>
      </c>
    </row>
    <row r="36" spans="2:15">
      <c r="C36" s="7"/>
      <c r="D36" s="7"/>
      <c r="E36" s="7"/>
      <c r="F36" s="7"/>
      <c r="G36" s="7"/>
      <c r="H36" s="7"/>
      <c r="I36" s="7"/>
      <c r="K36" s="16"/>
      <c r="N36" s="5"/>
    </row>
    <row r="38" spans="2:15">
      <c r="B38" s="13" t="s">
        <v>21</v>
      </c>
      <c r="C38" s="17">
        <f>NPV(Assumptions!$D$15,C4:C35)*(1+Assumptions!$D$15)</f>
        <v>311115.98402380763</v>
      </c>
      <c r="D38" s="17">
        <f>NPV(Assumptions!$D$15,D4:D35)*(1+Assumptions!$D$15)</f>
        <v>-36623.196804761537</v>
      </c>
      <c r="E38" s="17">
        <f>NPV(Assumptions!$D$15,E4:E35)*(1+Assumptions!$D$15)</f>
        <v>-31111.598402380769</v>
      </c>
      <c r="F38" s="17">
        <f>NPV(Assumptions!$D$15,F4:F35)</f>
        <v>-225765.58132701088</v>
      </c>
      <c r="G38" s="17">
        <f>NPV(Assumptions!$D$15,G4:G35)</f>
        <v>37262.368692983633</v>
      </c>
      <c r="H38" s="17">
        <f>NPV(Assumptions!$D$15,H4:H35)</f>
        <v>10429.256142330329</v>
      </c>
      <c r="I38" s="18">
        <f>SUM(C38:H38)</f>
        <v>65307.232324968405</v>
      </c>
    </row>
    <row r="40" spans="2:15">
      <c r="H40" s="35" t="s">
        <v>35</v>
      </c>
      <c r="I40" s="18">
        <f>NPV(Assumptions!D15,Group!I5:I7)</f>
        <v>37307.626531900765</v>
      </c>
    </row>
    <row r="45" spans="2:15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1:U45"/>
  <sheetViews>
    <sheetView workbookViewId="0">
      <pane xSplit="2" ySplit="3" topLeftCell="C31" activePane="bottomRight" state="frozen"/>
      <selection activeCell="B4" sqref="B4"/>
      <selection pane="topRight" activeCell="B4" sqref="B4"/>
      <selection pane="bottomLeft" activeCell="B4" sqref="B4"/>
      <selection pane="bottomRight" activeCell="C38" sqref="C38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49" t="s">
        <v>36</v>
      </c>
      <c r="D1" s="49"/>
      <c r="E1" s="49"/>
      <c r="F1" s="49"/>
      <c r="G1" s="49"/>
      <c r="H1" s="49"/>
      <c r="I1" s="49"/>
      <c r="J1" s="14"/>
      <c r="K1" s="49"/>
      <c r="L1" s="49"/>
      <c r="M1" s="49"/>
      <c r="N1" s="49"/>
      <c r="O1" s="49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>
        <f>Individual!C5+Group!C5</f>
        <v>360000</v>
      </c>
      <c r="D5" s="7">
        <f>Individual!D5+Group!D5</f>
        <v>-46400</v>
      </c>
      <c r="E5" s="7">
        <f>Individual!E5+Group!E5</f>
        <v>-40000</v>
      </c>
      <c r="F5" s="7">
        <f>Individual!F5+Group!F5</f>
        <v>-241200</v>
      </c>
      <c r="G5" s="7">
        <f>Individual!G5+Group!G5</f>
        <v>17162.592000000004</v>
      </c>
      <c r="H5" s="7">
        <f>Individual!H5+Group!H5</f>
        <v>12656.000000000002</v>
      </c>
      <c r="I5" s="7">
        <f>Individual!I5+Group!I5</f>
        <v>62218.59199999999</v>
      </c>
      <c r="K5" s="16"/>
      <c r="N5" s="5"/>
    </row>
    <row r="6" spans="2:21">
      <c r="B6" s="13">
        <v>2015</v>
      </c>
      <c r="C6" s="7">
        <f>Individual!C6+Group!C6</f>
        <v>300587.03999999998</v>
      </c>
      <c r="D6" s="7">
        <f>Individual!D6+Group!D6</f>
        <v>-60117.408000000003</v>
      </c>
      <c r="E6" s="7">
        <f>Individual!E6+Group!E6</f>
        <v>-35200</v>
      </c>
      <c r="F6" s="7">
        <f>Individual!F6+Group!F6</f>
        <v>-194266.872</v>
      </c>
      <c r="G6" s="7">
        <f>Individual!G6+Group!G6</f>
        <v>11895.779130442239</v>
      </c>
      <c r="H6" s="7">
        <f>Individual!H6+Group!H6</f>
        <v>9663.7464</v>
      </c>
      <c r="I6" s="7">
        <f>Individual!I6+Group!I6</f>
        <v>32562.285530442234</v>
      </c>
      <c r="K6" s="16"/>
      <c r="N6" s="5"/>
    </row>
    <row r="7" spans="2:21">
      <c r="B7" s="13">
        <v>2016</v>
      </c>
      <c r="C7" s="7">
        <f>Individual!C7+Group!C7</f>
        <v>258796.14434778882</v>
      </c>
      <c r="D7" s="7">
        <f>Individual!D7+Group!D7</f>
        <v>-51759.228869557759</v>
      </c>
      <c r="E7" s="7">
        <f>Individual!E7+Group!E7</f>
        <v>-32151.999999999996</v>
      </c>
      <c r="F7" s="7">
        <f>Individual!F7+Group!F7</f>
        <v>-161730.35939128386</v>
      </c>
      <c r="G7" s="7">
        <f>Individual!G7+Group!G7</f>
        <v>22792.001005136797</v>
      </c>
      <c r="H7" s="7">
        <f>Individual!H7+Group!H7</f>
        <v>8183.9290521726089</v>
      </c>
      <c r="I7" s="7">
        <f>Individual!I7+Group!I7</f>
        <v>44130.486144256596</v>
      </c>
      <c r="K7" s="16"/>
      <c r="N7" s="5"/>
    </row>
    <row r="8" spans="2:21">
      <c r="B8" s="13">
        <v>2017</v>
      </c>
      <c r="C8" s="7">
        <f>Individual!C8+Group!C8</f>
        <v>180748.13932210478</v>
      </c>
      <c r="D8" s="7">
        <f>Individual!D8+Group!D8</f>
        <v>-36149.62786442096</v>
      </c>
      <c r="E8" s="7">
        <f>Individual!E8+Group!E8</f>
        <v>-25468.991999999998</v>
      </c>
      <c r="F8" s="7">
        <f>Individual!F8+Group!F8</f>
        <v>-99411.476627157637</v>
      </c>
      <c r="G8" s="7">
        <f>Individual!G8+Group!G8</f>
        <v>1208.0211083727627</v>
      </c>
      <c r="H8" s="7">
        <f>Individual!H8+Group!H8</f>
        <v>5434.7701562736675</v>
      </c>
      <c r="I8" s="7">
        <f>Individual!I8+Group!I8</f>
        <v>26360.834095172606</v>
      </c>
      <c r="K8" s="16"/>
      <c r="N8" s="5"/>
    </row>
    <row r="9" spans="2:21">
      <c r="B9" s="13">
        <v>2018</v>
      </c>
      <c r="C9" s="7">
        <f>Individual!C9+Group!C9</f>
        <v>174708.03378024098</v>
      </c>
      <c r="D9" s="7">
        <f>Individual!D9+Group!D9</f>
        <v>-34941.606756048197</v>
      </c>
      <c r="E9" s="7">
        <f>Individual!E9+Group!E9</f>
        <v>-25978.37184</v>
      </c>
      <c r="F9" s="7">
        <f>Individual!F9+Group!F9</f>
        <v>-96089.418579132544</v>
      </c>
      <c r="G9" s="7">
        <f>Individual!G9+Group!G9</f>
        <v>1172.6044614631319</v>
      </c>
      <c r="H9" s="7">
        <f>Individual!H9+Group!H9</f>
        <v>5205.5381679084348</v>
      </c>
      <c r="I9" s="7">
        <f>Individual!I9+Group!I9</f>
        <v>24076.779234431804</v>
      </c>
      <c r="K9" s="16"/>
      <c r="N9" s="5"/>
    </row>
    <row r="10" spans="2:21">
      <c r="B10" s="13">
        <v>2019</v>
      </c>
      <c r="C10" s="7">
        <f>Individual!C10+Group!C10</f>
        <v>168845.01147292531</v>
      </c>
      <c r="D10" s="7">
        <f>Individual!D10+Group!D10</f>
        <v>-33769.002294585065</v>
      </c>
      <c r="E10" s="7">
        <f>Individual!E10+Group!E10</f>
        <v>-26497.9392768</v>
      </c>
      <c r="F10" s="7">
        <f>Individual!F10+Group!F10</f>
        <v>-92864.756310108933</v>
      </c>
      <c r="G10" s="7">
        <f>Individual!G10+Group!G10</f>
        <v>1138.5175577815535</v>
      </c>
      <c r="H10" s="7">
        <f>Individual!H10+Group!H10</f>
        <v>4982.1475268643862</v>
      </c>
      <c r="I10" s="7">
        <f>Individual!I10+Group!I10</f>
        <v>21833.978676077269</v>
      </c>
      <c r="K10" s="16"/>
      <c r="N10" s="5"/>
    </row>
    <row r="11" spans="2:21">
      <c r="B11" s="13">
        <v>2020</v>
      </c>
      <c r="C11" s="7">
        <f>Individual!C11+Group!C11</f>
        <v>163152.42368401756</v>
      </c>
      <c r="D11" s="7">
        <f>Individual!D11+Group!D11</f>
        <v>-32630.484736803512</v>
      </c>
      <c r="E11" s="7">
        <f>Individual!E11+Group!E11</f>
        <v>-27027.898062336</v>
      </c>
      <c r="F11" s="7">
        <f>Individual!F11+Group!F11</f>
        <v>-89733.833026209657</v>
      </c>
      <c r="G11" s="7">
        <f>Individual!G11+Group!G11</f>
        <v>1105.7282924907959</v>
      </c>
      <c r="H11" s="7">
        <f>Individual!H11+Group!H11</f>
        <v>4764.3583967588547</v>
      </c>
      <c r="I11" s="7">
        <f>Individual!I11+Group!I11</f>
        <v>19630.294547918042</v>
      </c>
      <c r="K11" s="16"/>
      <c r="N11" s="5"/>
    </row>
    <row r="12" spans="2:21">
      <c r="B12" s="13">
        <v>2021</v>
      </c>
      <c r="C12" s="7">
        <f>Individual!C12+Group!C12</f>
        <v>157623.78222156357</v>
      </c>
      <c r="D12" s="7">
        <f>Individual!D12+Group!D12</f>
        <v>-31524.756444312716</v>
      </c>
      <c r="E12" s="7">
        <f>Individual!E12+Group!E12</f>
        <v>-27568.456023582716</v>
      </c>
      <c r="F12" s="7">
        <f>Individual!F12+Group!F12</f>
        <v>-86693.080221859971</v>
      </c>
      <c r="G12" s="7">
        <f>Individual!G12+Group!G12</f>
        <v>1074.2058856851472</v>
      </c>
      <c r="H12" s="7">
        <f>Individual!H12+Group!H12</f>
        <v>4551.9364169293303</v>
      </c>
      <c r="I12" s="7">
        <f>Individual!I12+Group!I12</f>
        <v>17463.631834422631</v>
      </c>
      <c r="K12" s="16"/>
      <c r="N12" s="5"/>
    </row>
    <row r="13" spans="2:21">
      <c r="B13" s="13">
        <v>2022</v>
      </c>
      <c r="C13" s="7">
        <f>Individual!C13+Group!C13</f>
        <v>152252.75279313783</v>
      </c>
      <c r="D13" s="7">
        <f>Individual!D13+Group!D13</f>
        <v>-30450.550558627569</v>
      </c>
      <c r="E13" s="7">
        <f>Individual!E13+Group!E13</f>
        <v>-28119.825144054372</v>
      </c>
      <c r="F13" s="7">
        <f>Individual!F13+Group!F13</f>
        <v>-83739.01403622581</v>
      </c>
      <c r="G13" s="7">
        <f>Individual!G13+Group!G13</f>
        <v>1043.9207974833334</v>
      </c>
      <c r="H13" s="7">
        <f>Individual!H13+Group!H13</f>
        <v>4344.6524677179204</v>
      </c>
      <c r="I13" s="7">
        <f>Individual!I13+Group!I13</f>
        <v>15331.936319431336</v>
      </c>
      <c r="K13" s="16"/>
      <c r="N13" s="5"/>
    </row>
    <row r="14" spans="2:21">
      <c r="B14" s="13">
        <v>2023</v>
      </c>
      <c r="C14" s="7">
        <f>Individual!C14+Group!C14</f>
        <v>147033.14880572117</v>
      </c>
      <c r="D14" s="7">
        <f>Individual!D14+Group!D14</f>
        <v>-29406.629761144235</v>
      </c>
      <c r="E14" s="7">
        <f>Individual!E14+Group!E14</f>
        <v>-28682.221646935461</v>
      </c>
      <c r="F14" s="7">
        <f>Individual!F14+Group!F14</f>
        <v>-80868.231843146656</v>
      </c>
      <c r="G14" s="7">
        <f>Individual!G14+Group!G14</f>
        <v>1014.8446334014952</v>
      </c>
      <c r="H14" s="7">
        <f>Individual!H14+Group!H14</f>
        <v>4142.2824505574999</v>
      </c>
      <c r="I14" s="7">
        <f>Individual!I14+Group!I14</f>
        <v>13233.19263845382</v>
      </c>
      <c r="K14" s="16"/>
      <c r="N14" s="5"/>
    </row>
    <row r="15" spans="2:21">
      <c r="B15" s="13">
        <v>2024</v>
      </c>
      <c r="C15" s="7">
        <f>Individual!C15+Group!C15</f>
        <v>141958.9256387137</v>
      </c>
      <c r="D15" s="7">
        <f>Individual!D15+Group!D15</f>
        <v>-28391.78512774274</v>
      </c>
      <c r="E15" s="7">
        <f>Individual!E15+Group!E15</f>
        <v>-29255.866079874169</v>
      </c>
      <c r="F15" s="7">
        <f>Individual!F15+Group!F15</f>
        <v>-78077.409101292535</v>
      </c>
      <c r="G15" s="7">
        <f>Individual!G15+Group!G15</f>
        <v>986.95003810514754</v>
      </c>
      <c r="H15" s="7">
        <f>Individual!H15+Group!H15</f>
        <v>3944.607084559384</v>
      </c>
      <c r="I15" s="7">
        <f>Individual!I15+Group!I15</f>
        <v>11165.422452468794</v>
      </c>
      <c r="K15" s="16"/>
      <c r="N15" s="5"/>
    </row>
    <row r="16" spans="2:21">
      <c r="B16" s="13">
        <v>2025</v>
      </c>
      <c r="C16" s="7">
        <f>Individual!C16+Group!C16</f>
        <v>137024.17544818795</v>
      </c>
      <c r="D16" s="7">
        <f>Individual!D16+Group!D16</f>
        <v>-27404.835089637592</v>
      </c>
      <c r="E16" s="7">
        <f>Individual!E16+Group!E16</f>
        <v>-29840.983401471647</v>
      </c>
      <c r="F16" s="7">
        <f>Individual!F16+Group!F16</f>
        <v>-75363.296496503375</v>
      </c>
      <c r="G16" s="7">
        <f>Individual!G16+Group!G16</f>
        <v>960.21057538573223</v>
      </c>
      <c r="H16" s="7">
        <f>Individual!H16+Group!H16</f>
        <v>3751.4117216350696</v>
      </c>
      <c r="I16" s="7">
        <f>Individual!I16+Group!I16</f>
        <v>9126.6827575961343</v>
      </c>
      <c r="K16" s="16"/>
      <c r="N16" s="5"/>
    </row>
    <row r="17" spans="2:14">
      <c r="B17" s="13">
        <v>2026</v>
      </c>
      <c r="C17" s="7">
        <f>Individual!C17+Group!C17</f>
        <v>132223.1225712593</v>
      </c>
      <c r="D17" s="7">
        <f>Individual!D17+Group!D17</f>
        <v>-26444.62451425186</v>
      </c>
      <c r="E17" s="7">
        <f>Individual!E17+Group!E17</f>
        <v>-30437.803069501086</v>
      </c>
      <c r="F17" s="7">
        <f>Individual!F17+Group!F17</f>
        <v>-72722.717414192623</v>
      </c>
      <c r="G17" s="7">
        <f>Individual!G17+Group!G17</f>
        <v>934.60059193049528</v>
      </c>
      <c r="H17" s="7">
        <f>Individual!H17+Group!H17</f>
        <v>3562.486182561538</v>
      </c>
      <c r="I17" s="7">
        <f>Individual!I17+Group!I17</f>
        <v>7115.0643478057691</v>
      </c>
      <c r="K17" s="16"/>
      <c r="N17" s="5"/>
    </row>
    <row r="18" spans="2:14">
      <c r="B18" s="13">
        <v>2027</v>
      </c>
      <c r="C18" s="7">
        <f>Individual!C18+Group!C18</f>
        <v>127550.11961160682</v>
      </c>
      <c r="D18" s="7">
        <f>Individual!D18+Group!D18</f>
        <v>-25510.023922321365</v>
      </c>
      <c r="E18" s="7">
        <f>Individual!E18+Group!E18</f>
        <v>-31046.559130891106</v>
      </c>
      <c r="F18" s="7">
        <f>Individual!F18+Group!F18</f>
        <v>-70152.565786383755</v>
      </c>
      <c r="G18" s="7">
        <f>Individual!G18+Group!G18</f>
        <v>910.09506215779038</v>
      </c>
      <c r="H18" s="7">
        <f>Individual!H18+Group!H18</f>
        <v>3377.62461682505</v>
      </c>
      <c r="I18" s="7">
        <f>Individual!I18+Group!I18</f>
        <v>5128.6904509934348</v>
      </c>
      <c r="K18" s="16"/>
      <c r="N18" s="5"/>
    </row>
    <row r="19" spans="2:14">
      <c r="B19" s="13">
        <v>2028</v>
      </c>
      <c r="C19" s="7">
        <f>Individual!C19+Group!C19</f>
        <v>122999.64430081786</v>
      </c>
      <c r="D19" s="7">
        <f>Individual!D19+Group!D19</f>
        <v>-24599.928860163574</v>
      </c>
      <c r="E19" s="7">
        <f>Individual!E19+Group!E19</f>
        <v>-31667.49031350893</v>
      </c>
      <c r="F19" s="7">
        <f>Individual!F19+Group!F19</f>
        <v>-67649.804365449832</v>
      </c>
      <c r="G19" s="7">
        <f>Individual!G19+Group!G19</f>
        <v>886.66941107454477</v>
      </c>
      <c r="H19" s="7">
        <f>Individual!H19+Group!H19</f>
        <v>3196.6253895558129</v>
      </c>
      <c r="I19" s="7">
        <f>Individual!I19+Group!I19</f>
        <v>3165.7155623258823</v>
      </c>
      <c r="K19" s="16"/>
      <c r="N19" s="5"/>
    </row>
    <row r="20" spans="2:14">
      <c r="B20" s="13">
        <v>2029</v>
      </c>
      <c r="C20" s="7">
        <f>Individual!C20+Group!C20</f>
        <v>118566.29724544514</v>
      </c>
      <c r="D20" s="7">
        <f>Individual!D20+Group!D20</f>
        <v>-23713.25944908903</v>
      </c>
      <c r="E20" s="7">
        <f>Individual!E20+Group!E20</f>
        <v>-32300.840119779103</v>
      </c>
      <c r="F20" s="7">
        <f>Individual!F20+Group!F20</f>
        <v>-65211.463484994834</v>
      </c>
      <c r="G20" s="7">
        <f>Individual!G20+Group!G20</f>
        <v>864.29931178710467</v>
      </c>
      <c r="H20" s="7">
        <f>Individual!H20+Group!H20</f>
        <v>3019.2909993983112</v>
      </c>
      <c r="I20" s="7">
        <f>Individual!I20+Group!I20</f>
        <v>1224.324502767583</v>
      </c>
      <c r="K20" s="16"/>
      <c r="N20" s="5"/>
    </row>
    <row r="21" spans="2:14">
      <c r="B21" s="13">
        <v>2030</v>
      </c>
      <c r="C21" s="7">
        <f>Individual!C21+Group!C21</f>
        <v>114244.80068650961</v>
      </c>
      <c r="D21" s="7">
        <f>Individual!D21+Group!D21</f>
        <v>-22848.960137301925</v>
      </c>
      <c r="E21" s="7">
        <f>Individual!E21+Group!E21</f>
        <v>-32946.856922174687</v>
      </c>
      <c r="F21" s="7">
        <f>Individual!F21+Group!F21</f>
        <v>-62834.64037758029</v>
      </c>
      <c r="G21" s="7">
        <f>Individual!G21+Group!G21</f>
        <v>842.96045396881891</v>
      </c>
      <c r="H21" s="7">
        <f>Individual!H21+Group!H21</f>
        <v>2845.4280317517218</v>
      </c>
      <c r="I21" s="7">
        <f>Individual!I21+Group!I21</f>
        <v>-697.26826482675142</v>
      </c>
      <c r="K21" s="16"/>
      <c r="N21" s="5"/>
    </row>
    <row r="22" spans="2:14">
      <c r="B22" s="13">
        <v>2031</v>
      </c>
      <c r="C22" s="7">
        <f>Individual!C22+Group!C22</f>
        <v>110029.99841666552</v>
      </c>
      <c r="D22" s="7">
        <f>Individual!D22+Group!D22</f>
        <v>-22005.999683333106</v>
      </c>
      <c r="E22" s="7">
        <f>Individual!E22+Group!E22</f>
        <v>-33605.794060618187</v>
      </c>
      <c r="F22" s="7">
        <f>Individual!F22+Group!F22</f>
        <v>-60516.499129166041</v>
      </c>
      <c r="G22" s="7">
        <f>Individual!G22+Group!G22</f>
        <v>822.62827927024773</v>
      </c>
      <c r="H22" s="7">
        <f>Individual!H22+Group!H22</f>
        <v>2674.8471524616566</v>
      </c>
      <c r="I22" s="7">
        <f>Individual!I22+Group!I22</f>
        <v>-2600.8190247199141</v>
      </c>
      <c r="K22" s="16"/>
      <c r="N22" s="5"/>
    </row>
    <row r="23" spans="2:14">
      <c r="B23" s="13">
        <v>2032</v>
      </c>
      <c r="C23" s="7">
        <f>Individual!C23+Group!C23</f>
        <v>105916.85702031429</v>
      </c>
      <c r="D23" s="7">
        <f>Individual!D23+Group!D23</f>
        <v>-21183.371404062858</v>
      </c>
      <c r="E23" s="7">
        <f>Individual!E23+Group!E23</f>
        <v>-34277.909941830549</v>
      </c>
      <c r="F23" s="7">
        <f>Individual!F23+Group!F23</f>
        <v>-58254.271361172861</v>
      </c>
      <c r="G23" s="7">
        <f>Individual!G23+Group!G23</f>
        <v>803.27767937170211</v>
      </c>
      <c r="H23" s="7">
        <f>Individual!H23+Group!H23</f>
        <v>2507.3631477469307</v>
      </c>
      <c r="I23" s="7">
        <f>Individual!I23+Group!I23</f>
        <v>-4488.0548596333438</v>
      </c>
      <c r="K23" s="16"/>
      <c r="N23" s="5"/>
    </row>
    <row r="24" spans="2:14">
      <c r="B24" s="13">
        <v>2033</v>
      </c>
      <c r="C24" s="7">
        <f>Individual!C24+Group!C24</f>
        <v>101900.46862345577</v>
      </c>
      <c r="D24" s="7">
        <f>Individual!D24+Group!D24</f>
        <v>-20380.093724691156</v>
      </c>
      <c r="E24" s="7">
        <f>Individual!E24+Group!E24</f>
        <v>-34963.468140667152</v>
      </c>
      <c r="F24" s="7">
        <f>Individual!F24+Group!F24</f>
        <v>-56045.257742900678</v>
      </c>
      <c r="G24" s="7">
        <f>Individual!G24+Group!G24</f>
        <v>784.88265214622515</v>
      </c>
      <c r="H24" s="7">
        <f>Individual!H24+Group!H24</f>
        <v>2342.7950168976013</v>
      </c>
      <c r="I24" s="7">
        <f>Individual!I24+Group!I24</f>
        <v>-6360.6733157593781</v>
      </c>
      <c r="K24" s="16"/>
      <c r="N24" s="5"/>
    </row>
    <row r="25" spans="2:14">
      <c r="B25" s="13">
        <v>2034</v>
      </c>
      <c r="C25" s="7">
        <f>Individual!C25+Group!C25</f>
        <v>97976.055362724655</v>
      </c>
      <c r="D25" s="7">
        <f>Individual!D25+Group!D25</f>
        <v>-19595.211072544931</v>
      </c>
      <c r="E25" s="7">
        <f>Individual!E25+Group!E25</f>
        <v>-35662.737503480501</v>
      </c>
      <c r="F25" s="7">
        <f>Individual!F25+Group!F25</f>
        <v>-53886.830449498564</v>
      </c>
      <c r="G25" s="7">
        <f>Individual!G25+Group!G25</f>
        <v>767.41591126004641</v>
      </c>
      <c r="H25" s="7">
        <f>Individual!H25+Group!H25</f>
        <v>2180.9661250735458</v>
      </c>
      <c r="I25" s="7">
        <f>Individual!I25+Group!I25</f>
        <v>-8220.341626465748</v>
      </c>
      <c r="K25" s="16"/>
      <c r="N25" s="5"/>
    </row>
    <row r="26" spans="2:14">
      <c r="B26" s="13">
        <v>2035</v>
      </c>
      <c r="C26" s="7">
        <f>Individual!C26+Group!C26</f>
        <v>94138.975806424423</v>
      </c>
      <c r="D26" s="7">
        <f>Individual!D26+Group!D26</f>
        <v>-18827.795161284885</v>
      </c>
      <c r="E26" s="7">
        <f>Individual!E26+Group!E26</f>
        <v>-36375.99225355011</v>
      </c>
      <c r="F26" s="7">
        <f>Individual!F26+Group!F26</f>
        <v>-51776.43669353344</v>
      </c>
      <c r="G26" s="7">
        <f>Individual!G26+Group!G26</f>
        <v>750.84844453193364</v>
      </c>
      <c r="H26" s="7">
        <f>Individual!H26+Group!H26</f>
        <v>2021.7044243506011</v>
      </c>
      <c r="I26" s="7">
        <f>Individual!I26+Group!I26</f>
        <v>-10068.695433061477</v>
      </c>
      <c r="K26" s="16"/>
      <c r="N26" s="5"/>
    </row>
    <row r="27" spans="2:14">
      <c r="B27" s="13">
        <v>2036</v>
      </c>
      <c r="C27" s="7">
        <f>Individual!C27+Group!C27</f>
        <v>90384.733583764755</v>
      </c>
      <c r="D27" s="7">
        <f>Individual!D27+Group!D27</f>
        <v>-18076.946716752951</v>
      </c>
      <c r="E27" s="7">
        <f>Individual!E27+Group!E27</f>
        <v>-37103.512098621111</v>
      </c>
      <c r="F27" s="7">
        <f>Individual!F27+Group!F27</f>
        <v>-49711.603471070623</v>
      </c>
      <c r="G27" s="7">
        <f>Individual!G27+Group!G27</f>
        <v>735.14901656034635</v>
      </c>
      <c r="H27" s="7">
        <f>Individual!H27+Group!H27</f>
        <v>1864.8427519800277</v>
      </c>
      <c r="I27" s="7">
        <f>Individual!I27+Group!I27</f>
        <v>-11907.336934139556</v>
      </c>
      <c r="K27" s="16"/>
      <c r="N27" s="5"/>
    </row>
    <row r="28" spans="2:14">
      <c r="B28" s="13">
        <v>2037</v>
      </c>
      <c r="C28" s="7">
        <f>Individual!C28+Group!C28</f>
        <v>86708.988500963023</v>
      </c>
      <c r="D28" s="7">
        <f>Individual!D28+Group!D28</f>
        <v>-17341.797700192605</v>
      </c>
      <c r="E28" s="7">
        <f>Individual!E28+Group!E28</f>
        <v>-37845.58234059353</v>
      </c>
      <c r="F28" s="7">
        <f>Individual!F28+Group!F28</f>
        <v>-47689.94367552967</v>
      </c>
      <c r="G28" s="7">
        <f>Individual!G28+Group!G28</f>
        <v>720.28361158412008</v>
      </c>
      <c r="H28" s="7">
        <f>Individual!H28+Group!H28</f>
        <v>1710.2192156129324</v>
      </c>
      <c r="I28" s="7">
        <f>Individual!I28+Group!I28</f>
        <v>-13737.832388155728</v>
      </c>
      <c r="K28" s="16"/>
      <c r="N28" s="5"/>
    </row>
    <row r="29" spans="2:14">
      <c r="B29" s="13">
        <v>2038</v>
      </c>
      <c r="C29" s="7">
        <f>Individual!C29+Group!C29</f>
        <v>83107.570443042423</v>
      </c>
      <c r="D29" s="7">
        <f>Individual!D29+Group!D29</f>
        <v>-16621.514088608485</v>
      </c>
      <c r="E29" s="7">
        <f>Individual!E29+Group!E29</f>
        <v>-38602.493987405403</v>
      </c>
      <c r="F29" s="7">
        <f>Individual!F29+Group!F29</f>
        <v>-45709.163743673336</v>
      </c>
      <c r="G29" s="7">
        <f>Individual!G29+Group!G29</f>
        <v>706.21481335994213</v>
      </c>
      <c r="H29" s="7">
        <f>Individual!H29+Group!H29</f>
        <v>1557.6776759472959</v>
      </c>
      <c r="I29" s="7">
        <f>Individual!I29+Group!I29</f>
        <v>-15561.708887337565</v>
      </c>
      <c r="K29" s="16"/>
      <c r="N29" s="5"/>
    </row>
    <row r="30" spans="2:14">
      <c r="B30" s="13">
        <v>2039</v>
      </c>
      <c r="C30" s="7">
        <f>Individual!C30+Group!C30</f>
        <v>79576.496376242707</v>
      </c>
      <c r="D30" s="7">
        <f>Individual!D30+Group!D30</f>
        <v>-15915.299275248542</v>
      </c>
      <c r="E30" s="7">
        <f>Individual!E30+Group!E30</f>
        <v>-39374.543867153508</v>
      </c>
      <c r="F30" s="7">
        <f>Individual!F30+Group!F30</f>
        <v>-43767.07300693349</v>
      </c>
      <c r="G30" s="7">
        <f>Individual!G30+Group!G30</f>
        <v>692.90112013590806</v>
      </c>
      <c r="H30" s="7">
        <f>Individual!H30+Group!H30</f>
        <v>1407.068337818122</v>
      </c>
      <c r="I30" s="7">
        <f>Individual!I30+Group!I30</f>
        <v>-17380.450315138805</v>
      </c>
      <c r="K30" s="16"/>
      <c r="N30" s="5"/>
    </row>
    <row r="31" spans="2:14">
      <c r="B31" s="13">
        <v>2040</v>
      </c>
      <c r="C31" s="7">
        <f>Individual!C31+Group!C31</f>
        <v>76111.990775563172</v>
      </c>
      <c r="D31" s="7">
        <f>Individual!D31+Group!D31</f>
        <v>-15222.398155112634</v>
      </c>
      <c r="E31" s="7">
        <f>Individual!E31+Group!E31</f>
        <v>-40162.034744496581</v>
      </c>
      <c r="F31" s="7">
        <f>Individual!F31+Group!F31</f>
        <v>-41861.594926559745</v>
      </c>
      <c r="G31" s="7">
        <f>Individual!G31+Group!G31</f>
        <v>680.29619471321348</v>
      </c>
      <c r="H31" s="7">
        <f>Individual!H31+Group!H31</f>
        <v>1258.2484610873307</v>
      </c>
      <c r="I31" s="7">
        <f>Individual!I31+Group!I31</f>
        <v>-19195.492394805246</v>
      </c>
      <c r="K31" s="16"/>
      <c r="N31" s="5"/>
    </row>
    <row r="32" spans="2:14">
      <c r="B32" s="13">
        <v>2041</v>
      </c>
      <c r="C32" s="7">
        <f>Individual!C32+Group!C32</f>
        <v>72710.509801997105</v>
      </c>
      <c r="D32" s="7">
        <f>Individual!D32+Group!D32</f>
        <v>-14542.101960399421</v>
      </c>
      <c r="E32" s="7">
        <f>Individual!E32+Group!E32</f>
        <v>-40965.275439386511</v>
      </c>
      <c r="F32" s="7">
        <f>Individual!F32+Group!F32</f>
        <v>-39990.780391098408</v>
      </c>
      <c r="G32" s="7">
        <f>Individual!G32+Group!G32</f>
        <v>668.34805228651567</v>
      </c>
      <c r="H32" s="7">
        <f>Individual!H32+Group!H32</f>
        <v>1111.0832026913708</v>
      </c>
      <c r="I32" s="7">
        <f>Individual!I32+Group!I32</f>
        <v>-21008.21673390935</v>
      </c>
      <c r="K32" s="16"/>
      <c r="N32" s="5"/>
    </row>
    <row r="33" spans="2:14">
      <c r="B33" s="13">
        <v>2042</v>
      </c>
      <c r="C33" s="7">
        <f>Individual!C33+Group!C33</f>
        <v>69368.769540564521</v>
      </c>
      <c r="D33" s="7">
        <f>Individual!D33+Group!D33</f>
        <v>-13873.753908112905</v>
      </c>
      <c r="E33" s="7">
        <f>Individual!E33+Group!E33</f>
        <v>-41784.580948174247</v>
      </c>
      <c r="F33" s="7">
        <f>Individual!F33+Group!F33</f>
        <v>-38152.823247310487</v>
      </c>
      <c r="G33" s="7">
        <f>Individual!G33+Group!G33</f>
        <v>656.99819243114871</v>
      </c>
      <c r="H33" s="7">
        <f>Individual!H33+Group!H33</f>
        <v>965.44660073365969</v>
      </c>
      <c r="I33" s="7">
        <f>Individual!I33+Group!I33</f>
        <v>-22819.94376986831</v>
      </c>
      <c r="K33" s="16"/>
      <c r="N33" s="5"/>
    </row>
    <row r="34" spans="2:14">
      <c r="B34" s="13">
        <v>2043</v>
      </c>
      <c r="C34" s="7">
        <f>Individual!C34+Group!C34</f>
        <v>66083.778578408776</v>
      </c>
      <c r="D34" s="7">
        <f>Individual!D34+Group!D34</f>
        <v>-13216.755715681757</v>
      </c>
      <c r="E34" s="7">
        <f>Individual!E34+Group!E34</f>
        <v>-42620.272567137727</v>
      </c>
      <c r="F34" s="7">
        <f>Individual!F34+Group!F34</f>
        <v>-36346.078218124829</v>
      </c>
      <c r="G34" s="7">
        <f>Individual!G34+Group!G34</f>
        <v>646.18068648482586</v>
      </c>
      <c r="H34" s="7">
        <f>Individual!H34+Group!H34</f>
        <v>821.22271039448628</v>
      </c>
      <c r="I34" s="7">
        <f>Individual!I34+Group!I34</f>
        <v>-24631.924525656224</v>
      </c>
      <c r="K34" s="16"/>
      <c r="N34" s="5"/>
    </row>
    <row r="35" spans="2:14">
      <c r="B35" s="13">
        <v>2044</v>
      </c>
      <c r="C35" s="7">
        <f>Individual!C35+Group!C35</f>
        <v>62852.875145984646</v>
      </c>
      <c r="D35" s="7">
        <f>Individual!D35+Group!D35</f>
        <v>-12570.575029196931</v>
      </c>
      <c r="E35" s="7">
        <f>Individual!E35+Group!E35</f>
        <v>-43472.678018480481</v>
      </c>
      <c r="F35" s="7">
        <f>Individual!F35+Group!F35</f>
        <v>-34569.081330291556</v>
      </c>
      <c r="G35" s="7">
        <f>Individual!G35+Group!G35</f>
        <v>12570.575029196931</v>
      </c>
      <c r="H35" s="7">
        <f>Individual!H35+Group!H35</f>
        <v>678.30689946264613</v>
      </c>
      <c r="I35" s="7">
        <f>Individual!I35+Group!I35</f>
        <v>-14510.577303324744</v>
      </c>
      <c r="K35" s="16"/>
      <c r="N35" s="5"/>
    </row>
    <row r="36" spans="2:14">
      <c r="C36" s="7"/>
      <c r="D36" s="7"/>
      <c r="E36" s="7"/>
      <c r="F36" s="7"/>
      <c r="G36" s="7"/>
      <c r="H36" s="7"/>
      <c r="I36" s="7"/>
      <c r="K36" s="16"/>
      <c r="N36" s="5"/>
    </row>
    <row r="38" spans="2:14">
      <c r="B38" s="13" t="s">
        <v>21</v>
      </c>
      <c r="C38" s="7">
        <f>Individual!C38+Group!C38</f>
        <v>1678161.9221562052</v>
      </c>
      <c r="D38" s="7">
        <f>Individual!D38+Group!D38</f>
        <v>-310032.3844312412</v>
      </c>
      <c r="E38" s="7">
        <f>Individual!E38+Group!E38</f>
        <v>-267351.51713934989</v>
      </c>
      <c r="F38" s="7">
        <f>Individual!F38+Group!F38</f>
        <v>-891141.92289587716</v>
      </c>
      <c r="G38" s="7">
        <f>Individual!G38+Group!G38</f>
        <v>45808.214364273619</v>
      </c>
      <c r="H38" s="7">
        <f>Individual!H38+Group!H38</f>
        <v>45454.221344843623</v>
      </c>
      <c r="I38" s="18">
        <f>Individual!I38+Group!I38</f>
        <v>300898.5333988542</v>
      </c>
    </row>
    <row r="40" spans="2:14">
      <c r="H40" s="35" t="s">
        <v>35</v>
      </c>
      <c r="I40" s="18">
        <f>Individual!I40+Group!I40</f>
        <v>174260.35403944761</v>
      </c>
    </row>
    <row r="45" spans="2:14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L7" sqref="L7"/>
    </sheetView>
  </sheetViews>
  <sheetFormatPr defaultColWidth="8.85546875" defaultRowHeight="15"/>
  <cols>
    <col min="2" max="2" width="15.85546875" customWidth="1"/>
    <col min="3" max="7" width="12.140625" customWidth="1"/>
    <col min="10" max="10" width="11.7109375" customWidth="1"/>
    <col min="11" max="11" width="13" customWidth="1"/>
    <col min="12" max="12" width="17.7109375" customWidth="1"/>
    <col min="13" max="13" width="18.140625" customWidth="1"/>
  </cols>
  <sheetData>
    <row r="2" spans="2:13" ht="15.75" thickBot="1"/>
    <row r="3" spans="2:13" ht="60.75" thickBot="1">
      <c r="B3" s="34" t="s">
        <v>1</v>
      </c>
      <c r="C3" s="1" t="s">
        <v>33</v>
      </c>
      <c r="D3" s="1" t="s">
        <v>13</v>
      </c>
      <c r="E3" s="1" t="s">
        <v>30</v>
      </c>
      <c r="F3" s="1" t="s">
        <v>32</v>
      </c>
      <c r="G3" s="2" t="s">
        <v>0</v>
      </c>
      <c r="H3" s="3"/>
      <c r="J3" s="33" t="s">
        <v>8</v>
      </c>
      <c r="K3" s="33" t="s">
        <v>18</v>
      </c>
      <c r="L3" s="33" t="s">
        <v>16</v>
      </c>
      <c r="M3" s="33" t="s">
        <v>41</v>
      </c>
    </row>
    <row r="4" spans="2:13">
      <c r="B4" s="4" t="s">
        <v>2</v>
      </c>
      <c r="C4" s="40">
        <f>Assumptions!C4*(1+'Assumptions (Scen1)'!J4)</f>
        <v>0.55000000000000004</v>
      </c>
      <c r="D4" s="8">
        <f>Assumptions!D4</f>
        <v>200000</v>
      </c>
      <c r="E4" s="8">
        <f>Assumptions!E4</f>
        <v>24000</v>
      </c>
      <c r="F4" s="6">
        <v>0.2</v>
      </c>
      <c r="G4" s="9">
        <v>0.2</v>
      </c>
      <c r="H4" s="3"/>
      <c r="J4" s="5">
        <v>0</v>
      </c>
      <c r="K4" s="36">
        <v>0</v>
      </c>
      <c r="L4" s="5">
        <v>0</v>
      </c>
      <c r="M4" s="32">
        <v>0</v>
      </c>
    </row>
    <row r="5" spans="2:13" ht="15.75" thickBot="1">
      <c r="B5" s="10" t="s">
        <v>3</v>
      </c>
      <c r="C5" s="41">
        <f>Assumptions!C5*(1+'Assumptions (Scen1)'!J5)</f>
        <v>0.82</v>
      </c>
      <c r="D5" s="8">
        <f>Assumptions!D5</f>
        <v>160000</v>
      </c>
      <c r="E5" s="11">
        <f>Assumptions!E5</f>
        <v>0.1</v>
      </c>
      <c r="F5" s="11">
        <v>0.04</v>
      </c>
      <c r="G5" s="12">
        <v>0.3</v>
      </c>
      <c r="H5" s="3"/>
      <c r="J5" s="5">
        <v>0</v>
      </c>
      <c r="K5" s="36"/>
      <c r="L5" s="5"/>
      <c r="M5" s="32"/>
    </row>
    <row r="6" spans="2:13">
      <c r="B6" s="44" t="s">
        <v>31</v>
      </c>
      <c r="C6" s="44"/>
      <c r="D6" s="44"/>
      <c r="E6" s="44"/>
      <c r="F6" s="44"/>
      <c r="G6" s="44"/>
    </row>
    <row r="7" spans="2:13">
      <c r="B7" s="19"/>
      <c r="C7" s="19"/>
      <c r="D7" s="19"/>
      <c r="E7" s="19"/>
      <c r="F7" s="19"/>
      <c r="G7" s="19"/>
      <c r="J7" s="35" t="s">
        <v>37</v>
      </c>
      <c r="K7" s="35" t="s">
        <v>38</v>
      </c>
      <c r="L7" s="35" t="s">
        <v>40</v>
      </c>
      <c r="M7" s="35" t="s">
        <v>42</v>
      </c>
    </row>
    <row r="8" spans="2:13">
      <c r="B8" s="25" t="s">
        <v>22</v>
      </c>
      <c r="C8" s="25"/>
      <c r="D8" s="24" t="s">
        <v>9</v>
      </c>
      <c r="E8" s="24" t="s">
        <v>3</v>
      </c>
      <c r="F8" s="19"/>
      <c r="G8" s="19"/>
      <c r="H8" s="43" t="s">
        <v>39</v>
      </c>
      <c r="J8" s="37">
        <f>Combined!I40</f>
        <v>174260.35403944761</v>
      </c>
      <c r="K8" s="37">
        <f>'Combined (Scen1)'!I40</f>
        <v>174260.35403944761</v>
      </c>
      <c r="L8" s="38">
        <f>1-K8/J8</f>
        <v>0</v>
      </c>
      <c r="M8" s="17">
        <f>J8-K8</f>
        <v>0</v>
      </c>
    </row>
    <row r="9" spans="2:13">
      <c r="B9" s="20" t="s">
        <v>23</v>
      </c>
      <c r="C9" s="26"/>
      <c r="D9" s="39">
        <f>Assumptions!D9+'Assumptions (Scen1)'!M4</f>
        <v>0.02</v>
      </c>
      <c r="E9" s="21" t="s">
        <v>26</v>
      </c>
    </row>
    <row r="10" spans="2:13">
      <c r="B10" s="45" t="s">
        <v>24</v>
      </c>
      <c r="C10" s="46"/>
      <c r="D10" s="39">
        <f>Assumptions!D10*(1+'Assumptions (Scen1)'!L4)</f>
        <v>0.12</v>
      </c>
      <c r="E10" s="22" t="s">
        <v>26</v>
      </c>
    </row>
    <row r="11" spans="2:13">
      <c r="B11" s="26" t="s">
        <v>25</v>
      </c>
      <c r="C11" s="26"/>
      <c r="D11" s="42">
        <f>Assumptions!D11-'Assumptions (Scen1)'!K4</f>
        <v>3.5000000000000003E-2</v>
      </c>
      <c r="E11" s="23">
        <f>D11</f>
        <v>3.5000000000000003E-2</v>
      </c>
    </row>
    <row r="12" spans="2:13">
      <c r="B12" s="26" t="s">
        <v>27</v>
      </c>
      <c r="C12" s="26"/>
      <c r="D12" s="21">
        <v>0.1</v>
      </c>
      <c r="E12" s="22" t="s">
        <v>26</v>
      </c>
    </row>
    <row r="13" spans="2:13">
      <c r="B13" s="27" t="s">
        <v>28</v>
      </c>
      <c r="C13" s="28"/>
      <c r="D13" s="30">
        <v>1E-3</v>
      </c>
      <c r="E13" s="29" t="s">
        <v>26</v>
      </c>
    </row>
    <row r="14" spans="2:13">
      <c r="B14" s="31" t="s">
        <v>29</v>
      </c>
      <c r="C14" s="28"/>
      <c r="D14" s="21">
        <v>0.1</v>
      </c>
      <c r="E14" s="21">
        <v>0</v>
      </c>
    </row>
    <row r="15" spans="2:13">
      <c r="B15" s="31" t="s">
        <v>34</v>
      </c>
      <c r="C15" s="28"/>
      <c r="D15" s="47">
        <v>0.13</v>
      </c>
      <c r="E15" s="48"/>
    </row>
  </sheetData>
  <mergeCells count="3">
    <mergeCell ref="B6:G6"/>
    <mergeCell ref="B10:C10"/>
    <mergeCell ref="D15:E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E5" sqref="E5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49" t="s">
        <v>9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>
        <f>'Assumptions (Scen1)'!$D$4*O5*L5</f>
        <v>200000</v>
      </c>
      <c r="D5" s="7">
        <f>-C5*'Assumptions (Scen1)'!$F$4</f>
        <v>-40000</v>
      </c>
      <c r="E5" s="7">
        <f>-'Assumptions (Scen1)'!$E$4*(1+'Assumptions (Scen1)'!$D$9)^('Individual (Scen1)'!B5-'Individual (Scen1)'!$B$5)</f>
        <v>-24000</v>
      </c>
      <c r="F5" s="7">
        <f>-C5*'Assumptions (Scen1)'!$C$4</f>
        <v>-110000.00000000001</v>
      </c>
      <c r="G5" s="7">
        <f>K5-K6</f>
        <v>1322.5919999999969</v>
      </c>
      <c r="H5" s="7">
        <f>'Assumptions (Scen1)'!$D$11*(K5+C5+D5+E5)</f>
        <v>6160.0000000000009</v>
      </c>
      <c r="I5" s="7">
        <f>SUM(C5:H5)</f>
        <v>33482.591999999982</v>
      </c>
      <c r="K5" s="16">
        <f>C5*'Assumptions (Scen1)'!$G$4</f>
        <v>40000</v>
      </c>
      <c r="L5">
        <f>1*(1+'Assumptions (Scen1)'!$D$12)^(B5-$B$5)</f>
        <v>1</v>
      </c>
      <c r="M5">
        <f>1/1000*(1+'Assumptions (Scen1)'!$D$14)^(B5-$B$5)</f>
        <v>1E-3</v>
      </c>
      <c r="N5" s="5">
        <f>'Assumptions (Scen1)'!$D$10</f>
        <v>0.12</v>
      </c>
      <c r="O5">
        <v>1</v>
      </c>
    </row>
    <row r="6" spans="2:21">
      <c r="B6" s="13">
        <f>B5+1</f>
        <v>2015</v>
      </c>
      <c r="C6" s="7">
        <f>'Assumptions (Scen1)'!$D$4*O6*L6</f>
        <v>193387.04</v>
      </c>
      <c r="D6" s="7">
        <f>-C6*'Assumptions (Scen1)'!$F$4</f>
        <v>-38677.408000000003</v>
      </c>
      <c r="E6" s="7">
        <f>-'Assumptions (Scen1)'!$E$4*(1+'Assumptions (Scen1)'!$D$9)^('Individual (Scen1)'!B6-'Individual (Scen1)'!$B$5)</f>
        <v>-24480</v>
      </c>
      <c r="F6" s="7">
        <f>-C6*'Assumptions (Scen1)'!$C$4</f>
        <v>-106362.87200000002</v>
      </c>
      <c r="G6" s="7">
        <f t="shared" ref="G6:G35" si="0">K6-K7</f>
        <v>1282.9791304422397</v>
      </c>
      <c r="H6" s="7">
        <f>'Assumptions (Scen1)'!$D$11*(K6+C6+D6+E6)</f>
        <v>5911.7464000000009</v>
      </c>
      <c r="I6" s="7">
        <f t="shared" ref="I6:I35" si="1">SUM(C6:H6)</f>
        <v>31061.485530442234</v>
      </c>
      <c r="K6" s="16">
        <f>C6*'Assumptions (Scen1)'!$G$4</f>
        <v>38677.408000000003</v>
      </c>
      <c r="L6">
        <f>1*(1+'Assumptions (Scen1)'!$D$12)^(B6-$B$5)</f>
        <v>1.1000000000000001</v>
      </c>
      <c r="M6">
        <f>1/1000*(1+'Assumptions (Scen1)'!$D$14)^(B6-$B$5)</f>
        <v>1.1000000000000001E-3</v>
      </c>
      <c r="N6" s="5">
        <f>'Assumptions (Scen1)'!$D$10</f>
        <v>0.12</v>
      </c>
      <c r="O6">
        <f t="shared" ref="O6:O35" si="2">O5*(1-M6)*(1-N6)</f>
        <v>0.87903200000000004</v>
      </c>
    </row>
    <row r="7" spans="2:21">
      <c r="B7" s="13">
        <f t="shared" ref="B7:B35" si="3">B6+1</f>
        <v>2016</v>
      </c>
      <c r="C7" s="7">
        <f>'Assumptions (Scen1)'!$D$4*O7*L7</f>
        <v>186972.14434778882</v>
      </c>
      <c r="D7" s="7">
        <f>-C7*'Assumptions (Scen1)'!$F$4</f>
        <v>-37394.428869557763</v>
      </c>
      <c r="E7" s="7">
        <f>-'Assumptions (Scen1)'!$E$4*(1+'Assumptions (Scen1)'!$D$9)^('Individual (Scen1)'!B7-'Individual (Scen1)'!$B$5)</f>
        <v>-24969.599999999999</v>
      </c>
      <c r="F7" s="7">
        <f>-C7*'Assumptions (Scen1)'!$C$4</f>
        <v>-102834.67939128386</v>
      </c>
      <c r="G7" s="7">
        <f t="shared" si="0"/>
        <v>1244.8010051368037</v>
      </c>
      <c r="H7" s="7">
        <f>'Assumptions (Scen1)'!$D$11*(K7+C7+D7+E7)</f>
        <v>5670.0890521726096</v>
      </c>
      <c r="I7" s="7">
        <f t="shared" si="1"/>
        <v>28688.3261442566</v>
      </c>
      <c r="K7" s="16">
        <f>C7*'Assumptions (Scen1)'!$G$4</f>
        <v>37394.428869557763</v>
      </c>
      <c r="L7">
        <f>1*(1+'Assumptions (Scen1)'!$D$12)^(B7-$B$5)</f>
        <v>1.2100000000000002</v>
      </c>
      <c r="M7">
        <f>1/1000*(1+'Assumptions (Scen1)'!$D$14)^(B7-$B$5)</f>
        <v>1.2100000000000001E-3</v>
      </c>
      <c r="N7" s="5">
        <f>'Assumptions (Scen1)'!$D$10</f>
        <v>0.12</v>
      </c>
      <c r="O7">
        <f t="shared" si="2"/>
        <v>0.7726121667264001</v>
      </c>
    </row>
    <row r="8" spans="2:21">
      <c r="B8" s="13">
        <f t="shared" si="3"/>
        <v>2017</v>
      </c>
      <c r="C8" s="7">
        <f>'Assumptions (Scen1)'!$D$4*O8*L8</f>
        <v>180748.13932210478</v>
      </c>
      <c r="D8" s="7">
        <f>-C8*'Assumptions (Scen1)'!$F$4</f>
        <v>-36149.62786442096</v>
      </c>
      <c r="E8" s="7">
        <f>-'Assumptions (Scen1)'!$E$4*(1+'Assumptions (Scen1)'!$D$9)^('Individual (Scen1)'!B8-'Individual (Scen1)'!$B$5)</f>
        <v>-25468.991999999998</v>
      </c>
      <c r="F8" s="7">
        <f>-C8*'Assumptions (Scen1)'!$C$4</f>
        <v>-99411.476627157637</v>
      </c>
      <c r="G8" s="7">
        <f t="shared" si="0"/>
        <v>1208.0211083727627</v>
      </c>
      <c r="H8" s="7">
        <f>'Assumptions (Scen1)'!$D$11*(K8+C8+D8+E8)</f>
        <v>5434.7701562736675</v>
      </c>
      <c r="I8" s="7">
        <f t="shared" si="1"/>
        <v>26360.834095172606</v>
      </c>
      <c r="K8" s="16">
        <f>C8*'Assumptions (Scen1)'!$G$4</f>
        <v>36149.62786442096</v>
      </c>
      <c r="L8">
        <f>1*(1+'Assumptions (Scen1)'!$D$12)^(B8-$B$5)</f>
        <v>1.3310000000000004</v>
      </c>
      <c r="M8">
        <f>1/1000*(1+'Assumptions (Scen1)'!$D$14)^(B8-$B$5)</f>
        <v>1.3310000000000004E-3</v>
      </c>
      <c r="N8" s="5">
        <f>'Assumptions (Scen1)'!$D$10</f>
        <v>0.12</v>
      </c>
      <c r="O8">
        <f t="shared" si="2"/>
        <v>0.67899376154058877</v>
      </c>
    </row>
    <row r="9" spans="2:21">
      <c r="B9" s="13">
        <f t="shared" si="3"/>
        <v>2018</v>
      </c>
      <c r="C9" s="7">
        <f>'Assumptions (Scen1)'!$D$4*O9*L9</f>
        <v>174708.03378024098</v>
      </c>
      <c r="D9" s="7">
        <f>-C9*'Assumptions (Scen1)'!$F$4</f>
        <v>-34941.606756048197</v>
      </c>
      <c r="E9" s="7">
        <f>-'Assumptions (Scen1)'!$E$4*(1+'Assumptions (Scen1)'!$D$9)^('Individual (Scen1)'!B9-'Individual (Scen1)'!$B$5)</f>
        <v>-25978.37184</v>
      </c>
      <c r="F9" s="7">
        <f>-C9*'Assumptions (Scen1)'!$C$4</f>
        <v>-96089.418579132544</v>
      </c>
      <c r="G9" s="7">
        <f t="shared" si="0"/>
        <v>1172.6044614631319</v>
      </c>
      <c r="H9" s="7">
        <f>'Assumptions (Scen1)'!$D$11*(K9+C9+D9+E9)</f>
        <v>5205.5381679084348</v>
      </c>
      <c r="I9" s="7">
        <f t="shared" si="1"/>
        <v>24076.779234431804</v>
      </c>
      <c r="K9" s="16">
        <f>C9*'Assumptions (Scen1)'!$G$4</f>
        <v>34941.606756048197</v>
      </c>
      <c r="L9">
        <f>1*(1+'Assumptions (Scen1)'!$D$12)^(B9-$B$5)</f>
        <v>1.4641000000000004</v>
      </c>
      <c r="M9">
        <f>1/1000*(1+'Assumptions (Scen1)'!$D$14)^(B9-$B$5)</f>
        <v>1.4641000000000005E-3</v>
      </c>
      <c r="N9" s="5">
        <f>'Assumptions (Scen1)'!$D$10</f>
        <v>0.12</v>
      </c>
      <c r="O9">
        <f t="shared" si="2"/>
        <v>0.5966396891613992</v>
      </c>
    </row>
    <row r="10" spans="2:21">
      <c r="B10" s="13">
        <f t="shared" si="3"/>
        <v>2019</v>
      </c>
      <c r="C10" s="7">
        <f>'Assumptions (Scen1)'!$D$4*O10*L10</f>
        <v>168845.01147292531</v>
      </c>
      <c r="D10" s="7">
        <f>-C10*'Assumptions (Scen1)'!$F$4</f>
        <v>-33769.002294585065</v>
      </c>
      <c r="E10" s="7">
        <f>-'Assumptions (Scen1)'!$E$4*(1+'Assumptions (Scen1)'!$D$9)^('Individual (Scen1)'!B10-'Individual (Scen1)'!$B$5)</f>
        <v>-26497.9392768</v>
      </c>
      <c r="F10" s="7">
        <f>-C10*'Assumptions (Scen1)'!$C$4</f>
        <v>-92864.756310108933</v>
      </c>
      <c r="G10" s="7">
        <f t="shared" si="0"/>
        <v>1138.5175577815535</v>
      </c>
      <c r="H10" s="7">
        <f>'Assumptions (Scen1)'!$D$11*(K10+C10+D10+E10)</f>
        <v>4982.1475268643862</v>
      </c>
      <c r="I10" s="7">
        <f t="shared" si="1"/>
        <v>21833.978676077269</v>
      </c>
      <c r="K10" s="16">
        <f>C10*'Assumptions (Scen1)'!$G$4</f>
        <v>33769.002294585065</v>
      </c>
      <c r="L10">
        <f>1*(1+'Assumptions (Scen1)'!$D$12)^(B10-$B$5)</f>
        <v>1.6105100000000006</v>
      </c>
      <c r="M10">
        <f>1/1000*(1+'Assumptions (Scen1)'!$D$14)^(B10-$B$5)</f>
        <v>1.6105100000000005E-3</v>
      </c>
      <c r="N10" s="5">
        <f>'Assumptions (Scen1)'!$D$10</f>
        <v>0.12</v>
      </c>
      <c r="O10">
        <f t="shared" si="2"/>
        <v>0.52419733957853487</v>
      </c>
    </row>
    <row r="11" spans="2:21">
      <c r="B11" s="13">
        <f t="shared" si="3"/>
        <v>2020</v>
      </c>
      <c r="C11" s="7">
        <f>'Assumptions (Scen1)'!$D$4*O11*L11</f>
        <v>163152.42368401756</v>
      </c>
      <c r="D11" s="7">
        <f>-C11*'Assumptions (Scen1)'!$F$4</f>
        <v>-32630.484736803512</v>
      </c>
      <c r="E11" s="7">
        <f>-'Assumptions (Scen1)'!$E$4*(1+'Assumptions (Scen1)'!$D$9)^('Individual (Scen1)'!B11-'Individual (Scen1)'!$B$5)</f>
        <v>-27027.898062336</v>
      </c>
      <c r="F11" s="7">
        <f>-C11*'Assumptions (Scen1)'!$C$4</f>
        <v>-89733.833026209657</v>
      </c>
      <c r="G11" s="7">
        <f t="shared" si="0"/>
        <v>1105.7282924907959</v>
      </c>
      <c r="H11" s="7">
        <f>'Assumptions (Scen1)'!$D$11*(K11+C11+D11+E11)</f>
        <v>4764.3583967588547</v>
      </c>
      <c r="I11" s="7">
        <f t="shared" si="1"/>
        <v>19630.294547918042</v>
      </c>
      <c r="K11" s="16">
        <f>C11*'Assumptions (Scen1)'!$G$4</f>
        <v>32630.484736803512</v>
      </c>
      <c r="L11">
        <f>1*(1+'Assumptions (Scen1)'!$D$12)^(B11-$B$5)</f>
        <v>1.7715610000000008</v>
      </c>
      <c r="M11">
        <f>1/1000*(1+'Assumptions (Scen1)'!$D$14)^(B11-$B$5)</f>
        <v>1.7715610000000009E-3</v>
      </c>
      <c r="N11" s="5">
        <f>'Assumptions (Scen1)'!$D$10</f>
        <v>0.12</v>
      </c>
      <c r="O11">
        <f t="shared" si="2"/>
        <v>0.46047644897358175</v>
      </c>
    </row>
    <row r="12" spans="2:21">
      <c r="B12" s="13">
        <f t="shared" si="3"/>
        <v>2021</v>
      </c>
      <c r="C12" s="7">
        <f>'Assumptions (Scen1)'!$D$4*O12*L12</f>
        <v>157623.78222156357</v>
      </c>
      <c r="D12" s="7">
        <f>-C12*'Assumptions (Scen1)'!$F$4</f>
        <v>-31524.756444312716</v>
      </c>
      <c r="E12" s="7">
        <f>-'Assumptions (Scen1)'!$E$4*(1+'Assumptions (Scen1)'!$D$9)^('Individual (Scen1)'!B12-'Individual (Scen1)'!$B$5)</f>
        <v>-27568.456023582716</v>
      </c>
      <c r="F12" s="7">
        <f>-C12*'Assumptions (Scen1)'!$C$4</f>
        <v>-86693.080221859971</v>
      </c>
      <c r="G12" s="7">
        <f t="shared" si="0"/>
        <v>1074.2058856851472</v>
      </c>
      <c r="H12" s="7">
        <f>'Assumptions (Scen1)'!$D$11*(K12+C12+D12+E12)</f>
        <v>4551.9364169293303</v>
      </c>
      <c r="I12" s="7">
        <f t="shared" si="1"/>
        <v>17463.631834422631</v>
      </c>
      <c r="K12" s="16">
        <f>C12*'Assumptions (Scen1)'!$G$4</f>
        <v>31524.756444312716</v>
      </c>
      <c r="L12">
        <f>1*(1+'Assumptions (Scen1)'!$D$12)^(B12-$B$5)</f>
        <v>1.9487171000000012</v>
      </c>
      <c r="M12">
        <f>1/1000*(1+'Assumptions (Scen1)'!$D$14)^(B12-$B$5)</f>
        <v>1.9487171000000013E-3</v>
      </c>
      <c r="N12" s="5">
        <f>'Assumptions (Scen1)'!$D$10</f>
        <v>0.12</v>
      </c>
      <c r="O12">
        <f t="shared" si="2"/>
        <v>0.40442961736612126</v>
      </c>
    </row>
    <row r="13" spans="2:21">
      <c r="B13" s="13">
        <f t="shared" si="3"/>
        <v>2022</v>
      </c>
      <c r="C13" s="7">
        <f>'Assumptions (Scen1)'!$D$4*O13*L13</f>
        <v>152252.75279313783</v>
      </c>
      <c r="D13" s="7">
        <f>-C13*'Assumptions (Scen1)'!$F$4</f>
        <v>-30450.550558627569</v>
      </c>
      <c r="E13" s="7">
        <f>-'Assumptions (Scen1)'!$E$4*(1+'Assumptions (Scen1)'!$D$9)^('Individual (Scen1)'!B13-'Individual (Scen1)'!$B$5)</f>
        <v>-28119.825144054372</v>
      </c>
      <c r="F13" s="7">
        <f>-C13*'Assumptions (Scen1)'!$C$4</f>
        <v>-83739.01403622581</v>
      </c>
      <c r="G13" s="7">
        <f t="shared" si="0"/>
        <v>1043.9207974833334</v>
      </c>
      <c r="H13" s="7">
        <f>'Assumptions (Scen1)'!$D$11*(K13+C13+D13+E13)</f>
        <v>4344.6524677179204</v>
      </c>
      <c r="I13" s="7">
        <f t="shared" si="1"/>
        <v>15331.936319431336</v>
      </c>
      <c r="K13" s="16">
        <f>C13*'Assumptions (Scen1)'!$G$4</f>
        <v>30450.550558627569</v>
      </c>
      <c r="L13">
        <f>1*(1+'Assumptions (Scen1)'!$D$12)^(B13-$B$5)</f>
        <v>2.1435888100000011</v>
      </c>
      <c r="M13">
        <f>1/1000*(1+'Assumptions (Scen1)'!$D$14)^(B13-$B$5)</f>
        <v>2.1435888100000012E-3</v>
      </c>
      <c r="N13" s="5">
        <f>'Assumptions (Scen1)'!$D$10</f>
        <v>0.12</v>
      </c>
      <c r="O13">
        <f t="shared" si="2"/>
        <v>0.35513516417623431</v>
      </c>
    </row>
    <row r="14" spans="2:21">
      <c r="B14" s="13">
        <f t="shared" si="3"/>
        <v>2023</v>
      </c>
      <c r="C14" s="7">
        <f>'Assumptions (Scen1)'!$D$4*O14*L14</f>
        <v>147033.14880572117</v>
      </c>
      <c r="D14" s="7">
        <f>-C14*'Assumptions (Scen1)'!$F$4</f>
        <v>-29406.629761144235</v>
      </c>
      <c r="E14" s="7">
        <f>-'Assumptions (Scen1)'!$E$4*(1+'Assumptions (Scen1)'!$D$9)^('Individual (Scen1)'!B14-'Individual (Scen1)'!$B$5)</f>
        <v>-28682.221646935461</v>
      </c>
      <c r="F14" s="7">
        <f>-C14*'Assumptions (Scen1)'!$C$4</f>
        <v>-80868.231843146656</v>
      </c>
      <c r="G14" s="7">
        <f t="shared" si="0"/>
        <v>1014.8446334014952</v>
      </c>
      <c r="H14" s="7">
        <f>'Assumptions (Scen1)'!$D$11*(K14+C14+D14+E14)</f>
        <v>4142.2824505574999</v>
      </c>
      <c r="I14" s="7">
        <f t="shared" si="1"/>
        <v>13233.19263845382</v>
      </c>
      <c r="K14" s="16">
        <f>C14*'Assumptions (Scen1)'!$G$4</f>
        <v>29406.629761144235</v>
      </c>
      <c r="L14">
        <f>1*(1+'Assumptions (Scen1)'!$D$12)^(B14-$B$5)</f>
        <v>2.3579476910000015</v>
      </c>
      <c r="M14">
        <f>1/1000*(1+'Assumptions (Scen1)'!$D$14)^(B14-$B$5)</f>
        <v>2.3579476910000016E-3</v>
      </c>
      <c r="N14" s="5">
        <f>'Assumptions (Scen1)'!$D$10</f>
        <v>0.12</v>
      </c>
      <c r="O14">
        <f t="shared" si="2"/>
        <v>0.31178204115156744</v>
      </c>
    </row>
    <row r="15" spans="2:21">
      <c r="B15" s="13">
        <f t="shared" si="3"/>
        <v>2024</v>
      </c>
      <c r="C15" s="7">
        <f>'Assumptions (Scen1)'!$D$4*O15*L15</f>
        <v>141958.9256387137</v>
      </c>
      <c r="D15" s="7">
        <f>-C15*'Assumptions (Scen1)'!$F$4</f>
        <v>-28391.78512774274</v>
      </c>
      <c r="E15" s="7">
        <f>-'Assumptions (Scen1)'!$E$4*(1+'Assumptions (Scen1)'!$D$9)^('Individual (Scen1)'!B15-'Individual (Scen1)'!$B$5)</f>
        <v>-29255.866079874169</v>
      </c>
      <c r="F15" s="7">
        <f>-C15*'Assumptions (Scen1)'!$C$4</f>
        <v>-78077.409101292535</v>
      </c>
      <c r="G15" s="7">
        <f t="shared" si="0"/>
        <v>986.95003810514754</v>
      </c>
      <c r="H15" s="7">
        <f>'Assumptions (Scen1)'!$D$11*(K15+C15+D15+E15)</f>
        <v>3944.607084559384</v>
      </c>
      <c r="I15" s="7">
        <f t="shared" si="1"/>
        <v>11165.422452468794</v>
      </c>
      <c r="K15" s="16">
        <f>C15*'Assumptions (Scen1)'!$G$4</f>
        <v>28391.78512774274</v>
      </c>
      <c r="L15">
        <f>1*(1+'Assumptions (Scen1)'!$D$12)^(B15-$B$5)</f>
        <v>2.5937424601000019</v>
      </c>
      <c r="M15">
        <f>1/1000*(1+'Assumptions (Scen1)'!$D$14)^(B15-$B$5)</f>
        <v>2.5937424601000019E-3</v>
      </c>
      <c r="N15" s="5">
        <f>'Assumptions (Scen1)'!$D$10</f>
        <v>0.12</v>
      </c>
      <c r="O15">
        <f t="shared" si="2"/>
        <v>0.27365655577315967</v>
      </c>
    </row>
    <row r="16" spans="2:21">
      <c r="B16" s="13">
        <f t="shared" si="3"/>
        <v>2025</v>
      </c>
      <c r="C16" s="7">
        <f>'Assumptions (Scen1)'!$D$4*O16*L16</f>
        <v>137024.17544818795</v>
      </c>
      <c r="D16" s="7">
        <f>-C16*'Assumptions (Scen1)'!$F$4</f>
        <v>-27404.835089637592</v>
      </c>
      <c r="E16" s="7">
        <f>-'Assumptions (Scen1)'!$E$4*(1+'Assumptions (Scen1)'!$D$9)^('Individual (Scen1)'!B16-'Individual (Scen1)'!$B$5)</f>
        <v>-29840.983401471647</v>
      </c>
      <c r="F16" s="7">
        <f>-C16*'Assumptions (Scen1)'!$C$4</f>
        <v>-75363.296496503375</v>
      </c>
      <c r="G16" s="7">
        <f t="shared" si="0"/>
        <v>960.21057538573223</v>
      </c>
      <c r="H16" s="7">
        <f>'Assumptions (Scen1)'!$D$11*(K16+C16+D16+E16)</f>
        <v>3751.4117216350696</v>
      </c>
      <c r="I16" s="7">
        <f t="shared" si="1"/>
        <v>9126.6827575961343</v>
      </c>
      <c r="K16" s="16">
        <f>C16*'Assumptions (Scen1)'!$G$4</f>
        <v>27404.835089637592</v>
      </c>
      <c r="L16">
        <f>1*(1+'Assumptions (Scen1)'!$D$12)^(B16-$B$5)</f>
        <v>2.8531167061100025</v>
      </c>
      <c r="M16">
        <f>1/1000*(1+'Assumptions (Scen1)'!$D$14)^(B16-$B$5)</f>
        <v>2.8531167061100027E-3</v>
      </c>
      <c r="N16" s="5">
        <f>'Assumptions (Scen1)'!$D$10</f>
        <v>0.12</v>
      </c>
      <c r="O16">
        <f t="shared" si="2"/>
        <v>0.24013068788028916</v>
      </c>
    </row>
    <row r="17" spans="2:15">
      <c r="B17" s="13">
        <f t="shared" si="3"/>
        <v>2026</v>
      </c>
      <c r="C17" s="7">
        <f>'Assumptions (Scen1)'!$D$4*O17*L17</f>
        <v>132223.1225712593</v>
      </c>
      <c r="D17" s="7">
        <f>-C17*'Assumptions (Scen1)'!$F$4</f>
        <v>-26444.62451425186</v>
      </c>
      <c r="E17" s="7">
        <f>-'Assumptions (Scen1)'!$E$4*(1+'Assumptions (Scen1)'!$D$9)^('Individual (Scen1)'!B17-'Individual (Scen1)'!$B$5)</f>
        <v>-30437.803069501086</v>
      </c>
      <c r="F17" s="7">
        <f>-C17*'Assumptions (Scen1)'!$C$4</f>
        <v>-72722.717414192623</v>
      </c>
      <c r="G17" s="7">
        <f t="shared" si="0"/>
        <v>934.60059193049528</v>
      </c>
      <c r="H17" s="7">
        <f>'Assumptions (Scen1)'!$D$11*(K17+C17+D17+E17)</f>
        <v>3562.486182561538</v>
      </c>
      <c r="I17" s="7">
        <f t="shared" si="1"/>
        <v>7115.0643478057691</v>
      </c>
      <c r="K17" s="16">
        <f>C17*'Assumptions (Scen1)'!$G$4</f>
        <v>26444.62451425186</v>
      </c>
      <c r="L17">
        <f>1*(1+'Assumptions (Scen1)'!$D$12)^(B17-$B$5)</f>
        <v>3.1384283767210026</v>
      </c>
      <c r="M17">
        <f>1/1000*(1+'Assumptions (Scen1)'!$D$14)^(B17-$B$5)</f>
        <v>3.1384283767210029E-3</v>
      </c>
      <c r="N17" s="5">
        <f>'Assumptions (Scen1)'!$D$10</f>
        <v>0.12</v>
      </c>
      <c r="O17">
        <f t="shared" si="2"/>
        <v>0.21065180832548525</v>
      </c>
    </row>
    <row r="18" spans="2:15">
      <c r="B18" s="13">
        <f t="shared" si="3"/>
        <v>2027</v>
      </c>
      <c r="C18" s="7">
        <f>'Assumptions (Scen1)'!$D$4*O18*L18</f>
        <v>127550.11961160682</v>
      </c>
      <c r="D18" s="7">
        <f>-C18*'Assumptions (Scen1)'!$F$4</f>
        <v>-25510.023922321365</v>
      </c>
      <c r="E18" s="7">
        <f>-'Assumptions (Scen1)'!$E$4*(1+'Assumptions (Scen1)'!$D$9)^('Individual (Scen1)'!B18-'Individual (Scen1)'!$B$5)</f>
        <v>-31046.559130891106</v>
      </c>
      <c r="F18" s="7">
        <f>-C18*'Assumptions (Scen1)'!$C$4</f>
        <v>-70152.565786383755</v>
      </c>
      <c r="G18" s="7">
        <f t="shared" si="0"/>
        <v>910.09506215779038</v>
      </c>
      <c r="H18" s="7">
        <f>'Assumptions (Scen1)'!$D$11*(K18+C18+D18+E18)</f>
        <v>3377.62461682505</v>
      </c>
      <c r="I18" s="7">
        <f t="shared" si="1"/>
        <v>5128.6904509934348</v>
      </c>
      <c r="K18" s="16">
        <f>C18*'Assumptions (Scen1)'!$G$4</f>
        <v>25510.023922321365</v>
      </c>
      <c r="L18">
        <f>1*(1+'Assumptions (Scen1)'!$D$12)^(B18-$B$5)</f>
        <v>3.4522712143931029</v>
      </c>
      <c r="M18">
        <f>1/1000*(1+'Assumptions (Scen1)'!$D$14)^(B18-$B$5)</f>
        <v>3.4522712143931029E-3</v>
      </c>
      <c r="N18" s="5">
        <f>'Assumptions (Scen1)'!$D$10</f>
        <v>0.12</v>
      </c>
      <c r="O18">
        <f t="shared" si="2"/>
        <v>0.18473363141318214</v>
      </c>
    </row>
    <row r="19" spans="2:15">
      <c r="B19" s="13">
        <f t="shared" si="3"/>
        <v>2028</v>
      </c>
      <c r="C19" s="7">
        <f>'Assumptions (Scen1)'!$D$4*O19*L19</f>
        <v>122999.64430081786</v>
      </c>
      <c r="D19" s="7">
        <f>-C19*'Assumptions (Scen1)'!$F$4</f>
        <v>-24599.928860163574</v>
      </c>
      <c r="E19" s="7">
        <f>-'Assumptions (Scen1)'!$E$4*(1+'Assumptions (Scen1)'!$D$9)^('Individual (Scen1)'!B19-'Individual (Scen1)'!$B$5)</f>
        <v>-31667.49031350893</v>
      </c>
      <c r="F19" s="7">
        <f>-C19*'Assumptions (Scen1)'!$C$4</f>
        <v>-67649.804365449832</v>
      </c>
      <c r="G19" s="7">
        <f t="shared" si="0"/>
        <v>886.66941107454477</v>
      </c>
      <c r="H19" s="7">
        <f>'Assumptions (Scen1)'!$D$11*(K19+C19+D19+E19)</f>
        <v>3196.6253895558129</v>
      </c>
      <c r="I19" s="7">
        <f t="shared" si="1"/>
        <v>3165.7155623258823</v>
      </c>
      <c r="K19" s="16">
        <f>C19*'Assumptions (Scen1)'!$G$4</f>
        <v>24599.928860163574</v>
      </c>
      <c r="L19">
        <f>1*(1+'Assumptions (Scen1)'!$D$12)^(B19-$B$5)</f>
        <v>3.7974983358324139</v>
      </c>
      <c r="M19">
        <f>1/1000*(1+'Assumptions (Scen1)'!$D$14)^(B19-$B$5)</f>
        <v>3.7974983358324138E-3</v>
      </c>
      <c r="N19" s="5">
        <f>'Assumptions (Scen1)'!$D$10</f>
        <v>0.12</v>
      </c>
      <c r="O19">
        <f t="shared" si="2"/>
        <v>0.16194825306468011</v>
      </c>
    </row>
    <row r="20" spans="2:15">
      <c r="B20" s="13">
        <f t="shared" si="3"/>
        <v>2029</v>
      </c>
      <c r="C20" s="7">
        <f>'Assumptions (Scen1)'!$D$4*O20*L20</f>
        <v>118566.29724544514</v>
      </c>
      <c r="D20" s="7">
        <f>-C20*'Assumptions (Scen1)'!$F$4</f>
        <v>-23713.25944908903</v>
      </c>
      <c r="E20" s="7">
        <f>-'Assumptions (Scen1)'!$E$4*(1+'Assumptions (Scen1)'!$D$9)^('Individual (Scen1)'!B20-'Individual (Scen1)'!$B$5)</f>
        <v>-32300.840119779103</v>
      </c>
      <c r="F20" s="7">
        <f>-C20*'Assumptions (Scen1)'!$C$4</f>
        <v>-65211.463484994834</v>
      </c>
      <c r="G20" s="7">
        <f t="shared" si="0"/>
        <v>864.29931178710467</v>
      </c>
      <c r="H20" s="7">
        <f>'Assumptions (Scen1)'!$D$11*(K20+C20+D20+E20)</f>
        <v>3019.2909993983112</v>
      </c>
      <c r="I20" s="7">
        <f t="shared" si="1"/>
        <v>1224.324502767583</v>
      </c>
      <c r="K20" s="16">
        <f>C20*'Assumptions (Scen1)'!$G$4</f>
        <v>23713.25944908903</v>
      </c>
      <c r="L20">
        <f>1*(1+'Assumptions (Scen1)'!$D$12)^(B20-$B$5)</f>
        <v>4.1772481694156554</v>
      </c>
      <c r="M20">
        <f>1/1000*(1+'Assumptions (Scen1)'!$D$14)^(B20-$B$5)</f>
        <v>4.1772481694156557E-3</v>
      </c>
      <c r="N20" s="5">
        <f>'Assumptions (Scen1)'!$D$10</f>
        <v>0.12</v>
      </c>
      <c r="O20">
        <f t="shared" si="2"/>
        <v>0.14191914441850254</v>
      </c>
    </row>
    <row r="21" spans="2:15">
      <c r="B21" s="13">
        <f t="shared" si="3"/>
        <v>2030</v>
      </c>
      <c r="C21" s="7">
        <f>'Assumptions (Scen1)'!$D$4*O21*L21</f>
        <v>114244.80068650961</v>
      </c>
      <c r="D21" s="7">
        <f>-C21*'Assumptions (Scen1)'!$F$4</f>
        <v>-22848.960137301925</v>
      </c>
      <c r="E21" s="7">
        <f>-'Assumptions (Scen1)'!$E$4*(1+'Assumptions (Scen1)'!$D$9)^('Individual (Scen1)'!B21-'Individual (Scen1)'!$B$5)</f>
        <v>-32946.856922174687</v>
      </c>
      <c r="F21" s="7">
        <f>-C21*'Assumptions (Scen1)'!$C$4</f>
        <v>-62834.64037758029</v>
      </c>
      <c r="G21" s="7">
        <f t="shared" si="0"/>
        <v>842.96045396881891</v>
      </c>
      <c r="H21" s="7">
        <f>'Assumptions (Scen1)'!$D$11*(K21+C21+D21+E21)</f>
        <v>2845.4280317517218</v>
      </c>
      <c r="I21" s="7">
        <f t="shared" si="1"/>
        <v>-697.26826482675142</v>
      </c>
      <c r="K21" s="16">
        <f>C21*'Assumptions (Scen1)'!$G$4</f>
        <v>22848.960137301925</v>
      </c>
      <c r="L21">
        <f>1*(1+'Assumptions (Scen1)'!$D$12)^(B21-$B$5)</f>
        <v>4.5949729863572211</v>
      </c>
      <c r="M21">
        <f>1/1000*(1+'Assumptions (Scen1)'!$D$14)^(B21-$B$5)</f>
        <v>4.5949729863572208E-3</v>
      </c>
      <c r="N21" s="5">
        <f>'Assumptions (Scen1)'!$D$10</f>
        <v>0.12</v>
      </c>
      <c r="O21">
        <f t="shared" si="2"/>
        <v>0.12431498620961427</v>
      </c>
    </row>
    <row r="22" spans="2:15">
      <c r="B22" s="13">
        <f t="shared" si="3"/>
        <v>2031</v>
      </c>
      <c r="C22" s="7">
        <f>'Assumptions (Scen1)'!$D$4*O22*L22</f>
        <v>110029.99841666552</v>
      </c>
      <c r="D22" s="7">
        <f>-C22*'Assumptions (Scen1)'!$F$4</f>
        <v>-22005.999683333106</v>
      </c>
      <c r="E22" s="7">
        <f>-'Assumptions (Scen1)'!$E$4*(1+'Assumptions (Scen1)'!$D$9)^('Individual (Scen1)'!B22-'Individual (Scen1)'!$B$5)</f>
        <v>-33605.794060618187</v>
      </c>
      <c r="F22" s="7">
        <f>-C22*'Assumptions (Scen1)'!$C$4</f>
        <v>-60516.499129166041</v>
      </c>
      <c r="G22" s="7">
        <f t="shared" si="0"/>
        <v>822.62827927024773</v>
      </c>
      <c r="H22" s="7">
        <f>'Assumptions (Scen1)'!$D$11*(K22+C22+D22+E22)</f>
        <v>2674.8471524616566</v>
      </c>
      <c r="I22" s="7">
        <f t="shared" si="1"/>
        <v>-2600.8190247199141</v>
      </c>
      <c r="K22" s="16">
        <f>C22*'Assumptions (Scen1)'!$G$4</f>
        <v>22005.999683333106</v>
      </c>
      <c r="L22">
        <f>1*(1+'Assumptions (Scen1)'!$D$12)^(B22-$B$5)</f>
        <v>5.0544702849929433</v>
      </c>
      <c r="M22">
        <f>1/1000*(1+'Assumptions (Scen1)'!$D$14)^(B22-$B$5)</f>
        <v>5.0544702849929435E-3</v>
      </c>
      <c r="N22" s="5">
        <f>'Assumptions (Scen1)'!$D$10</f>
        <v>0.12</v>
      </c>
      <c r="O22">
        <f t="shared" si="2"/>
        <v>0.10884424302913785</v>
      </c>
    </row>
    <row r="23" spans="2:15">
      <c r="B23" s="13">
        <f t="shared" si="3"/>
        <v>2032</v>
      </c>
      <c r="C23" s="7">
        <f>'Assumptions (Scen1)'!$D$4*O23*L23</f>
        <v>105916.85702031429</v>
      </c>
      <c r="D23" s="7">
        <f>-C23*'Assumptions (Scen1)'!$F$4</f>
        <v>-21183.371404062858</v>
      </c>
      <c r="E23" s="7">
        <f>-'Assumptions (Scen1)'!$E$4*(1+'Assumptions (Scen1)'!$D$9)^('Individual (Scen1)'!B23-'Individual (Scen1)'!$B$5)</f>
        <v>-34277.909941830549</v>
      </c>
      <c r="F23" s="7">
        <f>-C23*'Assumptions (Scen1)'!$C$4</f>
        <v>-58254.271361172861</v>
      </c>
      <c r="G23" s="7">
        <f t="shared" si="0"/>
        <v>803.27767937170211</v>
      </c>
      <c r="H23" s="7">
        <f>'Assumptions (Scen1)'!$D$11*(K23+C23+D23+E23)</f>
        <v>2507.3631477469307</v>
      </c>
      <c r="I23" s="7">
        <f t="shared" si="1"/>
        <v>-4488.0548596333438</v>
      </c>
      <c r="K23" s="16">
        <f>C23*'Assumptions (Scen1)'!$G$4</f>
        <v>21183.371404062858</v>
      </c>
      <c r="L23">
        <f>1*(1+'Assumptions (Scen1)'!$D$12)^(B23-$B$5)</f>
        <v>5.5599173134922379</v>
      </c>
      <c r="M23">
        <f>1/1000*(1+'Assumptions (Scen1)'!$D$14)^(B23-$B$5)</f>
        <v>5.5599173134922384E-3</v>
      </c>
      <c r="N23" s="5">
        <f>'Assumptions (Scen1)'!$D$10</f>
        <v>0.12</v>
      </c>
      <c r="O23">
        <f t="shared" si="2"/>
        <v>9.525038867330464E-2</v>
      </c>
    </row>
    <row r="24" spans="2:15">
      <c r="B24" s="13">
        <f t="shared" si="3"/>
        <v>2033</v>
      </c>
      <c r="C24" s="7">
        <f>'Assumptions (Scen1)'!$D$4*O24*L24</f>
        <v>101900.46862345577</v>
      </c>
      <c r="D24" s="7">
        <f>-C24*'Assumptions (Scen1)'!$F$4</f>
        <v>-20380.093724691156</v>
      </c>
      <c r="E24" s="7">
        <f>-'Assumptions (Scen1)'!$E$4*(1+'Assumptions (Scen1)'!$D$9)^('Individual (Scen1)'!B24-'Individual (Scen1)'!$B$5)</f>
        <v>-34963.468140667152</v>
      </c>
      <c r="F24" s="7">
        <f>-C24*'Assumptions (Scen1)'!$C$4</f>
        <v>-56045.257742900678</v>
      </c>
      <c r="G24" s="7">
        <f t="shared" si="0"/>
        <v>784.88265214622515</v>
      </c>
      <c r="H24" s="7">
        <f>'Assumptions (Scen1)'!$D$11*(K24+C24+D24+E24)</f>
        <v>2342.7950168976013</v>
      </c>
      <c r="I24" s="7">
        <f t="shared" si="1"/>
        <v>-6360.6733157593781</v>
      </c>
      <c r="K24" s="16">
        <f>C24*'Assumptions (Scen1)'!$G$4</f>
        <v>20380.093724691156</v>
      </c>
      <c r="L24">
        <f>1*(1+'Assumptions (Scen1)'!$D$12)^(B24-$B$5)</f>
        <v>6.1159090448414632</v>
      </c>
      <c r="M24">
        <f>1/1000*(1+'Assumptions (Scen1)'!$D$14)^(B24-$B$5)</f>
        <v>6.1159090448414631E-3</v>
      </c>
      <c r="N24" s="5">
        <f>'Assumptions (Scen1)'!$D$10</f>
        <v>0.12</v>
      </c>
      <c r="O24">
        <f t="shared" si="2"/>
        <v>8.3307704444529757E-2</v>
      </c>
    </row>
    <row r="25" spans="2:15">
      <c r="B25" s="13">
        <f t="shared" si="3"/>
        <v>2034</v>
      </c>
      <c r="C25" s="7">
        <f>'Assumptions (Scen1)'!$D$4*O25*L25</f>
        <v>97976.055362724655</v>
      </c>
      <c r="D25" s="7">
        <f>-C25*'Assumptions (Scen1)'!$F$4</f>
        <v>-19595.211072544931</v>
      </c>
      <c r="E25" s="7">
        <f>-'Assumptions (Scen1)'!$E$4*(1+'Assumptions (Scen1)'!$D$9)^('Individual (Scen1)'!B25-'Individual (Scen1)'!$B$5)</f>
        <v>-35662.737503480501</v>
      </c>
      <c r="F25" s="7">
        <f>-C25*'Assumptions (Scen1)'!$C$4</f>
        <v>-53886.830449498564</v>
      </c>
      <c r="G25" s="7">
        <f t="shared" si="0"/>
        <v>767.41591126004641</v>
      </c>
      <c r="H25" s="7">
        <f>'Assumptions (Scen1)'!$D$11*(K25+C25+D25+E25)</f>
        <v>2180.9661250735458</v>
      </c>
      <c r="I25" s="7">
        <f t="shared" si="1"/>
        <v>-8220.341626465748</v>
      </c>
      <c r="K25" s="16">
        <f>C25*'Assumptions (Scen1)'!$G$4</f>
        <v>19595.211072544931</v>
      </c>
      <c r="L25">
        <f>1*(1+'Assumptions (Scen1)'!$D$12)^(B25-$B$5)</f>
        <v>6.7274999493256091</v>
      </c>
      <c r="M25">
        <f>1/1000*(1+'Assumptions (Scen1)'!$D$14)^(B25-$B$5)</f>
        <v>6.7274999493256091E-3</v>
      </c>
      <c r="N25" s="5">
        <f>'Assumptions (Scen1)'!$D$10</f>
        <v>0.12</v>
      </c>
      <c r="O25">
        <f t="shared" si="2"/>
        <v>7.2817581643048662E-2</v>
      </c>
    </row>
    <row r="26" spans="2:15">
      <c r="B26" s="13">
        <f t="shared" si="3"/>
        <v>2035</v>
      </c>
      <c r="C26" s="7">
        <f>'Assumptions (Scen1)'!$D$4*O26*L26</f>
        <v>94138.975806424423</v>
      </c>
      <c r="D26" s="7">
        <f>-C26*'Assumptions (Scen1)'!$F$4</f>
        <v>-18827.795161284885</v>
      </c>
      <c r="E26" s="7">
        <f>-'Assumptions (Scen1)'!$E$4*(1+'Assumptions (Scen1)'!$D$9)^('Individual (Scen1)'!B26-'Individual (Scen1)'!$B$5)</f>
        <v>-36375.99225355011</v>
      </c>
      <c r="F26" s="7">
        <f>-C26*'Assumptions (Scen1)'!$C$4</f>
        <v>-51776.43669353344</v>
      </c>
      <c r="G26" s="7">
        <f t="shared" si="0"/>
        <v>750.84844453193364</v>
      </c>
      <c r="H26" s="7">
        <f>'Assumptions (Scen1)'!$D$11*(K26+C26+D26+E26)</f>
        <v>2021.7044243506011</v>
      </c>
      <c r="I26" s="7">
        <f t="shared" si="1"/>
        <v>-10068.695433061477</v>
      </c>
      <c r="K26" s="16">
        <f>C26*'Assumptions (Scen1)'!$G$4</f>
        <v>18827.795161284885</v>
      </c>
      <c r="L26">
        <f>1*(1+'Assumptions (Scen1)'!$D$12)^(B26-$B$5)</f>
        <v>7.4002499442581708</v>
      </c>
      <c r="M26">
        <f>1/1000*(1+'Assumptions (Scen1)'!$D$14)^(B26-$B$5)</f>
        <v>7.400249944258171E-3</v>
      </c>
      <c r="N26" s="5">
        <f>'Assumptions (Scen1)'!$D$10</f>
        <v>0.12</v>
      </c>
      <c r="O26">
        <f t="shared" si="2"/>
        <v>6.360526773792724E-2</v>
      </c>
    </row>
    <row r="27" spans="2:15">
      <c r="B27" s="13">
        <f t="shared" si="3"/>
        <v>2036</v>
      </c>
      <c r="C27" s="7">
        <f>'Assumptions (Scen1)'!$D$4*O27*L27</f>
        <v>90384.733583764755</v>
      </c>
      <c r="D27" s="7">
        <f>-C27*'Assumptions (Scen1)'!$F$4</f>
        <v>-18076.946716752951</v>
      </c>
      <c r="E27" s="7">
        <f>-'Assumptions (Scen1)'!$E$4*(1+'Assumptions (Scen1)'!$D$9)^('Individual (Scen1)'!B27-'Individual (Scen1)'!$B$5)</f>
        <v>-37103.512098621111</v>
      </c>
      <c r="F27" s="7">
        <f>-C27*'Assumptions (Scen1)'!$C$4</f>
        <v>-49711.603471070623</v>
      </c>
      <c r="G27" s="7">
        <f t="shared" si="0"/>
        <v>735.14901656034635</v>
      </c>
      <c r="H27" s="7">
        <f>'Assumptions (Scen1)'!$D$11*(K27+C27+D27+E27)</f>
        <v>1864.8427519800277</v>
      </c>
      <c r="I27" s="7">
        <f t="shared" si="1"/>
        <v>-11907.336934139556</v>
      </c>
      <c r="K27" s="16">
        <f>C27*'Assumptions (Scen1)'!$G$4</f>
        <v>18076.946716752951</v>
      </c>
      <c r="L27">
        <f>1*(1+'Assumptions (Scen1)'!$D$12)^(B27-$B$5)</f>
        <v>8.140274938683989</v>
      </c>
      <c r="M27">
        <f>1/1000*(1+'Assumptions (Scen1)'!$D$14)^(B27-$B$5)</f>
        <v>8.1402749386839893E-3</v>
      </c>
      <c r="N27" s="5">
        <f>'Assumptions (Scen1)'!$D$10</f>
        <v>0.12</v>
      </c>
      <c r="O27">
        <f t="shared" si="2"/>
        <v>5.5517002966472877E-2</v>
      </c>
    </row>
    <row r="28" spans="2:15">
      <c r="B28" s="13">
        <f t="shared" si="3"/>
        <v>2037</v>
      </c>
      <c r="C28" s="7">
        <f>'Assumptions (Scen1)'!$D$4*O28*L28</f>
        <v>86708.988500963023</v>
      </c>
      <c r="D28" s="7">
        <f>-C28*'Assumptions (Scen1)'!$F$4</f>
        <v>-17341.797700192605</v>
      </c>
      <c r="E28" s="7">
        <f>-'Assumptions (Scen1)'!$E$4*(1+'Assumptions (Scen1)'!$D$9)^('Individual (Scen1)'!B28-'Individual (Scen1)'!$B$5)</f>
        <v>-37845.58234059353</v>
      </c>
      <c r="F28" s="7">
        <f>-C28*'Assumptions (Scen1)'!$C$4</f>
        <v>-47689.94367552967</v>
      </c>
      <c r="G28" s="7">
        <f t="shared" si="0"/>
        <v>720.28361158412008</v>
      </c>
      <c r="H28" s="7">
        <f>'Assumptions (Scen1)'!$D$11*(K28+C28+D28+E28)</f>
        <v>1710.2192156129324</v>
      </c>
      <c r="I28" s="7">
        <f t="shared" si="1"/>
        <v>-13737.832388155728</v>
      </c>
      <c r="K28" s="16">
        <f>C28*'Assumptions (Scen1)'!$G$4</f>
        <v>17341.797700192605</v>
      </c>
      <c r="L28">
        <f>1*(1+'Assumptions (Scen1)'!$D$12)^(B28-$B$5)</f>
        <v>8.9543024325523888</v>
      </c>
      <c r="M28">
        <f>1/1000*(1+'Assumptions (Scen1)'!$D$14)^(B28-$B$5)</f>
        <v>8.9543024325523888E-3</v>
      </c>
      <c r="N28" s="5">
        <f>'Assumptions (Scen1)'!$D$10</f>
        <v>0.12</v>
      </c>
      <c r="O28">
        <f t="shared" si="2"/>
        <v>4.8417500499950708E-2</v>
      </c>
    </row>
    <row r="29" spans="2:15">
      <c r="B29" s="13">
        <f t="shared" si="3"/>
        <v>2038</v>
      </c>
      <c r="C29" s="7">
        <f>'Assumptions (Scen1)'!$D$4*O29*L29</f>
        <v>83107.570443042423</v>
      </c>
      <c r="D29" s="7">
        <f>-C29*'Assumptions (Scen1)'!$F$4</f>
        <v>-16621.514088608485</v>
      </c>
      <c r="E29" s="7">
        <f>-'Assumptions (Scen1)'!$E$4*(1+'Assumptions (Scen1)'!$D$9)^('Individual (Scen1)'!B29-'Individual (Scen1)'!$B$5)</f>
        <v>-38602.493987405403</v>
      </c>
      <c r="F29" s="7">
        <f>-C29*'Assumptions (Scen1)'!$C$4</f>
        <v>-45709.163743673336</v>
      </c>
      <c r="G29" s="7">
        <f t="shared" si="0"/>
        <v>706.21481335994213</v>
      </c>
      <c r="H29" s="7">
        <f>'Assumptions (Scen1)'!$D$11*(K29+C29+D29+E29)</f>
        <v>1557.6776759472959</v>
      </c>
      <c r="I29" s="7">
        <f t="shared" si="1"/>
        <v>-15561.708887337565</v>
      </c>
      <c r="K29" s="16">
        <f>C29*'Assumptions (Scen1)'!$G$4</f>
        <v>16621.514088608485</v>
      </c>
      <c r="L29">
        <f>1*(1+'Assumptions (Scen1)'!$D$12)^(B29-$B$5)</f>
        <v>9.8497326758076262</v>
      </c>
      <c r="M29">
        <f>1/1000*(1+'Assumptions (Scen1)'!$D$14)^(B29-$B$5)</f>
        <v>9.8497326758076268E-3</v>
      </c>
      <c r="N29" s="5">
        <f>'Assumptions (Scen1)'!$D$10</f>
        <v>0.12</v>
      </c>
      <c r="O29">
        <f t="shared" si="2"/>
        <v>4.2187728935611964E-2</v>
      </c>
    </row>
    <row r="30" spans="2:15">
      <c r="B30" s="13">
        <f t="shared" si="3"/>
        <v>2039</v>
      </c>
      <c r="C30" s="7">
        <f>'Assumptions (Scen1)'!$D$4*O30*L30</f>
        <v>79576.496376242707</v>
      </c>
      <c r="D30" s="7">
        <f>-C30*'Assumptions (Scen1)'!$F$4</f>
        <v>-15915.299275248542</v>
      </c>
      <c r="E30" s="7">
        <f>-'Assumptions (Scen1)'!$E$4*(1+'Assumptions (Scen1)'!$D$9)^('Individual (Scen1)'!B30-'Individual (Scen1)'!$B$5)</f>
        <v>-39374.543867153508</v>
      </c>
      <c r="F30" s="7">
        <f>-C30*'Assumptions (Scen1)'!$C$4</f>
        <v>-43767.07300693349</v>
      </c>
      <c r="G30" s="7">
        <f t="shared" si="0"/>
        <v>692.90112013590806</v>
      </c>
      <c r="H30" s="7">
        <f>'Assumptions (Scen1)'!$D$11*(K30+C30+D30+E30)</f>
        <v>1407.068337818122</v>
      </c>
      <c r="I30" s="7">
        <f t="shared" si="1"/>
        <v>-17380.450315138805</v>
      </c>
      <c r="K30" s="16">
        <f>C30*'Assumptions (Scen1)'!$G$4</f>
        <v>15915.299275248542</v>
      </c>
      <c r="L30">
        <f>1*(1+'Assumptions (Scen1)'!$D$12)^(B30-$B$5)</f>
        <v>10.834705943388391</v>
      </c>
      <c r="M30">
        <f>1/1000*(1+'Assumptions (Scen1)'!$D$14)^(B30-$B$5)</f>
        <v>1.0834705943388392E-2</v>
      </c>
      <c r="N30" s="5">
        <f>'Assumptions (Scen1)'!$D$10</f>
        <v>0.12</v>
      </c>
      <c r="O30">
        <f t="shared" si="2"/>
        <v>3.67229608223942E-2</v>
      </c>
    </row>
    <row r="31" spans="2:15">
      <c r="B31" s="13">
        <f t="shared" si="3"/>
        <v>2040</v>
      </c>
      <c r="C31" s="7">
        <f>'Assumptions (Scen1)'!$D$4*O31*L31</f>
        <v>76111.990775563172</v>
      </c>
      <c r="D31" s="7">
        <f>-C31*'Assumptions (Scen1)'!$F$4</f>
        <v>-15222.398155112634</v>
      </c>
      <c r="E31" s="7">
        <f>-'Assumptions (Scen1)'!$E$4*(1+'Assumptions (Scen1)'!$D$9)^('Individual (Scen1)'!B31-'Individual (Scen1)'!$B$5)</f>
        <v>-40162.034744496581</v>
      </c>
      <c r="F31" s="7">
        <f>-C31*'Assumptions (Scen1)'!$C$4</f>
        <v>-41861.594926559745</v>
      </c>
      <c r="G31" s="7">
        <f t="shared" si="0"/>
        <v>680.29619471321348</v>
      </c>
      <c r="H31" s="7">
        <f>'Assumptions (Scen1)'!$D$11*(K31+C31+D31+E31)</f>
        <v>1258.2484610873307</v>
      </c>
      <c r="I31" s="7">
        <f t="shared" si="1"/>
        <v>-19195.492394805246</v>
      </c>
      <c r="K31" s="16">
        <f>C31*'Assumptions (Scen1)'!$G$4</f>
        <v>15222.398155112634</v>
      </c>
      <c r="L31">
        <f>1*(1+'Assumptions (Scen1)'!$D$12)^(B31-$B$5)</f>
        <v>11.918176537727231</v>
      </c>
      <c r="M31">
        <f>1/1000*(1+'Assumptions (Scen1)'!$D$14)^(B31-$B$5)</f>
        <v>1.1918176537727232E-2</v>
      </c>
      <c r="N31" s="5">
        <f>'Assumptions (Scen1)'!$D$10</f>
        <v>0.12</v>
      </c>
      <c r="O31">
        <f t="shared" si="2"/>
        <v>3.1931055281245881E-2</v>
      </c>
    </row>
    <row r="32" spans="2:15">
      <c r="B32" s="13">
        <f t="shared" si="3"/>
        <v>2041</v>
      </c>
      <c r="C32" s="7">
        <f>'Assumptions (Scen1)'!$D$4*O32*L32</f>
        <v>72710.509801997105</v>
      </c>
      <c r="D32" s="7">
        <f>-C32*'Assumptions (Scen1)'!$F$4</f>
        <v>-14542.101960399421</v>
      </c>
      <c r="E32" s="7">
        <f>-'Assumptions (Scen1)'!$E$4*(1+'Assumptions (Scen1)'!$D$9)^('Individual (Scen1)'!B32-'Individual (Scen1)'!$B$5)</f>
        <v>-40965.275439386511</v>
      </c>
      <c r="F32" s="7">
        <f>-C32*'Assumptions (Scen1)'!$C$4</f>
        <v>-39990.780391098408</v>
      </c>
      <c r="G32" s="7">
        <f t="shared" si="0"/>
        <v>668.34805228651567</v>
      </c>
      <c r="H32" s="7">
        <f>'Assumptions (Scen1)'!$D$11*(K32+C32+D32+E32)</f>
        <v>1111.0832026913708</v>
      </c>
      <c r="I32" s="7">
        <f t="shared" si="1"/>
        <v>-21008.21673390935</v>
      </c>
      <c r="K32" s="16">
        <f>C32*'Assumptions (Scen1)'!$G$4</f>
        <v>14542.101960399421</v>
      </c>
      <c r="L32">
        <f>1*(1+'Assumptions (Scen1)'!$D$12)^(B32-$B$5)</f>
        <v>13.109994191499956</v>
      </c>
      <c r="M32">
        <f>1/1000*(1+'Assumptions (Scen1)'!$D$14)^(B32-$B$5)</f>
        <v>1.3109994191499956E-2</v>
      </c>
      <c r="N32" s="5">
        <f>'Assumptions (Scen1)'!$D$10</f>
        <v>0.12</v>
      </c>
      <c r="O32">
        <f t="shared" si="2"/>
        <v>2.7730946612142652E-2</v>
      </c>
    </row>
    <row r="33" spans="2:15">
      <c r="B33" s="13">
        <f t="shared" si="3"/>
        <v>2042</v>
      </c>
      <c r="C33" s="7">
        <f>'Assumptions (Scen1)'!$D$4*O33*L33</f>
        <v>69368.769540564521</v>
      </c>
      <c r="D33" s="7">
        <f>-C33*'Assumptions (Scen1)'!$F$4</f>
        <v>-13873.753908112905</v>
      </c>
      <c r="E33" s="7">
        <f>-'Assumptions (Scen1)'!$E$4*(1+'Assumptions (Scen1)'!$D$9)^('Individual (Scen1)'!B33-'Individual (Scen1)'!$B$5)</f>
        <v>-41784.580948174247</v>
      </c>
      <c r="F33" s="7">
        <f>-C33*'Assumptions (Scen1)'!$C$4</f>
        <v>-38152.823247310487</v>
      </c>
      <c r="G33" s="7">
        <f t="shared" si="0"/>
        <v>656.99819243114871</v>
      </c>
      <c r="H33" s="7">
        <f>'Assumptions (Scen1)'!$D$11*(K33+C33+D33+E33)</f>
        <v>965.44660073365969</v>
      </c>
      <c r="I33" s="7">
        <f t="shared" si="1"/>
        <v>-22819.94376986831</v>
      </c>
      <c r="K33" s="16">
        <f>C33*'Assumptions (Scen1)'!$G$4</f>
        <v>13873.753908112905</v>
      </c>
      <c r="L33">
        <f>1*(1+'Assumptions (Scen1)'!$D$12)^(B33-$B$5)</f>
        <v>14.420993610649951</v>
      </c>
      <c r="M33">
        <f>1/1000*(1+'Assumptions (Scen1)'!$D$14)^(B33-$B$5)</f>
        <v>1.4420993610649951E-2</v>
      </c>
      <c r="N33" s="5">
        <f>'Assumptions (Scen1)'!$D$10</f>
        <v>0.12</v>
      </c>
      <c r="O33">
        <f t="shared" si="2"/>
        <v>2.4051314151243869E-2</v>
      </c>
    </row>
    <row r="34" spans="2:15">
      <c r="B34" s="13">
        <f t="shared" si="3"/>
        <v>2043</v>
      </c>
      <c r="C34" s="7">
        <f>'Assumptions (Scen1)'!$D$4*O34*L34</f>
        <v>66083.778578408776</v>
      </c>
      <c r="D34" s="7">
        <f>-C34*'Assumptions (Scen1)'!$F$4</f>
        <v>-13216.755715681757</v>
      </c>
      <c r="E34" s="7">
        <f>-'Assumptions (Scen1)'!$E$4*(1+'Assumptions (Scen1)'!$D$9)^('Individual (Scen1)'!B34-'Individual (Scen1)'!$B$5)</f>
        <v>-42620.272567137727</v>
      </c>
      <c r="F34" s="7">
        <f>-C34*'Assumptions (Scen1)'!$C$4</f>
        <v>-36346.078218124829</v>
      </c>
      <c r="G34" s="7">
        <f t="shared" si="0"/>
        <v>646.18068648482586</v>
      </c>
      <c r="H34" s="7">
        <f>'Assumptions (Scen1)'!$D$11*(K34+C34+D34+E34)</f>
        <v>821.22271039448628</v>
      </c>
      <c r="I34" s="7">
        <f t="shared" si="1"/>
        <v>-24631.924525656224</v>
      </c>
      <c r="K34" s="16">
        <f>C34*'Assumptions (Scen1)'!$G$4</f>
        <v>13216.755715681757</v>
      </c>
      <c r="L34">
        <f>1*(1+'Assumptions (Scen1)'!$D$12)^(B34-$B$5)</f>
        <v>15.863092971714947</v>
      </c>
      <c r="M34">
        <f>1/1000*(1+'Assumptions (Scen1)'!$D$14)^(B34-$B$5)</f>
        <v>1.5863092971714947E-2</v>
      </c>
      <c r="N34" s="5">
        <f>'Assumptions (Scen1)'!$D$10</f>
        <v>0.12</v>
      </c>
      <c r="O34">
        <f t="shared" si="2"/>
        <v>2.0829411608518273E-2</v>
      </c>
    </row>
    <row r="35" spans="2:15">
      <c r="B35" s="13">
        <f t="shared" si="3"/>
        <v>2044</v>
      </c>
      <c r="C35" s="7">
        <f>'Assumptions (Scen1)'!$D$4*O35*L35</f>
        <v>62852.875145984646</v>
      </c>
      <c r="D35" s="7">
        <f>-C35*'Assumptions (Scen1)'!$F$4</f>
        <v>-12570.575029196931</v>
      </c>
      <c r="E35" s="7">
        <f>-'Assumptions (Scen1)'!$E$4*(1+'Assumptions (Scen1)'!$D$9)^('Individual (Scen1)'!B35-'Individual (Scen1)'!$B$5)</f>
        <v>-43472.678018480481</v>
      </c>
      <c r="F35" s="7">
        <f>-C35*'Assumptions (Scen1)'!$C$4</f>
        <v>-34569.081330291556</v>
      </c>
      <c r="G35" s="7">
        <f t="shared" si="0"/>
        <v>12570.575029196931</v>
      </c>
      <c r="H35" s="7">
        <f>'Assumptions (Scen1)'!$D$11*(K35+C35+D35+E35)</f>
        <v>678.30689946264613</v>
      </c>
      <c r="I35" s="7">
        <f t="shared" si="1"/>
        <v>-14510.577303324744</v>
      </c>
      <c r="K35" s="16">
        <f>C35*'Assumptions (Scen1)'!$G$4</f>
        <v>12570.575029196931</v>
      </c>
      <c r="L35">
        <f>1*(1+'Assumptions (Scen1)'!$D$12)^(B35-$B$5)</f>
        <v>17.449402268886445</v>
      </c>
      <c r="M35">
        <f>1/1000*(1+'Assumptions (Scen1)'!$D$14)^(B35-$B$5)</f>
        <v>1.7449402268886444E-2</v>
      </c>
      <c r="N35" s="5">
        <f>'Assumptions (Scen1)'!$D$10</f>
        <v>0.12</v>
      </c>
      <c r="O35">
        <f t="shared" si="2"/>
        <v>1.8010036727176579E-2</v>
      </c>
    </row>
    <row r="36" spans="2:15">
      <c r="C36" s="7"/>
      <c r="D36" s="7"/>
      <c r="E36" s="7"/>
      <c r="F36" s="7"/>
      <c r="G36" s="7"/>
      <c r="H36" s="7"/>
      <c r="I36" s="7"/>
      <c r="K36" s="16"/>
      <c r="N36" s="5"/>
    </row>
    <row r="38" spans="2:15">
      <c r="B38" s="13" t="s">
        <v>21</v>
      </c>
      <c r="C38" s="17">
        <f>NPV('Assumptions (Scen1)'!$D$15,C5:C35)*(1+'Assumptions (Scen1)'!$D$15)</f>
        <v>1367045.9381323976</v>
      </c>
      <c r="D38" s="17">
        <f>NPV('Assumptions (Scen1)'!$D$15,D5:D35)*(1+'Assumptions (Scen1)'!$D$15)</f>
        <v>-273409.18762647966</v>
      </c>
      <c r="E38" s="17">
        <f>NPV('Assumptions (Scen1)'!$D$15,E5:E35)*(1+'Assumptions (Scen1)'!$D$15)</f>
        <v>-236239.91873696912</v>
      </c>
      <c r="F38" s="17">
        <f>NPV('Assumptions (Scen1)'!$D$15,F5:F35)</f>
        <v>-665376.34156886628</v>
      </c>
      <c r="G38" s="17">
        <f>NPV('Assumptions (Scen1)'!$D$15,G5:G35)</f>
        <v>8545.8456712899879</v>
      </c>
      <c r="H38" s="17">
        <f>NPV('Assumptions (Scen1)'!$D$15,H5:H35)</f>
        <v>35024.965202513296</v>
      </c>
      <c r="I38" s="18">
        <f>SUM(C38:H38)</f>
        <v>235591.30107388581</v>
      </c>
    </row>
    <row r="40" spans="2:15">
      <c r="H40" s="35" t="s">
        <v>35</v>
      </c>
      <c r="I40" s="18">
        <f>NPV('Assumptions (Scen1)'!D15,I5:I35)</f>
        <v>136952.72750754684</v>
      </c>
    </row>
    <row r="45" spans="2:15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C2" sqref="C2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49" t="s">
        <v>3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>
        <f>'Assumptions (Scen1)'!$D$5*O5*L5</f>
        <v>160000</v>
      </c>
      <c r="D5" s="7">
        <f>-C5*'Assumptions (Scen1)'!$F$5</f>
        <v>-6400</v>
      </c>
      <c r="E5" s="7">
        <f>-C5*'Assumptions (Scen1)'!$E$5</f>
        <v>-16000</v>
      </c>
      <c r="F5" s="7">
        <f>-C5*'Assumptions (Scen1)'!$C$5</f>
        <v>-131200</v>
      </c>
      <c r="G5" s="7">
        <f>K5-K6</f>
        <v>15840.000000000007</v>
      </c>
      <c r="H5" s="7">
        <f>'Assumptions (Scen1)'!$D$11*(K5+C5+D5+E5)</f>
        <v>6496.0000000000009</v>
      </c>
      <c r="I5" s="7">
        <f>SUM(C5:H5)</f>
        <v>28736.000000000007</v>
      </c>
      <c r="K5" s="16">
        <f>C5*'Assumptions (Scen1)'!$G$5</f>
        <v>48000</v>
      </c>
      <c r="L5">
        <v>1</v>
      </c>
      <c r="N5" s="5">
        <v>0.33</v>
      </c>
      <c r="O5">
        <v>1</v>
      </c>
    </row>
    <row r="6" spans="2:21">
      <c r="B6" s="13">
        <f>B5+1</f>
        <v>2015</v>
      </c>
      <c r="C6" s="7">
        <f>'Assumptions (Scen1)'!$D$5*O6*L6</f>
        <v>107199.99999999999</v>
      </c>
      <c r="D6" s="7">
        <f>-C6*'Assumptions (Scen1)'!$F$4</f>
        <v>-21440</v>
      </c>
      <c r="E6" s="7">
        <f>-C6*'Assumptions (Scen1)'!$E$5</f>
        <v>-10720</v>
      </c>
      <c r="F6" s="7">
        <f>-C6*'Assumptions (Scen1)'!$C$5</f>
        <v>-87903.999999999985</v>
      </c>
      <c r="G6" s="7">
        <f t="shared" ref="G6:G34" si="0">K6-K7</f>
        <v>10612.8</v>
      </c>
      <c r="H6" s="7">
        <f>'Assumptions (Scen1)'!$D$11*(K6+C6+D6+E6)</f>
        <v>3751.9999999999995</v>
      </c>
      <c r="I6" s="7">
        <f t="shared" ref="I6:I34" si="1">SUM(C6:H6)</f>
        <v>1500.7999999999988</v>
      </c>
      <c r="K6" s="16">
        <f>C6*'Assumptions (Scen1)'!$G$5</f>
        <v>32159.999999999993</v>
      </c>
      <c r="L6">
        <v>1</v>
      </c>
      <c r="N6" s="5">
        <v>0.33</v>
      </c>
      <c r="O6">
        <f>O5*(1-M6)*(1-N5)</f>
        <v>0.66999999999999993</v>
      </c>
    </row>
    <row r="7" spans="2:21">
      <c r="B7" s="13">
        <f t="shared" ref="B7:B35" si="2">B6+1</f>
        <v>2016</v>
      </c>
      <c r="C7" s="7">
        <f>'Assumptions (Scen1)'!$D$5*O7*L7</f>
        <v>71823.999999999985</v>
      </c>
      <c r="D7" s="7">
        <f>-C7*'Assumptions (Scen1)'!$F$4</f>
        <v>-14364.799999999997</v>
      </c>
      <c r="E7" s="7">
        <f>-C7*'Assumptions (Scen1)'!$E$5</f>
        <v>-7182.3999999999987</v>
      </c>
      <c r="F7" s="7">
        <f>-C7*'Assumptions (Scen1)'!$C$5</f>
        <v>-58895.679999999986</v>
      </c>
      <c r="G7" s="7">
        <f t="shared" si="0"/>
        <v>21547.199999999993</v>
      </c>
      <c r="H7" s="7">
        <f>'Assumptions (Scen1)'!$D$11*(K7+C7+D7+E7)</f>
        <v>2513.8399999999997</v>
      </c>
      <c r="I7" s="7">
        <f t="shared" si="1"/>
        <v>15442.159999999996</v>
      </c>
      <c r="K7" s="16">
        <f>C7*'Assumptions (Scen1)'!$G$5</f>
        <v>21547.199999999993</v>
      </c>
      <c r="L7">
        <v>1</v>
      </c>
      <c r="N7" s="5">
        <v>1</v>
      </c>
      <c r="O7">
        <f t="shared" ref="O7:O35" si="3">O6*(1-M7)*(1-N6)</f>
        <v>0.44889999999999991</v>
      </c>
    </row>
    <row r="8" spans="2:21">
      <c r="B8" s="13">
        <f t="shared" si="2"/>
        <v>2017</v>
      </c>
      <c r="C8" s="7">
        <f>'Assumptions (Scen1)'!$D$5*O8*L8</f>
        <v>0</v>
      </c>
      <c r="D8" s="7">
        <f>-C8*'Assumptions (Scen1)'!$F$4</f>
        <v>0</v>
      </c>
      <c r="E8" s="7">
        <f>-C8*'Assumptions (Scen1)'!$E$5</f>
        <v>0</v>
      </c>
      <c r="F8" s="7">
        <f>-C8*'Assumptions (Scen1)'!$C$5</f>
        <v>0</v>
      </c>
      <c r="G8" s="7">
        <f t="shared" si="0"/>
        <v>0</v>
      </c>
      <c r="H8" s="7">
        <f>'Assumptions (Scen1)'!$D$11*(K8+C8+D8+E8)</f>
        <v>0</v>
      </c>
      <c r="I8" s="7">
        <f t="shared" si="1"/>
        <v>0</v>
      </c>
      <c r="K8" s="16">
        <f>C8*'Assumptions (Scen1)'!$G$5</f>
        <v>0</v>
      </c>
      <c r="L8">
        <v>1</v>
      </c>
      <c r="N8" s="5">
        <v>1</v>
      </c>
      <c r="O8">
        <f t="shared" si="3"/>
        <v>0</v>
      </c>
    </row>
    <row r="9" spans="2:21">
      <c r="B9" s="13">
        <f t="shared" si="2"/>
        <v>2018</v>
      </c>
      <c r="C9" s="7">
        <f>'Assumptions (Scen1)'!$D$5*O9*L9</f>
        <v>0</v>
      </c>
      <c r="D9" s="7">
        <f>-C9*'Assumptions (Scen1)'!$F$4</f>
        <v>0</v>
      </c>
      <c r="E9" s="7">
        <f>-C9*'Assumptions (Scen1)'!$E$5</f>
        <v>0</v>
      </c>
      <c r="F9" s="7">
        <f>-C9*'Assumptions (Scen1)'!$C$5</f>
        <v>0</v>
      </c>
      <c r="G9" s="7">
        <f t="shared" si="0"/>
        <v>0</v>
      </c>
      <c r="H9" s="7">
        <f>'Assumptions (Scen1)'!$D$11*(K9+C9+D9+E9)</f>
        <v>0</v>
      </c>
      <c r="I9" s="7">
        <f t="shared" si="1"/>
        <v>0</v>
      </c>
      <c r="K9" s="16">
        <f>C9*'Assumptions (Scen1)'!$G$5</f>
        <v>0</v>
      </c>
      <c r="L9">
        <v>1</v>
      </c>
      <c r="N9" s="5">
        <v>1</v>
      </c>
      <c r="O9">
        <f t="shared" si="3"/>
        <v>0</v>
      </c>
    </row>
    <row r="10" spans="2:21">
      <c r="B10" s="13">
        <f t="shared" si="2"/>
        <v>2019</v>
      </c>
      <c r="C10" s="7">
        <f>'Assumptions (Scen1)'!$D$5*O10*L10</f>
        <v>0</v>
      </c>
      <c r="D10" s="7">
        <f>-C10*'Assumptions (Scen1)'!$F$4</f>
        <v>0</v>
      </c>
      <c r="E10" s="7">
        <f>-C10*'Assumptions (Scen1)'!$E$5</f>
        <v>0</v>
      </c>
      <c r="F10" s="7">
        <f>-C10*'Assumptions (Scen1)'!$C$5</f>
        <v>0</v>
      </c>
      <c r="G10" s="7">
        <f t="shared" si="0"/>
        <v>0</v>
      </c>
      <c r="H10" s="7">
        <f>'Assumptions (Scen1)'!$D$11*(K10+C10+D10+E10)</f>
        <v>0</v>
      </c>
      <c r="I10" s="7">
        <f t="shared" si="1"/>
        <v>0</v>
      </c>
      <c r="K10" s="16">
        <f>C10*'Assumptions (Scen1)'!$G$5</f>
        <v>0</v>
      </c>
      <c r="L10">
        <v>1</v>
      </c>
      <c r="N10" s="5">
        <v>1</v>
      </c>
      <c r="O10">
        <f t="shared" si="3"/>
        <v>0</v>
      </c>
    </row>
    <row r="11" spans="2:21">
      <c r="B11" s="13">
        <f t="shared" si="2"/>
        <v>2020</v>
      </c>
      <c r="C11" s="7">
        <f>'Assumptions (Scen1)'!$D$5*O11*L11</f>
        <v>0</v>
      </c>
      <c r="D11" s="7">
        <f>-C11*'Assumptions (Scen1)'!$F$4</f>
        <v>0</v>
      </c>
      <c r="E11" s="7">
        <f>-C11*'Assumptions (Scen1)'!$E$5</f>
        <v>0</v>
      </c>
      <c r="F11" s="7">
        <f>-C11*'Assumptions (Scen1)'!$C$5</f>
        <v>0</v>
      </c>
      <c r="G11" s="7">
        <f t="shared" si="0"/>
        <v>0</v>
      </c>
      <c r="H11" s="7">
        <f>'Assumptions (Scen1)'!$D$11*(K11+C11+D11+E11)</f>
        <v>0</v>
      </c>
      <c r="I11" s="7">
        <f t="shared" si="1"/>
        <v>0</v>
      </c>
      <c r="K11" s="16">
        <f>C11*'Assumptions (Scen1)'!$G$5</f>
        <v>0</v>
      </c>
      <c r="L11">
        <v>1</v>
      </c>
      <c r="N11" s="5">
        <v>1</v>
      </c>
      <c r="O11">
        <f t="shared" si="3"/>
        <v>0</v>
      </c>
    </row>
    <row r="12" spans="2:21">
      <c r="B12" s="13">
        <f t="shared" si="2"/>
        <v>2021</v>
      </c>
      <c r="C12" s="7">
        <f>'Assumptions (Scen1)'!$D$5*O12*L12</f>
        <v>0</v>
      </c>
      <c r="D12" s="7">
        <f>-C12*'Assumptions (Scen1)'!$F$4</f>
        <v>0</v>
      </c>
      <c r="E12" s="7">
        <f>-C12*'Assumptions (Scen1)'!$E$5</f>
        <v>0</v>
      </c>
      <c r="F12" s="7">
        <f>-C12*'Assumptions (Scen1)'!$C$5</f>
        <v>0</v>
      </c>
      <c r="G12" s="7">
        <f t="shared" si="0"/>
        <v>0</v>
      </c>
      <c r="H12" s="7">
        <f>'Assumptions (Scen1)'!$D$11*(K12+C12+D12+E12)</f>
        <v>0</v>
      </c>
      <c r="I12" s="7">
        <f t="shared" si="1"/>
        <v>0</v>
      </c>
      <c r="K12" s="16">
        <f>C12*'Assumptions (Scen1)'!$G$5</f>
        <v>0</v>
      </c>
      <c r="L12">
        <v>1</v>
      </c>
      <c r="N12" s="5">
        <v>1</v>
      </c>
      <c r="O12">
        <f t="shared" si="3"/>
        <v>0</v>
      </c>
    </row>
    <row r="13" spans="2:21">
      <c r="B13" s="13">
        <f t="shared" si="2"/>
        <v>2022</v>
      </c>
      <c r="C13" s="7">
        <f>'Assumptions (Scen1)'!$D$5*O13*L13</f>
        <v>0</v>
      </c>
      <c r="D13" s="7">
        <f>-C13*'Assumptions (Scen1)'!$F$4</f>
        <v>0</v>
      </c>
      <c r="E13" s="7">
        <f>-C13*'Assumptions (Scen1)'!$E$5</f>
        <v>0</v>
      </c>
      <c r="F13" s="7">
        <f>-C13*'Assumptions (Scen1)'!$C$5</f>
        <v>0</v>
      </c>
      <c r="G13" s="7">
        <f t="shared" si="0"/>
        <v>0</v>
      </c>
      <c r="H13" s="7">
        <f>'Assumptions (Scen1)'!$D$11*(K13+C13+D13+E13)</f>
        <v>0</v>
      </c>
      <c r="I13" s="7">
        <f t="shared" si="1"/>
        <v>0</v>
      </c>
      <c r="K13" s="16">
        <f>C13*'Assumptions (Scen1)'!$G$5</f>
        <v>0</v>
      </c>
      <c r="L13">
        <v>1</v>
      </c>
      <c r="N13" s="5">
        <v>1</v>
      </c>
      <c r="O13">
        <f t="shared" si="3"/>
        <v>0</v>
      </c>
    </row>
    <row r="14" spans="2:21">
      <c r="B14" s="13">
        <f t="shared" si="2"/>
        <v>2023</v>
      </c>
      <c r="C14" s="7">
        <f>'Assumptions (Scen1)'!$D$5*O14*L14</f>
        <v>0</v>
      </c>
      <c r="D14" s="7">
        <f>-C14*'Assumptions (Scen1)'!$F$4</f>
        <v>0</v>
      </c>
      <c r="E14" s="7">
        <f>-C14*'Assumptions (Scen1)'!$E$5</f>
        <v>0</v>
      </c>
      <c r="F14" s="7">
        <f>-C14*'Assumptions (Scen1)'!$C$5</f>
        <v>0</v>
      </c>
      <c r="G14" s="7">
        <f t="shared" si="0"/>
        <v>0</v>
      </c>
      <c r="H14" s="7">
        <f>'Assumptions (Scen1)'!$D$11*(K14+C14+D14+E14)</f>
        <v>0</v>
      </c>
      <c r="I14" s="7">
        <f t="shared" si="1"/>
        <v>0</v>
      </c>
      <c r="K14" s="16">
        <f>C14*'Assumptions (Scen1)'!$G$5</f>
        <v>0</v>
      </c>
      <c r="L14">
        <v>1</v>
      </c>
      <c r="N14" s="5">
        <v>1</v>
      </c>
      <c r="O14">
        <f t="shared" si="3"/>
        <v>0</v>
      </c>
    </row>
    <row r="15" spans="2:21">
      <c r="B15" s="13">
        <f t="shared" si="2"/>
        <v>2024</v>
      </c>
      <c r="C15" s="7">
        <f>'Assumptions (Scen1)'!$D$5*O15*L15</f>
        <v>0</v>
      </c>
      <c r="D15" s="7">
        <f>-C15*'Assumptions (Scen1)'!$F$4</f>
        <v>0</v>
      </c>
      <c r="E15" s="7">
        <f>-C15*'Assumptions (Scen1)'!$E$5</f>
        <v>0</v>
      </c>
      <c r="F15" s="7">
        <f>-C15*'Assumptions (Scen1)'!$C$5</f>
        <v>0</v>
      </c>
      <c r="G15" s="7">
        <f t="shared" si="0"/>
        <v>0</v>
      </c>
      <c r="H15" s="7">
        <f>'Assumptions (Scen1)'!$D$11*(K15+C15+D15+E15)</f>
        <v>0</v>
      </c>
      <c r="I15" s="7">
        <f t="shared" si="1"/>
        <v>0</v>
      </c>
      <c r="K15" s="16">
        <f>C15*'Assumptions (Scen1)'!$G$5</f>
        <v>0</v>
      </c>
      <c r="L15">
        <v>1</v>
      </c>
      <c r="N15" s="5">
        <v>1</v>
      </c>
      <c r="O15">
        <f t="shared" si="3"/>
        <v>0</v>
      </c>
    </row>
    <row r="16" spans="2:21">
      <c r="B16" s="13">
        <f t="shared" si="2"/>
        <v>2025</v>
      </c>
      <c r="C16" s="7">
        <f>'Assumptions (Scen1)'!$D$5*O16*L16</f>
        <v>0</v>
      </c>
      <c r="D16" s="7">
        <f>-C16*'Assumptions (Scen1)'!$F$4</f>
        <v>0</v>
      </c>
      <c r="E16" s="7">
        <f>-C16*'Assumptions (Scen1)'!$E$5</f>
        <v>0</v>
      </c>
      <c r="F16" s="7">
        <f>-C16*'Assumptions (Scen1)'!$C$5</f>
        <v>0</v>
      </c>
      <c r="G16" s="7">
        <f t="shared" si="0"/>
        <v>0</v>
      </c>
      <c r="H16" s="7">
        <f>'Assumptions (Scen1)'!$D$11*(K16+C16+D16+E16)</f>
        <v>0</v>
      </c>
      <c r="I16" s="7">
        <f t="shared" si="1"/>
        <v>0</v>
      </c>
      <c r="K16" s="16">
        <f>C16*'Assumptions (Scen1)'!$G$5</f>
        <v>0</v>
      </c>
      <c r="L16">
        <v>1</v>
      </c>
      <c r="N16" s="5">
        <v>1</v>
      </c>
      <c r="O16">
        <f t="shared" si="3"/>
        <v>0</v>
      </c>
    </row>
    <row r="17" spans="2:15">
      <c r="B17" s="13">
        <f t="shared" si="2"/>
        <v>2026</v>
      </c>
      <c r="C17" s="7">
        <f>'Assumptions (Scen1)'!$D$5*O17*L17</f>
        <v>0</v>
      </c>
      <c r="D17" s="7">
        <f>-C17*'Assumptions (Scen1)'!$F$4</f>
        <v>0</v>
      </c>
      <c r="E17" s="7">
        <f>-C17*'Assumptions (Scen1)'!$E$5</f>
        <v>0</v>
      </c>
      <c r="F17" s="7">
        <f>-C17*'Assumptions (Scen1)'!$C$5</f>
        <v>0</v>
      </c>
      <c r="G17" s="7">
        <f t="shared" si="0"/>
        <v>0</v>
      </c>
      <c r="H17" s="7">
        <f>'Assumptions (Scen1)'!$D$11*(K17+C17+D17+E17)</f>
        <v>0</v>
      </c>
      <c r="I17" s="7">
        <f t="shared" si="1"/>
        <v>0</v>
      </c>
      <c r="K17" s="16">
        <f>C17*'Assumptions (Scen1)'!$G$5</f>
        <v>0</v>
      </c>
      <c r="L17">
        <v>1</v>
      </c>
      <c r="N17" s="5">
        <v>1</v>
      </c>
      <c r="O17">
        <f t="shared" si="3"/>
        <v>0</v>
      </c>
    </row>
    <row r="18" spans="2:15">
      <c r="B18" s="13">
        <f t="shared" si="2"/>
        <v>2027</v>
      </c>
      <c r="C18" s="7">
        <f>'Assumptions (Scen1)'!$D$5*O18*L18</f>
        <v>0</v>
      </c>
      <c r="D18" s="7">
        <f>-C18*'Assumptions (Scen1)'!$F$4</f>
        <v>0</v>
      </c>
      <c r="E18" s="7">
        <f>-C18*'Assumptions (Scen1)'!$E$5</f>
        <v>0</v>
      </c>
      <c r="F18" s="7">
        <f>-C18*'Assumptions (Scen1)'!$C$5</f>
        <v>0</v>
      </c>
      <c r="G18" s="7">
        <f t="shared" si="0"/>
        <v>0</v>
      </c>
      <c r="H18" s="7">
        <f>'Assumptions (Scen1)'!$D$11*(K18+C18+D18+E18)</f>
        <v>0</v>
      </c>
      <c r="I18" s="7">
        <f t="shared" si="1"/>
        <v>0</v>
      </c>
      <c r="K18" s="16">
        <f>C18*'Assumptions (Scen1)'!$G$5</f>
        <v>0</v>
      </c>
      <c r="L18">
        <v>1</v>
      </c>
      <c r="N18" s="5">
        <v>1</v>
      </c>
      <c r="O18">
        <f t="shared" si="3"/>
        <v>0</v>
      </c>
    </row>
    <row r="19" spans="2:15">
      <c r="B19" s="13">
        <f t="shared" si="2"/>
        <v>2028</v>
      </c>
      <c r="C19" s="7">
        <f>'Assumptions (Scen1)'!$D$5*O19*L19</f>
        <v>0</v>
      </c>
      <c r="D19" s="7">
        <f>-C19*'Assumptions (Scen1)'!$F$4</f>
        <v>0</v>
      </c>
      <c r="E19" s="7">
        <f>-C19*'Assumptions (Scen1)'!$E$5</f>
        <v>0</v>
      </c>
      <c r="F19" s="7">
        <f>-C19*'Assumptions (Scen1)'!$C$5</f>
        <v>0</v>
      </c>
      <c r="G19" s="7">
        <f t="shared" si="0"/>
        <v>0</v>
      </c>
      <c r="H19" s="7">
        <f>'Assumptions (Scen1)'!$D$11*(K19+C19+D19+E19)</f>
        <v>0</v>
      </c>
      <c r="I19" s="7">
        <f t="shared" si="1"/>
        <v>0</v>
      </c>
      <c r="K19" s="16">
        <f>C19*'Assumptions (Scen1)'!$G$5</f>
        <v>0</v>
      </c>
      <c r="L19">
        <v>1</v>
      </c>
      <c r="N19" s="5">
        <v>1</v>
      </c>
      <c r="O19">
        <f t="shared" si="3"/>
        <v>0</v>
      </c>
    </row>
    <row r="20" spans="2:15">
      <c r="B20" s="13">
        <f t="shared" si="2"/>
        <v>2029</v>
      </c>
      <c r="C20" s="7">
        <f>'Assumptions (Scen1)'!$D$5*O20*L20</f>
        <v>0</v>
      </c>
      <c r="D20" s="7">
        <f>-C20*'Assumptions (Scen1)'!$F$4</f>
        <v>0</v>
      </c>
      <c r="E20" s="7">
        <f>-C20*'Assumptions (Scen1)'!$E$5</f>
        <v>0</v>
      </c>
      <c r="F20" s="7">
        <f>-C20*'Assumptions (Scen1)'!$C$5</f>
        <v>0</v>
      </c>
      <c r="G20" s="7">
        <f t="shared" si="0"/>
        <v>0</v>
      </c>
      <c r="H20" s="7">
        <f>'Assumptions (Scen1)'!$D$11*(K20+C20+D20+E20)</f>
        <v>0</v>
      </c>
      <c r="I20" s="7">
        <f t="shared" si="1"/>
        <v>0</v>
      </c>
      <c r="K20" s="16">
        <f>C20*'Assumptions (Scen1)'!$G$5</f>
        <v>0</v>
      </c>
      <c r="L20">
        <v>1</v>
      </c>
      <c r="N20" s="5">
        <v>1</v>
      </c>
      <c r="O20">
        <f t="shared" si="3"/>
        <v>0</v>
      </c>
    </row>
    <row r="21" spans="2:15">
      <c r="B21" s="13">
        <f t="shared" si="2"/>
        <v>2030</v>
      </c>
      <c r="C21" s="7">
        <f>'Assumptions (Scen1)'!$D$5*O21*L21</f>
        <v>0</v>
      </c>
      <c r="D21" s="7">
        <f>-C21*'Assumptions (Scen1)'!$F$4</f>
        <v>0</v>
      </c>
      <c r="E21" s="7">
        <f>-C21*'Assumptions (Scen1)'!$E$5</f>
        <v>0</v>
      </c>
      <c r="F21" s="7">
        <f>-C21*'Assumptions (Scen1)'!$C$5</f>
        <v>0</v>
      </c>
      <c r="G21" s="7">
        <f t="shared" si="0"/>
        <v>0</v>
      </c>
      <c r="H21" s="7">
        <f>'Assumptions (Scen1)'!$D$11*(K21+C21+D21+E21)</f>
        <v>0</v>
      </c>
      <c r="I21" s="7">
        <f t="shared" si="1"/>
        <v>0</v>
      </c>
      <c r="K21" s="16">
        <f>C21*'Assumptions (Scen1)'!$G$5</f>
        <v>0</v>
      </c>
      <c r="L21">
        <v>1</v>
      </c>
      <c r="N21" s="5">
        <v>1</v>
      </c>
      <c r="O21">
        <f t="shared" si="3"/>
        <v>0</v>
      </c>
    </row>
    <row r="22" spans="2:15">
      <c r="B22" s="13">
        <f t="shared" si="2"/>
        <v>2031</v>
      </c>
      <c r="C22" s="7">
        <f>'Assumptions (Scen1)'!$D$5*O22*L22</f>
        <v>0</v>
      </c>
      <c r="D22" s="7">
        <f>-C22*'Assumptions (Scen1)'!$F$4</f>
        <v>0</v>
      </c>
      <c r="E22" s="7">
        <f>-C22*'Assumptions (Scen1)'!$E$5</f>
        <v>0</v>
      </c>
      <c r="F22" s="7">
        <f>-C22*'Assumptions (Scen1)'!$C$5</f>
        <v>0</v>
      </c>
      <c r="G22" s="7">
        <f t="shared" si="0"/>
        <v>0</v>
      </c>
      <c r="H22" s="7">
        <f>'Assumptions (Scen1)'!$D$11*(K22+C22+D22+E22)</f>
        <v>0</v>
      </c>
      <c r="I22" s="7">
        <f t="shared" si="1"/>
        <v>0</v>
      </c>
      <c r="K22" s="16">
        <f>C22*'Assumptions (Scen1)'!$G$5</f>
        <v>0</v>
      </c>
      <c r="L22">
        <v>1</v>
      </c>
      <c r="N22" s="5">
        <v>1</v>
      </c>
      <c r="O22">
        <f t="shared" si="3"/>
        <v>0</v>
      </c>
    </row>
    <row r="23" spans="2:15">
      <c r="B23" s="13">
        <f t="shared" si="2"/>
        <v>2032</v>
      </c>
      <c r="C23" s="7">
        <f>'Assumptions (Scen1)'!$D$5*O23*L23</f>
        <v>0</v>
      </c>
      <c r="D23" s="7">
        <f>-C23*'Assumptions (Scen1)'!$F$4</f>
        <v>0</v>
      </c>
      <c r="E23" s="7">
        <f>-C23*'Assumptions (Scen1)'!$E$5</f>
        <v>0</v>
      </c>
      <c r="F23" s="7">
        <f>-C23*'Assumptions (Scen1)'!$C$5</f>
        <v>0</v>
      </c>
      <c r="G23" s="7">
        <f t="shared" si="0"/>
        <v>0</v>
      </c>
      <c r="H23" s="7">
        <f>'Assumptions (Scen1)'!$D$11*(K23+C23+D23+E23)</f>
        <v>0</v>
      </c>
      <c r="I23" s="7">
        <f t="shared" si="1"/>
        <v>0</v>
      </c>
      <c r="K23" s="16">
        <f>C23*'Assumptions (Scen1)'!$G$5</f>
        <v>0</v>
      </c>
      <c r="L23">
        <v>1</v>
      </c>
      <c r="N23" s="5">
        <v>1</v>
      </c>
      <c r="O23">
        <f t="shared" si="3"/>
        <v>0</v>
      </c>
    </row>
    <row r="24" spans="2:15">
      <c r="B24" s="13">
        <f t="shared" si="2"/>
        <v>2033</v>
      </c>
      <c r="C24" s="7">
        <f>'Assumptions (Scen1)'!$D$5*O24*L24</f>
        <v>0</v>
      </c>
      <c r="D24" s="7">
        <f>-C24*'Assumptions (Scen1)'!$F$4</f>
        <v>0</v>
      </c>
      <c r="E24" s="7">
        <f>-C24*'Assumptions (Scen1)'!$E$5</f>
        <v>0</v>
      </c>
      <c r="F24" s="7">
        <f>-C24*'Assumptions (Scen1)'!$C$5</f>
        <v>0</v>
      </c>
      <c r="G24" s="7">
        <f t="shared" si="0"/>
        <v>0</v>
      </c>
      <c r="H24" s="7">
        <f>'Assumptions (Scen1)'!$D$11*(K24+C24+D24+E24)</f>
        <v>0</v>
      </c>
      <c r="I24" s="7">
        <f t="shared" si="1"/>
        <v>0</v>
      </c>
      <c r="K24" s="16">
        <f>C24*'Assumptions (Scen1)'!$G$5</f>
        <v>0</v>
      </c>
      <c r="L24">
        <v>1</v>
      </c>
      <c r="N24" s="5">
        <v>1</v>
      </c>
      <c r="O24">
        <f t="shared" si="3"/>
        <v>0</v>
      </c>
    </row>
    <row r="25" spans="2:15">
      <c r="B25" s="13">
        <f t="shared" si="2"/>
        <v>2034</v>
      </c>
      <c r="C25" s="7">
        <f>'Assumptions (Scen1)'!$D$5*O25*L25</f>
        <v>0</v>
      </c>
      <c r="D25" s="7">
        <f>-C25*'Assumptions (Scen1)'!$F$4</f>
        <v>0</v>
      </c>
      <c r="E25" s="7">
        <f>-C25*'Assumptions (Scen1)'!$E$5</f>
        <v>0</v>
      </c>
      <c r="F25" s="7">
        <f>-C25*'Assumptions (Scen1)'!$C$5</f>
        <v>0</v>
      </c>
      <c r="G25" s="7">
        <f t="shared" si="0"/>
        <v>0</v>
      </c>
      <c r="H25" s="7">
        <f>'Assumptions (Scen1)'!$D$11*(K25+C25+D25+E25)</f>
        <v>0</v>
      </c>
      <c r="I25" s="7">
        <f t="shared" si="1"/>
        <v>0</v>
      </c>
      <c r="K25" s="16">
        <f>C25*'Assumptions (Scen1)'!$G$5</f>
        <v>0</v>
      </c>
      <c r="L25">
        <v>1</v>
      </c>
      <c r="N25" s="5">
        <v>1</v>
      </c>
      <c r="O25">
        <f t="shared" si="3"/>
        <v>0</v>
      </c>
    </row>
    <row r="26" spans="2:15">
      <c r="B26" s="13">
        <f t="shared" si="2"/>
        <v>2035</v>
      </c>
      <c r="C26" s="7">
        <f>'Assumptions (Scen1)'!$D$5*O26*L26</f>
        <v>0</v>
      </c>
      <c r="D26" s="7">
        <f>-C26*'Assumptions (Scen1)'!$F$4</f>
        <v>0</v>
      </c>
      <c r="E26" s="7">
        <f>-C26*'Assumptions (Scen1)'!$E$5</f>
        <v>0</v>
      </c>
      <c r="F26" s="7">
        <f>-C26*'Assumptions (Scen1)'!$C$5</f>
        <v>0</v>
      </c>
      <c r="G26" s="7">
        <f t="shared" si="0"/>
        <v>0</v>
      </c>
      <c r="H26" s="7">
        <f>'Assumptions (Scen1)'!$D$11*(K26+C26+D26+E26)</f>
        <v>0</v>
      </c>
      <c r="I26" s="7">
        <f t="shared" si="1"/>
        <v>0</v>
      </c>
      <c r="K26" s="16">
        <f>C26*'Assumptions (Scen1)'!$G$5</f>
        <v>0</v>
      </c>
      <c r="L26">
        <v>1</v>
      </c>
      <c r="N26" s="5">
        <v>1</v>
      </c>
      <c r="O26">
        <f t="shared" si="3"/>
        <v>0</v>
      </c>
    </row>
    <row r="27" spans="2:15">
      <c r="B27" s="13">
        <f t="shared" si="2"/>
        <v>2036</v>
      </c>
      <c r="C27" s="7">
        <f>'Assumptions (Scen1)'!$D$5*O27*L27</f>
        <v>0</v>
      </c>
      <c r="D27" s="7">
        <f>-C27*'Assumptions (Scen1)'!$F$4</f>
        <v>0</v>
      </c>
      <c r="E27" s="7">
        <f>-C27*'Assumptions (Scen1)'!$E$5</f>
        <v>0</v>
      </c>
      <c r="F27" s="7">
        <f>-C27*'Assumptions (Scen1)'!$C$5</f>
        <v>0</v>
      </c>
      <c r="G27" s="7">
        <f t="shared" si="0"/>
        <v>0</v>
      </c>
      <c r="H27" s="7">
        <f>'Assumptions (Scen1)'!$D$11*(K27+C27+D27+E27)</f>
        <v>0</v>
      </c>
      <c r="I27" s="7">
        <f t="shared" si="1"/>
        <v>0</v>
      </c>
      <c r="K27" s="16">
        <f>C27*'Assumptions (Scen1)'!$G$5</f>
        <v>0</v>
      </c>
      <c r="L27">
        <v>1</v>
      </c>
      <c r="N27" s="5">
        <v>1</v>
      </c>
      <c r="O27">
        <f t="shared" si="3"/>
        <v>0</v>
      </c>
    </row>
    <row r="28" spans="2:15">
      <c r="B28" s="13">
        <f t="shared" si="2"/>
        <v>2037</v>
      </c>
      <c r="C28" s="7">
        <f>'Assumptions (Scen1)'!$D$5*O28*L28</f>
        <v>0</v>
      </c>
      <c r="D28" s="7">
        <f>-C28*'Assumptions (Scen1)'!$F$4</f>
        <v>0</v>
      </c>
      <c r="E28" s="7">
        <f>-C28*'Assumptions (Scen1)'!$E$5</f>
        <v>0</v>
      </c>
      <c r="F28" s="7">
        <f>-C28*'Assumptions (Scen1)'!$C$5</f>
        <v>0</v>
      </c>
      <c r="G28" s="7">
        <f t="shared" si="0"/>
        <v>0</v>
      </c>
      <c r="H28" s="7">
        <f>'Assumptions (Scen1)'!$D$11*(K28+C28+D28+E28)</f>
        <v>0</v>
      </c>
      <c r="I28" s="7">
        <f t="shared" si="1"/>
        <v>0</v>
      </c>
      <c r="K28" s="16">
        <f>C28*'Assumptions (Scen1)'!$G$5</f>
        <v>0</v>
      </c>
      <c r="L28">
        <v>1</v>
      </c>
      <c r="N28" s="5">
        <v>1</v>
      </c>
      <c r="O28">
        <f t="shared" si="3"/>
        <v>0</v>
      </c>
    </row>
    <row r="29" spans="2:15">
      <c r="B29" s="13">
        <f t="shared" si="2"/>
        <v>2038</v>
      </c>
      <c r="C29" s="7">
        <f>'Assumptions (Scen1)'!$D$5*O29*L29</f>
        <v>0</v>
      </c>
      <c r="D29" s="7">
        <f>-C29*'Assumptions (Scen1)'!$F$4</f>
        <v>0</v>
      </c>
      <c r="E29" s="7">
        <f>-C29*'Assumptions (Scen1)'!$E$5</f>
        <v>0</v>
      </c>
      <c r="F29" s="7">
        <f>-C29*'Assumptions (Scen1)'!$C$5</f>
        <v>0</v>
      </c>
      <c r="G29" s="7">
        <f t="shared" si="0"/>
        <v>0</v>
      </c>
      <c r="H29" s="7">
        <f>'Assumptions (Scen1)'!$D$11*(K29+C29+D29+E29)</f>
        <v>0</v>
      </c>
      <c r="I29" s="7">
        <f t="shared" si="1"/>
        <v>0</v>
      </c>
      <c r="K29" s="16">
        <f>C29*'Assumptions (Scen1)'!$G$5</f>
        <v>0</v>
      </c>
      <c r="L29">
        <v>1</v>
      </c>
      <c r="N29" s="5">
        <v>1</v>
      </c>
      <c r="O29">
        <f t="shared" si="3"/>
        <v>0</v>
      </c>
    </row>
    <row r="30" spans="2:15">
      <c r="B30" s="13">
        <f t="shared" si="2"/>
        <v>2039</v>
      </c>
      <c r="C30" s="7">
        <f>'Assumptions (Scen1)'!$D$5*O30*L30</f>
        <v>0</v>
      </c>
      <c r="D30" s="7">
        <f>-C30*'Assumptions (Scen1)'!$F$4</f>
        <v>0</v>
      </c>
      <c r="E30" s="7">
        <f>-C30*'Assumptions (Scen1)'!$E$5</f>
        <v>0</v>
      </c>
      <c r="F30" s="7">
        <f>-C30*'Assumptions (Scen1)'!$C$5</f>
        <v>0</v>
      </c>
      <c r="G30" s="7">
        <f t="shared" si="0"/>
        <v>0</v>
      </c>
      <c r="H30" s="7">
        <f>'Assumptions (Scen1)'!$D$11*(K30+C30+D30+E30)</f>
        <v>0</v>
      </c>
      <c r="I30" s="7">
        <f t="shared" si="1"/>
        <v>0</v>
      </c>
      <c r="K30" s="16">
        <f>C30*'Assumptions (Scen1)'!$G$5</f>
        <v>0</v>
      </c>
      <c r="L30">
        <v>1</v>
      </c>
      <c r="N30" s="5">
        <v>1</v>
      </c>
      <c r="O30">
        <f t="shared" si="3"/>
        <v>0</v>
      </c>
    </row>
    <row r="31" spans="2:15">
      <c r="B31" s="13">
        <f t="shared" si="2"/>
        <v>2040</v>
      </c>
      <c r="C31" s="7">
        <f>'Assumptions (Scen1)'!$D$5*O31*L31</f>
        <v>0</v>
      </c>
      <c r="D31" s="7">
        <f>-C31*'Assumptions (Scen1)'!$F$4</f>
        <v>0</v>
      </c>
      <c r="E31" s="7">
        <f>-C31*'Assumptions (Scen1)'!$E$5</f>
        <v>0</v>
      </c>
      <c r="F31" s="7">
        <f>-C31*'Assumptions (Scen1)'!$C$5</f>
        <v>0</v>
      </c>
      <c r="G31" s="7">
        <f t="shared" si="0"/>
        <v>0</v>
      </c>
      <c r="H31" s="7">
        <f>'Assumptions (Scen1)'!$D$11*(K31+C31+D31+E31)</f>
        <v>0</v>
      </c>
      <c r="I31" s="7">
        <f t="shared" si="1"/>
        <v>0</v>
      </c>
      <c r="K31" s="16">
        <f>C31*'Assumptions (Scen1)'!$G$5</f>
        <v>0</v>
      </c>
      <c r="L31">
        <v>1</v>
      </c>
      <c r="N31" s="5">
        <v>1</v>
      </c>
      <c r="O31">
        <f t="shared" si="3"/>
        <v>0</v>
      </c>
    </row>
    <row r="32" spans="2:15">
      <c r="B32" s="13">
        <f t="shared" si="2"/>
        <v>2041</v>
      </c>
      <c r="C32" s="7">
        <f>'Assumptions (Scen1)'!$D$5*O32*L32</f>
        <v>0</v>
      </c>
      <c r="D32" s="7">
        <f>-C32*'Assumptions (Scen1)'!$F$4</f>
        <v>0</v>
      </c>
      <c r="E32" s="7">
        <f>-C32*'Assumptions (Scen1)'!$E$5</f>
        <v>0</v>
      </c>
      <c r="F32" s="7">
        <f>-C32*'Assumptions (Scen1)'!$C$5</f>
        <v>0</v>
      </c>
      <c r="G32" s="7">
        <f t="shared" si="0"/>
        <v>0</v>
      </c>
      <c r="H32" s="7">
        <f>'Assumptions (Scen1)'!$D$11*(K32+C32+D32+E32)</f>
        <v>0</v>
      </c>
      <c r="I32" s="7">
        <f t="shared" si="1"/>
        <v>0</v>
      </c>
      <c r="K32" s="16">
        <f>C32*'Assumptions (Scen1)'!$G$5</f>
        <v>0</v>
      </c>
      <c r="L32">
        <v>1</v>
      </c>
      <c r="N32" s="5">
        <v>1</v>
      </c>
      <c r="O32">
        <f t="shared" si="3"/>
        <v>0</v>
      </c>
    </row>
    <row r="33" spans="2:15">
      <c r="B33" s="13">
        <f t="shared" si="2"/>
        <v>2042</v>
      </c>
      <c r="C33" s="7">
        <f>'Assumptions (Scen1)'!$D$5*O33*L33</f>
        <v>0</v>
      </c>
      <c r="D33" s="7">
        <f>-C33*'Assumptions (Scen1)'!$F$4</f>
        <v>0</v>
      </c>
      <c r="E33" s="7">
        <f>-C33*'Assumptions (Scen1)'!$E$5</f>
        <v>0</v>
      </c>
      <c r="F33" s="7">
        <f>-C33*'Assumptions (Scen1)'!$C$5</f>
        <v>0</v>
      </c>
      <c r="G33" s="7">
        <f t="shared" si="0"/>
        <v>0</v>
      </c>
      <c r="H33" s="7">
        <f>'Assumptions (Scen1)'!$D$11*(K33+C33+D33+E33)</f>
        <v>0</v>
      </c>
      <c r="I33" s="7">
        <f t="shared" si="1"/>
        <v>0</v>
      </c>
      <c r="K33" s="16">
        <f>C33*'Assumptions (Scen1)'!$G$5</f>
        <v>0</v>
      </c>
      <c r="L33">
        <v>1</v>
      </c>
      <c r="N33" s="5">
        <v>1</v>
      </c>
      <c r="O33">
        <f t="shared" si="3"/>
        <v>0</v>
      </c>
    </row>
    <row r="34" spans="2:15">
      <c r="B34" s="13">
        <f t="shared" si="2"/>
        <v>2043</v>
      </c>
      <c r="C34" s="7">
        <f>'Assumptions (Scen1)'!$D$5*O34*L34</f>
        <v>0</v>
      </c>
      <c r="D34" s="7">
        <f>-C34*'Assumptions (Scen1)'!$F$4</f>
        <v>0</v>
      </c>
      <c r="E34" s="7">
        <f>-C34*'Assumptions (Scen1)'!$E$5</f>
        <v>0</v>
      </c>
      <c r="F34" s="7">
        <f>-C34*'Assumptions (Scen1)'!$C$5</f>
        <v>0</v>
      </c>
      <c r="G34" s="7">
        <f t="shared" si="0"/>
        <v>0</v>
      </c>
      <c r="H34" s="7">
        <f>'Assumptions (Scen1)'!$D$11*(K34+C34+D34+E34)</f>
        <v>0</v>
      </c>
      <c r="I34" s="7">
        <f t="shared" si="1"/>
        <v>0</v>
      </c>
      <c r="K34" s="16">
        <f>C34*'Assumptions (Scen1)'!$G$5</f>
        <v>0</v>
      </c>
      <c r="L34">
        <v>1</v>
      </c>
      <c r="N34" s="5">
        <v>1</v>
      </c>
      <c r="O34">
        <f t="shared" si="3"/>
        <v>0</v>
      </c>
    </row>
    <row r="35" spans="2:15">
      <c r="B35" s="13">
        <f t="shared" si="2"/>
        <v>2044</v>
      </c>
      <c r="C35" s="7">
        <f>'Assumptions (Scen1)'!$D$5*O35*L35</f>
        <v>0</v>
      </c>
      <c r="D35" s="7">
        <f>-C35*'Assumptions (Scen1)'!$F$4</f>
        <v>0</v>
      </c>
      <c r="E35" s="7">
        <f>-C35*'Assumptions (Scen1)'!$E$5</f>
        <v>0</v>
      </c>
      <c r="F35" s="7">
        <f>-C35*'Assumptions (Scen1)'!$C$5</f>
        <v>0</v>
      </c>
      <c r="G35" s="7">
        <f t="shared" ref="G35" si="4">K35-K37</f>
        <v>0</v>
      </c>
      <c r="H35" s="7">
        <f>'Assumptions (Scen1)'!$D$11*(K35+C35+D35+E35)</f>
        <v>0</v>
      </c>
      <c r="I35" s="7">
        <f t="shared" ref="I35" si="5">SUM(C35:H35)</f>
        <v>0</v>
      </c>
      <c r="K35" s="16">
        <f>C35*'Assumptions (Scen1)'!$G$5</f>
        <v>0</v>
      </c>
      <c r="L35">
        <v>1</v>
      </c>
      <c r="N35" s="5">
        <v>1</v>
      </c>
      <c r="O35">
        <f t="shared" si="3"/>
        <v>0</v>
      </c>
    </row>
    <row r="36" spans="2:15">
      <c r="C36" s="7"/>
      <c r="D36" s="7"/>
      <c r="E36" s="7"/>
      <c r="F36" s="7"/>
      <c r="G36" s="7"/>
      <c r="H36" s="7"/>
      <c r="I36" s="7"/>
      <c r="K36" s="16"/>
      <c r="N36" s="5"/>
    </row>
    <row r="38" spans="2:15">
      <c r="B38" s="13" t="s">
        <v>21</v>
      </c>
      <c r="C38" s="17">
        <f>NPV('Assumptions (Scen1)'!$D$15,C4:C34)*(1+'Assumptions (Scen1)'!$D$15)</f>
        <v>311115.98402380763</v>
      </c>
      <c r="D38" s="17">
        <f>NPV('Assumptions (Scen1)'!$D$15,D4:D34)*(1+'Assumptions (Scen1)'!$D$15)</f>
        <v>-36623.196804761537</v>
      </c>
      <c r="E38" s="17">
        <f>NPV('Assumptions (Scen1)'!$D$15,E4:E34)*(1+'Assumptions (Scen1)'!$D$15)</f>
        <v>-31111.598402380769</v>
      </c>
      <c r="F38" s="17">
        <f>NPV('Assumptions (Scen1)'!$D$15,F4:F34)</f>
        <v>-225765.58132701088</v>
      </c>
      <c r="G38" s="17">
        <f>NPV('Assumptions (Scen1)'!$D$15,G4:G34)</f>
        <v>37262.368692983633</v>
      </c>
      <c r="H38" s="17">
        <f>NPV('Assumptions (Scen1)'!$D$15,H4:H34)</f>
        <v>10429.256142330329</v>
      </c>
      <c r="I38" s="18">
        <f>SUM(C38:H38)</f>
        <v>65307.232324968405</v>
      </c>
    </row>
    <row r="40" spans="2:15">
      <c r="H40" s="35" t="s">
        <v>35</v>
      </c>
      <c r="I40" s="18">
        <f>NPV('Assumptions (Scen1)'!D15,I5:I35)</f>
        <v>37307.626531900765</v>
      </c>
    </row>
    <row r="45" spans="2:15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C1" sqref="C1:I1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49" t="s">
        <v>36</v>
      </c>
      <c r="D1" s="49"/>
      <c r="E1" s="49"/>
      <c r="F1" s="49"/>
      <c r="G1" s="49"/>
      <c r="H1" s="49"/>
      <c r="I1" s="49"/>
      <c r="J1" s="14"/>
      <c r="K1" s="49"/>
      <c r="L1" s="49"/>
      <c r="M1" s="49"/>
      <c r="N1" s="49"/>
      <c r="O1" s="49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>
        <f>'Individual (Scen1)'!C5+'Group (Scen1)'!C5</f>
        <v>360000</v>
      </c>
      <c r="D5" s="7">
        <f>'Individual (Scen1)'!D5+'Group (Scen1)'!D5</f>
        <v>-46400</v>
      </c>
      <c r="E5" s="7">
        <f>'Individual (Scen1)'!E5+'Group (Scen1)'!E5</f>
        <v>-40000</v>
      </c>
      <c r="F5" s="7">
        <f>'Individual (Scen1)'!F5+'Group (Scen1)'!F5</f>
        <v>-241200</v>
      </c>
      <c r="G5" s="7">
        <f>'Individual (Scen1)'!G5+'Group (Scen1)'!G5</f>
        <v>17162.592000000004</v>
      </c>
      <c r="H5" s="7">
        <f>'Individual (Scen1)'!H5+'Group (Scen1)'!H5</f>
        <v>12656.000000000002</v>
      </c>
      <c r="I5" s="7">
        <f>'Individual (Scen1)'!I5+'Group (Scen1)'!I5</f>
        <v>62218.59199999999</v>
      </c>
      <c r="K5" s="16"/>
      <c r="N5" s="5"/>
    </row>
    <row r="6" spans="2:21">
      <c r="B6" s="13">
        <v>2015</v>
      </c>
      <c r="C6" s="7">
        <f>'Individual (Scen1)'!C6+'Group (Scen1)'!C6</f>
        <v>300587.03999999998</v>
      </c>
      <c r="D6" s="7">
        <f>'Individual (Scen1)'!D6+'Group (Scen1)'!D6</f>
        <v>-60117.408000000003</v>
      </c>
      <c r="E6" s="7">
        <f>'Individual (Scen1)'!E6+'Group (Scen1)'!E6</f>
        <v>-35200</v>
      </c>
      <c r="F6" s="7">
        <f>'Individual (Scen1)'!F6+'Group (Scen1)'!F6</f>
        <v>-194266.872</v>
      </c>
      <c r="G6" s="7">
        <f>'Individual (Scen1)'!G6+'Group (Scen1)'!G6</f>
        <v>11895.779130442239</v>
      </c>
      <c r="H6" s="7">
        <f>'Individual (Scen1)'!H6+'Group (Scen1)'!H6</f>
        <v>9663.7464</v>
      </c>
      <c r="I6" s="7">
        <f>'Individual (Scen1)'!I6+'Group (Scen1)'!I6</f>
        <v>32562.285530442234</v>
      </c>
      <c r="K6" s="16"/>
      <c r="N6" s="5"/>
    </row>
    <row r="7" spans="2:21">
      <c r="B7" s="13">
        <v>2016</v>
      </c>
      <c r="C7" s="7">
        <f>'Individual (Scen1)'!C7+'Group (Scen1)'!C7</f>
        <v>258796.14434778882</v>
      </c>
      <c r="D7" s="7">
        <f>'Individual (Scen1)'!D7+'Group (Scen1)'!D7</f>
        <v>-51759.228869557759</v>
      </c>
      <c r="E7" s="7">
        <f>'Individual (Scen1)'!E7+'Group (Scen1)'!E7</f>
        <v>-32151.999999999996</v>
      </c>
      <c r="F7" s="7">
        <f>'Individual (Scen1)'!F7+'Group (Scen1)'!F7</f>
        <v>-161730.35939128386</v>
      </c>
      <c r="G7" s="7">
        <f>'Individual (Scen1)'!G7+'Group (Scen1)'!G7</f>
        <v>22792.001005136797</v>
      </c>
      <c r="H7" s="7">
        <f>'Individual (Scen1)'!H7+'Group (Scen1)'!H7</f>
        <v>8183.9290521726089</v>
      </c>
      <c r="I7" s="7">
        <f>'Individual (Scen1)'!I7+'Group (Scen1)'!I7</f>
        <v>44130.486144256596</v>
      </c>
      <c r="K7" s="16"/>
      <c r="N7" s="5"/>
    </row>
    <row r="8" spans="2:21">
      <c r="B8" s="13">
        <v>2017</v>
      </c>
      <c r="C8" s="7">
        <f>'Individual (Scen1)'!C8+'Group (Scen1)'!C8</f>
        <v>180748.13932210478</v>
      </c>
      <c r="D8" s="7">
        <f>'Individual (Scen1)'!D8+'Group (Scen1)'!D8</f>
        <v>-36149.62786442096</v>
      </c>
      <c r="E8" s="7">
        <f>'Individual (Scen1)'!E8+'Group (Scen1)'!E8</f>
        <v>-25468.991999999998</v>
      </c>
      <c r="F8" s="7">
        <f>'Individual (Scen1)'!F8+'Group (Scen1)'!F8</f>
        <v>-99411.476627157637</v>
      </c>
      <c r="G8" s="7">
        <f>'Individual (Scen1)'!G8+'Group (Scen1)'!G8</f>
        <v>1208.0211083727627</v>
      </c>
      <c r="H8" s="7">
        <f>'Individual (Scen1)'!H8+'Group (Scen1)'!H8</f>
        <v>5434.7701562736675</v>
      </c>
      <c r="I8" s="7">
        <f>'Individual (Scen1)'!I8+'Group (Scen1)'!I8</f>
        <v>26360.834095172606</v>
      </c>
      <c r="K8" s="16"/>
      <c r="N8" s="5"/>
    </row>
    <row r="9" spans="2:21">
      <c r="B9" s="13">
        <v>2018</v>
      </c>
      <c r="C9" s="7">
        <f>'Individual (Scen1)'!C9+'Group (Scen1)'!C9</f>
        <v>174708.03378024098</v>
      </c>
      <c r="D9" s="7">
        <f>'Individual (Scen1)'!D9+'Group (Scen1)'!D9</f>
        <v>-34941.606756048197</v>
      </c>
      <c r="E9" s="7">
        <f>'Individual (Scen1)'!E9+'Group (Scen1)'!E9</f>
        <v>-25978.37184</v>
      </c>
      <c r="F9" s="7">
        <f>'Individual (Scen1)'!F9+'Group (Scen1)'!F9</f>
        <v>-96089.418579132544</v>
      </c>
      <c r="G9" s="7">
        <f>'Individual (Scen1)'!G9+'Group (Scen1)'!G9</f>
        <v>1172.6044614631319</v>
      </c>
      <c r="H9" s="7">
        <f>'Individual (Scen1)'!H9+'Group (Scen1)'!H9</f>
        <v>5205.5381679084348</v>
      </c>
      <c r="I9" s="7">
        <f>'Individual (Scen1)'!I9+'Group (Scen1)'!I9</f>
        <v>24076.779234431804</v>
      </c>
      <c r="K9" s="16"/>
      <c r="N9" s="5"/>
    </row>
    <row r="10" spans="2:21">
      <c r="B10" s="13">
        <v>2019</v>
      </c>
      <c r="C10" s="7">
        <f>'Individual (Scen1)'!C10+'Group (Scen1)'!C10</f>
        <v>168845.01147292531</v>
      </c>
      <c r="D10" s="7">
        <f>'Individual (Scen1)'!D10+'Group (Scen1)'!D10</f>
        <v>-33769.002294585065</v>
      </c>
      <c r="E10" s="7">
        <f>'Individual (Scen1)'!E10+'Group (Scen1)'!E10</f>
        <v>-26497.9392768</v>
      </c>
      <c r="F10" s="7">
        <f>'Individual (Scen1)'!F10+'Group (Scen1)'!F10</f>
        <v>-92864.756310108933</v>
      </c>
      <c r="G10" s="7">
        <f>'Individual (Scen1)'!G10+'Group (Scen1)'!G10</f>
        <v>1138.5175577815535</v>
      </c>
      <c r="H10" s="7">
        <f>'Individual (Scen1)'!H10+'Group (Scen1)'!H10</f>
        <v>4982.1475268643862</v>
      </c>
      <c r="I10" s="7">
        <f>'Individual (Scen1)'!I10+'Group (Scen1)'!I10</f>
        <v>21833.978676077269</v>
      </c>
      <c r="K10" s="16"/>
      <c r="N10" s="5"/>
    </row>
    <row r="11" spans="2:21">
      <c r="B11" s="13">
        <v>2020</v>
      </c>
      <c r="C11" s="7">
        <f>'Individual (Scen1)'!C11+'Group (Scen1)'!C11</f>
        <v>163152.42368401756</v>
      </c>
      <c r="D11" s="7">
        <f>'Individual (Scen1)'!D11+'Group (Scen1)'!D11</f>
        <v>-32630.484736803512</v>
      </c>
      <c r="E11" s="7">
        <f>'Individual (Scen1)'!E11+'Group (Scen1)'!E11</f>
        <v>-27027.898062336</v>
      </c>
      <c r="F11" s="7">
        <f>'Individual (Scen1)'!F11+'Group (Scen1)'!F11</f>
        <v>-89733.833026209657</v>
      </c>
      <c r="G11" s="7">
        <f>'Individual (Scen1)'!G11+'Group (Scen1)'!G11</f>
        <v>1105.7282924907959</v>
      </c>
      <c r="H11" s="7">
        <f>'Individual (Scen1)'!H11+'Group (Scen1)'!H11</f>
        <v>4764.3583967588547</v>
      </c>
      <c r="I11" s="7">
        <f>'Individual (Scen1)'!I11+'Group (Scen1)'!I11</f>
        <v>19630.294547918042</v>
      </c>
      <c r="K11" s="16"/>
      <c r="N11" s="5"/>
    </row>
    <row r="12" spans="2:21">
      <c r="B12" s="13">
        <v>2021</v>
      </c>
      <c r="C12" s="7">
        <f>'Individual (Scen1)'!C12+'Group (Scen1)'!C12</f>
        <v>157623.78222156357</v>
      </c>
      <c r="D12" s="7">
        <f>'Individual (Scen1)'!D12+'Group (Scen1)'!D12</f>
        <v>-31524.756444312716</v>
      </c>
      <c r="E12" s="7">
        <f>'Individual (Scen1)'!E12+'Group (Scen1)'!E12</f>
        <v>-27568.456023582716</v>
      </c>
      <c r="F12" s="7">
        <f>'Individual (Scen1)'!F12+'Group (Scen1)'!F12</f>
        <v>-86693.080221859971</v>
      </c>
      <c r="G12" s="7">
        <f>'Individual (Scen1)'!G12+'Group (Scen1)'!G12</f>
        <v>1074.2058856851472</v>
      </c>
      <c r="H12" s="7">
        <f>'Individual (Scen1)'!H12+'Group (Scen1)'!H12</f>
        <v>4551.9364169293303</v>
      </c>
      <c r="I12" s="7">
        <f>'Individual (Scen1)'!I12+'Group (Scen1)'!I12</f>
        <v>17463.631834422631</v>
      </c>
      <c r="K12" s="16"/>
      <c r="N12" s="5"/>
    </row>
    <row r="13" spans="2:21">
      <c r="B13" s="13">
        <v>2022</v>
      </c>
      <c r="C13" s="7">
        <f>'Individual (Scen1)'!C13+'Group (Scen1)'!C13</f>
        <v>152252.75279313783</v>
      </c>
      <c r="D13" s="7">
        <f>'Individual (Scen1)'!D13+'Group (Scen1)'!D13</f>
        <v>-30450.550558627569</v>
      </c>
      <c r="E13" s="7">
        <f>'Individual (Scen1)'!E13+'Group (Scen1)'!E13</f>
        <v>-28119.825144054372</v>
      </c>
      <c r="F13" s="7">
        <f>'Individual (Scen1)'!F13+'Group (Scen1)'!F13</f>
        <v>-83739.01403622581</v>
      </c>
      <c r="G13" s="7">
        <f>'Individual (Scen1)'!G13+'Group (Scen1)'!G13</f>
        <v>1043.9207974833334</v>
      </c>
      <c r="H13" s="7">
        <f>'Individual (Scen1)'!H13+'Group (Scen1)'!H13</f>
        <v>4344.6524677179204</v>
      </c>
      <c r="I13" s="7">
        <f>'Individual (Scen1)'!I13+'Group (Scen1)'!I13</f>
        <v>15331.936319431336</v>
      </c>
      <c r="K13" s="16"/>
      <c r="N13" s="5"/>
    </row>
    <row r="14" spans="2:21">
      <c r="B14" s="13">
        <v>2023</v>
      </c>
      <c r="C14" s="7">
        <f>'Individual (Scen1)'!C14+'Group (Scen1)'!C14</f>
        <v>147033.14880572117</v>
      </c>
      <c r="D14" s="7">
        <f>'Individual (Scen1)'!D14+'Group (Scen1)'!D14</f>
        <v>-29406.629761144235</v>
      </c>
      <c r="E14" s="7">
        <f>'Individual (Scen1)'!E14+'Group (Scen1)'!E14</f>
        <v>-28682.221646935461</v>
      </c>
      <c r="F14" s="7">
        <f>'Individual (Scen1)'!F14+'Group (Scen1)'!F14</f>
        <v>-80868.231843146656</v>
      </c>
      <c r="G14" s="7">
        <f>'Individual (Scen1)'!G14+'Group (Scen1)'!G14</f>
        <v>1014.8446334014952</v>
      </c>
      <c r="H14" s="7">
        <f>'Individual (Scen1)'!H14+'Group (Scen1)'!H14</f>
        <v>4142.2824505574999</v>
      </c>
      <c r="I14" s="7">
        <f>'Individual (Scen1)'!I14+'Group (Scen1)'!I14</f>
        <v>13233.19263845382</v>
      </c>
      <c r="K14" s="16"/>
      <c r="N14" s="5"/>
    </row>
    <row r="15" spans="2:21">
      <c r="B15" s="13">
        <v>2024</v>
      </c>
      <c r="C15" s="7">
        <f>'Individual (Scen1)'!C15+'Group (Scen1)'!C15</f>
        <v>141958.9256387137</v>
      </c>
      <c r="D15" s="7">
        <f>'Individual (Scen1)'!D15+'Group (Scen1)'!D15</f>
        <v>-28391.78512774274</v>
      </c>
      <c r="E15" s="7">
        <f>'Individual (Scen1)'!E15+'Group (Scen1)'!E15</f>
        <v>-29255.866079874169</v>
      </c>
      <c r="F15" s="7">
        <f>'Individual (Scen1)'!F15+'Group (Scen1)'!F15</f>
        <v>-78077.409101292535</v>
      </c>
      <c r="G15" s="7">
        <f>'Individual (Scen1)'!G15+'Group (Scen1)'!G15</f>
        <v>986.95003810514754</v>
      </c>
      <c r="H15" s="7">
        <f>'Individual (Scen1)'!H15+'Group (Scen1)'!H15</f>
        <v>3944.607084559384</v>
      </c>
      <c r="I15" s="7">
        <f>'Individual (Scen1)'!I15+'Group (Scen1)'!I15</f>
        <v>11165.422452468794</v>
      </c>
      <c r="K15" s="16"/>
      <c r="N15" s="5"/>
    </row>
    <row r="16" spans="2:21">
      <c r="B16" s="13">
        <v>2025</v>
      </c>
      <c r="C16" s="7">
        <f>'Individual (Scen1)'!C16+'Group (Scen1)'!C16</f>
        <v>137024.17544818795</v>
      </c>
      <c r="D16" s="7">
        <f>'Individual (Scen1)'!D16+'Group (Scen1)'!D16</f>
        <v>-27404.835089637592</v>
      </c>
      <c r="E16" s="7">
        <f>'Individual (Scen1)'!E16+'Group (Scen1)'!E16</f>
        <v>-29840.983401471647</v>
      </c>
      <c r="F16" s="7">
        <f>'Individual (Scen1)'!F16+'Group (Scen1)'!F16</f>
        <v>-75363.296496503375</v>
      </c>
      <c r="G16" s="7">
        <f>'Individual (Scen1)'!G16+'Group (Scen1)'!G16</f>
        <v>960.21057538573223</v>
      </c>
      <c r="H16" s="7">
        <f>'Individual (Scen1)'!H16+'Group (Scen1)'!H16</f>
        <v>3751.4117216350696</v>
      </c>
      <c r="I16" s="7">
        <f>'Individual (Scen1)'!I16+'Group (Scen1)'!I16</f>
        <v>9126.6827575961343</v>
      </c>
      <c r="K16" s="16"/>
      <c r="N16" s="5"/>
    </row>
    <row r="17" spans="2:14">
      <c r="B17" s="13">
        <v>2026</v>
      </c>
      <c r="C17" s="7">
        <f>'Individual (Scen1)'!C17+'Group (Scen1)'!C17</f>
        <v>132223.1225712593</v>
      </c>
      <c r="D17" s="7">
        <f>'Individual (Scen1)'!D17+'Group (Scen1)'!D17</f>
        <v>-26444.62451425186</v>
      </c>
      <c r="E17" s="7">
        <f>'Individual (Scen1)'!E17+'Group (Scen1)'!E17</f>
        <v>-30437.803069501086</v>
      </c>
      <c r="F17" s="7">
        <f>'Individual (Scen1)'!F17+'Group (Scen1)'!F17</f>
        <v>-72722.717414192623</v>
      </c>
      <c r="G17" s="7">
        <f>'Individual (Scen1)'!G17+'Group (Scen1)'!G17</f>
        <v>934.60059193049528</v>
      </c>
      <c r="H17" s="7">
        <f>'Individual (Scen1)'!H17+'Group (Scen1)'!H17</f>
        <v>3562.486182561538</v>
      </c>
      <c r="I17" s="7">
        <f>'Individual (Scen1)'!I17+'Group (Scen1)'!I17</f>
        <v>7115.0643478057691</v>
      </c>
      <c r="K17" s="16"/>
      <c r="N17" s="5"/>
    </row>
    <row r="18" spans="2:14">
      <c r="B18" s="13">
        <v>2027</v>
      </c>
      <c r="C18" s="7">
        <f>'Individual (Scen1)'!C18+'Group (Scen1)'!C18</f>
        <v>127550.11961160682</v>
      </c>
      <c r="D18" s="7">
        <f>'Individual (Scen1)'!D18+'Group (Scen1)'!D18</f>
        <v>-25510.023922321365</v>
      </c>
      <c r="E18" s="7">
        <f>'Individual (Scen1)'!E18+'Group (Scen1)'!E18</f>
        <v>-31046.559130891106</v>
      </c>
      <c r="F18" s="7">
        <f>'Individual (Scen1)'!F18+'Group (Scen1)'!F18</f>
        <v>-70152.565786383755</v>
      </c>
      <c r="G18" s="7">
        <f>'Individual (Scen1)'!G18+'Group (Scen1)'!G18</f>
        <v>910.09506215779038</v>
      </c>
      <c r="H18" s="7">
        <f>'Individual (Scen1)'!H18+'Group (Scen1)'!H18</f>
        <v>3377.62461682505</v>
      </c>
      <c r="I18" s="7">
        <f>'Individual (Scen1)'!I18+'Group (Scen1)'!I18</f>
        <v>5128.6904509934348</v>
      </c>
      <c r="K18" s="16"/>
      <c r="N18" s="5"/>
    </row>
    <row r="19" spans="2:14">
      <c r="B19" s="13">
        <v>2028</v>
      </c>
      <c r="C19" s="7">
        <f>'Individual (Scen1)'!C19+'Group (Scen1)'!C19</f>
        <v>122999.64430081786</v>
      </c>
      <c r="D19" s="7">
        <f>'Individual (Scen1)'!D19+'Group (Scen1)'!D19</f>
        <v>-24599.928860163574</v>
      </c>
      <c r="E19" s="7">
        <f>'Individual (Scen1)'!E19+'Group (Scen1)'!E19</f>
        <v>-31667.49031350893</v>
      </c>
      <c r="F19" s="7">
        <f>'Individual (Scen1)'!F19+'Group (Scen1)'!F19</f>
        <v>-67649.804365449832</v>
      </c>
      <c r="G19" s="7">
        <f>'Individual (Scen1)'!G19+'Group (Scen1)'!G19</f>
        <v>886.66941107454477</v>
      </c>
      <c r="H19" s="7">
        <f>'Individual (Scen1)'!H19+'Group (Scen1)'!H19</f>
        <v>3196.6253895558129</v>
      </c>
      <c r="I19" s="7">
        <f>'Individual (Scen1)'!I19+'Group (Scen1)'!I19</f>
        <v>3165.7155623258823</v>
      </c>
      <c r="K19" s="16"/>
      <c r="N19" s="5"/>
    </row>
    <row r="20" spans="2:14">
      <c r="B20" s="13">
        <v>2029</v>
      </c>
      <c r="C20" s="7">
        <f>'Individual (Scen1)'!C20+'Group (Scen1)'!C20</f>
        <v>118566.29724544514</v>
      </c>
      <c r="D20" s="7">
        <f>'Individual (Scen1)'!D20+'Group (Scen1)'!D20</f>
        <v>-23713.25944908903</v>
      </c>
      <c r="E20" s="7">
        <f>'Individual (Scen1)'!E20+'Group (Scen1)'!E20</f>
        <v>-32300.840119779103</v>
      </c>
      <c r="F20" s="7">
        <f>'Individual (Scen1)'!F20+'Group (Scen1)'!F20</f>
        <v>-65211.463484994834</v>
      </c>
      <c r="G20" s="7">
        <f>'Individual (Scen1)'!G20+'Group (Scen1)'!G20</f>
        <v>864.29931178710467</v>
      </c>
      <c r="H20" s="7">
        <f>'Individual (Scen1)'!H20+'Group (Scen1)'!H20</f>
        <v>3019.2909993983112</v>
      </c>
      <c r="I20" s="7">
        <f>'Individual (Scen1)'!I20+'Group (Scen1)'!I20</f>
        <v>1224.324502767583</v>
      </c>
      <c r="K20" s="16"/>
      <c r="N20" s="5"/>
    </row>
    <row r="21" spans="2:14">
      <c r="B21" s="13">
        <v>2030</v>
      </c>
      <c r="C21" s="7">
        <f>'Individual (Scen1)'!C21+'Group (Scen1)'!C21</f>
        <v>114244.80068650961</v>
      </c>
      <c r="D21" s="7">
        <f>'Individual (Scen1)'!D21+'Group (Scen1)'!D21</f>
        <v>-22848.960137301925</v>
      </c>
      <c r="E21" s="7">
        <f>'Individual (Scen1)'!E21+'Group (Scen1)'!E21</f>
        <v>-32946.856922174687</v>
      </c>
      <c r="F21" s="7">
        <f>'Individual (Scen1)'!F21+'Group (Scen1)'!F21</f>
        <v>-62834.64037758029</v>
      </c>
      <c r="G21" s="7">
        <f>'Individual (Scen1)'!G21+'Group (Scen1)'!G21</f>
        <v>842.96045396881891</v>
      </c>
      <c r="H21" s="7">
        <f>'Individual (Scen1)'!H21+'Group (Scen1)'!H21</f>
        <v>2845.4280317517218</v>
      </c>
      <c r="I21" s="7">
        <f>'Individual (Scen1)'!I21+'Group (Scen1)'!I21</f>
        <v>-697.26826482675142</v>
      </c>
      <c r="K21" s="16"/>
      <c r="N21" s="5"/>
    </row>
    <row r="22" spans="2:14">
      <c r="B22" s="13">
        <v>2031</v>
      </c>
      <c r="C22" s="7">
        <f>'Individual (Scen1)'!C22+'Group (Scen1)'!C22</f>
        <v>110029.99841666552</v>
      </c>
      <c r="D22" s="7">
        <f>'Individual (Scen1)'!D22+'Group (Scen1)'!D22</f>
        <v>-22005.999683333106</v>
      </c>
      <c r="E22" s="7">
        <f>'Individual (Scen1)'!E22+'Group (Scen1)'!E22</f>
        <v>-33605.794060618187</v>
      </c>
      <c r="F22" s="7">
        <f>'Individual (Scen1)'!F22+'Group (Scen1)'!F22</f>
        <v>-60516.499129166041</v>
      </c>
      <c r="G22" s="7">
        <f>'Individual (Scen1)'!G22+'Group (Scen1)'!G22</f>
        <v>822.62827927024773</v>
      </c>
      <c r="H22" s="7">
        <f>'Individual (Scen1)'!H22+'Group (Scen1)'!H22</f>
        <v>2674.8471524616566</v>
      </c>
      <c r="I22" s="7">
        <f>'Individual (Scen1)'!I22+'Group (Scen1)'!I22</f>
        <v>-2600.8190247199141</v>
      </c>
      <c r="K22" s="16"/>
      <c r="N22" s="5"/>
    </row>
    <row r="23" spans="2:14">
      <c r="B23" s="13">
        <v>2032</v>
      </c>
      <c r="C23" s="7">
        <f>'Individual (Scen1)'!C23+'Group (Scen1)'!C23</f>
        <v>105916.85702031429</v>
      </c>
      <c r="D23" s="7">
        <f>'Individual (Scen1)'!D23+'Group (Scen1)'!D23</f>
        <v>-21183.371404062858</v>
      </c>
      <c r="E23" s="7">
        <f>'Individual (Scen1)'!E23+'Group (Scen1)'!E23</f>
        <v>-34277.909941830549</v>
      </c>
      <c r="F23" s="7">
        <f>'Individual (Scen1)'!F23+'Group (Scen1)'!F23</f>
        <v>-58254.271361172861</v>
      </c>
      <c r="G23" s="7">
        <f>'Individual (Scen1)'!G23+'Group (Scen1)'!G23</f>
        <v>803.27767937170211</v>
      </c>
      <c r="H23" s="7">
        <f>'Individual (Scen1)'!H23+'Group (Scen1)'!H23</f>
        <v>2507.3631477469307</v>
      </c>
      <c r="I23" s="7">
        <f>'Individual (Scen1)'!I23+'Group (Scen1)'!I23</f>
        <v>-4488.0548596333438</v>
      </c>
      <c r="K23" s="16"/>
      <c r="N23" s="5"/>
    </row>
    <row r="24" spans="2:14">
      <c r="B24" s="13">
        <v>2033</v>
      </c>
      <c r="C24" s="7">
        <f>'Individual (Scen1)'!C24+'Group (Scen1)'!C24</f>
        <v>101900.46862345577</v>
      </c>
      <c r="D24" s="7">
        <f>'Individual (Scen1)'!D24+'Group (Scen1)'!D24</f>
        <v>-20380.093724691156</v>
      </c>
      <c r="E24" s="7">
        <f>'Individual (Scen1)'!E24+'Group (Scen1)'!E24</f>
        <v>-34963.468140667152</v>
      </c>
      <c r="F24" s="7">
        <f>'Individual (Scen1)'!F24+'Group (Scen1)'!F24</f>
        <v>-56045.257742900678</v>
      </c>
      <c r="G24" s="7">
        <f>'Individual (Scen1)'!G24+'Group (Scen1)'!G24</f>
        <v>784.88265214622515</v>
      </c>
      <c r="H24" s="7">
        <f>'Individual (Scen1)'!H24+'Group (Scen1)'!H24</f>
        <v>2342.7950168976013</v>
      </c>
      <c r="I24" s="7">
        <f>'Individual (Scen1)'!I24+'Group (Scen1)'!I24</f>
        <v>-6360.6733157593781</v>
      </c>
      <c r="K24" s="16"/>
      <c r="N24" s="5"/>
    </row>
    <row r="25" spans="2:14">
      <c r="B25" s="13">
        <v>2034</v>
      </c>
      <c r="C25" s="7">
        <f>'Individual (Scen1)'!C25+'Group (Scen1)'!C25</f>
        <v>97976.055362724655</v>
      </c>
      <c r="D25" s="7">
        <f>'Individual (Scen1)'!D25+'Group (Scen1)'!D25</f>
        <v>-19595.211072544931</v>
      </c>
      <c r="E25" s="7">
        <f>'Individual (Scen1)'!E25+'Group (Scen1)'!E25</f>
        <v>-35662.737503480501</v>
      </c>
      <c r="F25" s="7">
        <f>'Individual (Scen1)'!F25+'Group (Scen1)'!F25</f>
        <v>-53886.830449498564</v>
      </c>
      <c r="G25" s="7">
        <f>'Individual (Scen1)'!G25+'Group (Scen1)'!G25</f>
        <v>767.41591126004641</v>
      </c>
      <c r="H25" s="7">
        <f>'Individual (Scen1)'!H25+'Group (Scen1)'!H25</f>
        <v>2180.9661250735458</v>
      </c>
      <c r="I25" s="7">
        <f>'Individual (Scen1)'!I25+'Group (Scen1)'!I25</f>
        <v>-8220.341626465748</v>
      </c>
      <c r="K25" s="16"/>
      <c r="N25" s="5"/>
    </row>
    <row r="26" spans="2:14">
      <c r="B26" s="13">
        <v>2035</v>
      </c>
      <c r="C26" s="7">
        <f>'Individual (Scen1)'!C26+'Group (Scen1)'!C26</f>
        <v>94138.975806424423</v>
      </c>
      <c r="D26" s="7">
        <f>'Individual (Scen1)'!D26+'Group (Scen1)'!D26</f>
        <v>-18827.795161284885</v>
      </c>
      <c r="E26" s="7">
        <f>'Individual (Scen1)'!E26+'Group (Scen1)'!E26</f>
        <v>-36375.99225355011</v>
      </c>
      <c r="F26" s="7">
        <f>'Individual (Scen1)'!F26+'Group (Scen1)'!F26</f>
        <v>-51776.43669353344</v>
      </c>
      <c r="G26" s="7">
        <f>'Individual (Scen1)'!G26+'Group (Scen1)'!G26</f>
        <v>750.84844453193364</v>
      </c>
      <c r="H26" s="7">
        <f>'Individual (Scen1)'!H26+'Group (Scen1)'!H26</f>
        <v>2021.7044243506011</v>
      </c>
      <c r="I26" s="7">
        <f>'Individual (Scen1)'!I26+'Group (Scen1)'!I26</f>
        <v>-10068.695433061477</v>
      </c>
      <c r="K26" s="16"/>
      <c r="N26" s="5"/>
    </row>
    <row r="27" spans="2:14">
      <c r="B27" s="13">
        <v>2036</v>
      </c>
      <c r="C27" s="7">
        <f>'Individual (Scen1)'!C27+'Group (Scen1)'!C27</f>
        <v>90384.733583764755</v>
      </c>
      <c r="D27" s="7">
        <f>'Individual (Scen1)'!D27+'Group (Scen1)'!D27</f>
        <v>-18076.946716752951</v>
      </c>
      <c r="E27" s="7">
        <f>'Individual (Scen1)'!E27+'Group (Scen1)'!E27</f>
        <v>-37103.512098621111</v>
      </c>
      <c r="F27" s="7">
        <f>'Individual (Scen1)'!F27+'Group (Scen1)'!F27</f>
        <v>-49711.603471070623</v>
      </c>
      <c r="G27" s="7">
        <f>'Individual (Scen1)'!G27+'Group (Scen1)'!G27</f>
        <v>735.14901656034635</v>
      </c>
      <c r="H27" s="7">
        <f>'Individual (Scen1)'!H27+'Group (Scen1)'!H27</f>
        <v>1864.8427519800277</v>
      </c>
      <c r="I27" s="7">
        <f>'Individual (Scen1)'!I27+'Group (Scen1)'!I27</f>
        <v>-11907.336934139556</v>
      </c>
      <c r="K27" s="16"/>
      <c r="N27" s="5"/>
    </row>
    <row r="28" spans="2:14">
      <c r="B28" s="13">
        <v>2037</v>
      </c>
      <c r="C28" s="7">
        <f>'Individual (Scen1)'!C28+'Group (Scen1)'!C28</f>
        <v>86708.988500963023</v>
      </c>
      <c r="D28" s="7">
        <f>'Individual (Scen1)'!D28+'Group (Scen1)'!D28</f>
        <v>-17341.797700192605</v>
      </c>
      <c r="E28" s="7">
        <f>'Individual (Scen1)'!E28+'Group (Scen1)'!E28</f>
        <v>-37845.58234059353</v>
      </c>
      <c r="F28" s="7">
        <f>'Individual (Scen1)'!F28+'Group (Scen1)'!F28</f>
        <v>-47689.94367552967</v>
      </c>
      <c r="G28" s="7">
        <f>'Individual (Scen1)'!G28+'Group (Scen1)'!G28</f>
        <v>720.28361158412008</v>
      </c>
      <c r="H28" s="7">
        <f>'Individual (Scen1)'!H28+'Group (Scen1)'!H28</f>
        <v>1710.2192156129324</v>
      </c>
      <c r="I28" s="7">
        <f>'Individual (Scen1)'!I28+'Group (Scen1)'!I28</f>
        <v>-13737.832388155728</v>
      </c>
      <c r="K28" s="16"/>
      <c r="N28" s="5"/>
    </row>
    <row r="29" spans="2:14">
      <c r="B29" s="13">
        <v>2038</v>
      </c>
      <c r="C29" s="7">
        <f>'Individual (Scen1)'!C29+'Group (Scen1)'!C29</f>
        <v>83107.570443042423</v>
      </c>
      <c r="D29" s="7">
        <f>'Individual (Scen1)'!D29+'Group (Scen1)'!D29</f>
        <v>-16621.514088608485</v>
      </c>
      <c r="E29" s="7">
        <f>'Individual (Scen1)'!E29+'Group (Scen1)'!E29</f>
        <v>-38602.493987405403</v>
      </c>
      <c r="F29" s="7">
        <f>'Individual (Scen1)'!F29+'Group (Scen1)'!F29</f>
        <v>-45709.163743673336</v>
      </c>
      <c r="G29" s="7">
        <f>'Individual (Scen1)'!G29+'Group (Scen1)'!G29</f>
        <v>706.21481335994213</v>
      </c>
      <c r="H29" s="7">
        <f>'Individual (Scen1)'!H29+'Group (Scen1)'!H29</f>
        <v>1557.6776759472959</v>
      </c>
      <c r="I29" s="7">
        <f>'Individual (Scen1)'!I29+'Group (Scen1)'!I29</f>
        <v>-15561.708887337565</v>
      </c>
      <c r="K29" s="16"/>
      <c r="N29" s="5"/>
    </row>
    <row r="30" spans="2:14">
      <c r="B30" s="13">
        <v>2039</v>
      </c>
      <c r="C30" s="7">
        <f>'Individual (Scen1)'!C30+'Group (Scen1)'!C30</f>
        <v>79576.496376242707</v>
      </c>
      <c r="D30" s="7">
        <f>'Individual (Scen1)'!D30+'Group (Scen1)'!D30</f>
        <v>-15915.299275248542</v>
      </c>
      <c r="E30" s="7">
        <f>'Individual (Scen1)'!E30+'Group (Scen1)'!E30</f>
        <v>-39374.543867153508</v>
      </c>
      <c r="F30" s="7">
        <f>'Individual (Scen1)'!F30+'Group (Scen1)'!F30</f>
        <v>-43767.07300693349</v>
      </c>
      <c r="G30" s="7">
        <f>'Individual (Scen1)'!G30+'Group (Scen1)'!G30</f>
        <v>692.90112013590806</v>
      </c>
      <c r="H30" s="7">
        <f>'Individual (Scen1)'!H30+'Group (Scen1)'!H30</f>
        <v>1407.068337818122</v>
      </c>
      <c r="I30" s="7">
        <f>'Individual (Scen1)'!I30+'Group (Scen1)'!I30</f>
        <v>-17380.450315138805</v>
      </c>
      <c r="K30" s="16"/>
      <c r="N30" s="5"/>
    </row>
    <row r="31" spans="2:14">
      <c r="B31" s="13">
        <v>2040</v>
      </c>
      <c r="C31" s="7">
        <f>'Individual (Scen1)'!C31+'Group (Scen1)'!C31</f>
        <v>76111.990775563172</v>
      </c>
      <c r="D31" s="7">
        <f>'Individual (Scen1)'!D31+'Group (Scen1)'!D31</f>
        <v>-15222.398155112634</v>
      </c>
      <c r="E31" s="7">
        <f>'Individual (Scen1)'!E31+'Group (Scen1)'!E31</f>
        <v>-40162.034744496581</v>
      </c>
      <c r="F31" s="7">
        <f>'Individual (Scen1)'!F31+'Group (Scen1)'!F31</f>
        <v>-41861.594926559745</v>
      </c>
      <c r="G31" s="7">
        <f>'Individual (Scen1)'!G31+'Group (Scen1)'!G31</f>
        <v>680.29619471321348</v>
      </c>
      <c r="H31" s="7">
        <f>'Individual (Scen1)'!H31+'Group (Scen1)'!H31</f>
        <v>1258.2484610873307</v>
      </c>
      <c r="I31" s="7">
        <f>'Individual (Scen1)'!I31+'Group (Scen1)'!I31</f>
        <v>-19195.492394805246</v>
      </c>
      <c r="K31" s="16"/>
      <c r="N31" s="5"/>
    </row>
    <row r="32" spans="2:14">
      <c r="B32" s="13">
        <v>2041</v>
      </c>
      <c r="C32" s="7">
        <f>'Individual (Scen1)'!C32+'Group (Scen1)'!C32</f>
        <v>72710.509801997105</v>
      </c>
      <c r="D32" s="7">
        <f>'Individual (Scen1)'!D32+'Group (Scen1)'!D32</f>
        <v>-14542.101960399421</v>
      </c>
      <c r="E32" s="7">
        <f>'Individual (Scen1)'!E32+'Group (Scen1)'!E32</f>
        <v>-40965.275439386511</v>
      </c>
      <c r="F32" s="7">
        <f>'Individual (Scen1)'!F32+'Group (Scen1)'!F32</f>
        <v>-39990.780391098408</v>
      </c>
      <c r="G32" s="7">
        <f>'Individual (Scen1)'!G32+'Group (Scen1)'!G32</f>
        <v>668.34805228651567</v>
      </c>
      <c r="H32" s="7">
        <f>'Individual (Scen1)'!H32+'Group (Scen1)'!H32</f>
        <v>1111.0832026913708</v>
      </c>
      <c r="I32" s="7">
        <f>'Individual (Scen1)'!I32+'Group (Scen1)'!I32</f>
        <v>-21008.21673390935</v>
      </c>
      <c r="K32" s="16"/>
      <c r="N32" s="5"/>
    </row>
    <row r="33" spans="2:14">
      <c r="B33" s="13">
        <v>2042</v>
      </c>
      <c r="C33" s="7">
        <f>'Individual (Scen1)'!C33+'Group (Scen1)'!C33</f>
        <v>69368.769540564521</v>
      </c>
      <c r="D33" s="7">
        <f>'Individual (Scen1)'!D33+'Group (Scen1)'!D33</f>
        <v>-13873.753908112905</v>
      </c>
      <c r="E33" s="7">
        <f>'Individual (Scen1)'!E33+'Group (Scen1)'!E33</f>
        <v>-41784.580948174247</v>
      </c>
      <c r="F33" s="7">
        <f>'Individual (Scen1)'!F33+'Group (Scen1)'!F33</f>
        <v>-38152.823247310487</v>
      </c>
      <c r="G33" s="7">
        <f>'Individual (Scen1)'!G33+'Group (Scen1)'!G33</f>
        <v>656.99819243114871</v>
      </c>
      <c r="H33" s="7">
        <f>'Individual (Scen1)'!H33+'Group (Scen1)'!H33</f>
        <v>965.44660073365969</v>
      </c>
      <c r="I33" s="7">
        <f>'Individual (Scen1)'!I33+'Group (Scen1)'!I33</f>
        <v>-22819.94376986831</v>
      </c>
      <c r="K33" s="16"/>
      <c r="N33" s="5"/>
    </row>
    <row r="34" spans="2:14">
      <c r="B34" s="13">
        <v>2043</v>
      </c>
      <c r="C34" s="7">
        <f>'Individual (Scen1)'!C34+'Group (Scen1)'!C34</f>
        <v>66083.778578408776</v>
      </c>
      <c r="D34" s="7">
        <f>'Individual (Scen1)'!D34+'Group (Scen1)'!D34</f>
        <v>-13216.755715681757</v>
      </c>
      <c r="E34" s="7">
        <f>'Individual (Scen1)'!E34+'Group (Scen1)'!E34</f>
        <v>-42620.272567137727</v>
      </c>
      <c r="F34" s="7">
        <f>'Individual (Scen1)'!F34+'Group (Scen1)'!F34</f>
        <v>-36346.078218124829</v>
      </c>
      <c r="G34" s="7">
        <f>'Individual (Scen1)'!G34+'Group (Scen1)'!G34</f>
        <v>646.18068648482586</v>
      </c>
      <c r="H34" s="7">
        <f>'Individual (Scen1)'!H34+'Group (Scen1)'!H34</f>
        <v>821.22271039448628</v>
      </c>
      <c r="I34" s="7">
        <f>'Individual (Scen1)'!I34+'Group (Scen1)'!I34</f>
        <v>-24631.924525656224</v>
      </c>
      <c r="K34" s="16"/>
      <c r="N34" s="5"/>
    </row>
    <row r="35" spans="2:14">
      <c r="B35" s="13">
        <v>2044</v>
      </c>
      <c r="C35" s="7">
        <f>'Individual (Scen1)'!C35+'Group (Scen1)'!C35</f>
        <v>62852.875145984646</v>
      </c>
      <c r="D35" s="7">
        <f>'Individual (Scen1)'!D35+'Group (Scen1)'!D35</f>
        <v>-12570.575029196931</v>
      </c>
      <c r="E35" s="7">
        <f>'Individual (Scen1)'!E35+'Group (Scen1)'!E35</f>
        <v>-43472.678018480481</v>
      </c>
      <c r="F35" s="7">
        <f>'Individual (Scen1)'!F35+'Group (Scen1)'!F35</f>
        <v>-34569.081330291556</v>
      </c>
      <c r="G35" s="7">
        <f>'Individual (Scen1)'!G35+'Group (Scen1)'!G35</f>
        <v>12570.575029196931</v>
      </c>
      <c r="H35" s="7">
        <f>'Individual (Scen1)'!H35+'Group (Scen1)'!H35</f>
        <v>678.30689946264613</v>
      </c>
      <c r="I35" s="7">
        <f>'Individual (Scen1)'!I35+'Group (Scen1)'!I35</f>
        <v>-14510.577303324744</v>
      </c>
      <c r="K35" s="16"/>
      <c r="N35" s="5"/>
    </row>
    <row r="36" spans="2:14">
      <c r="C36" s="7"/>
      <c r="D36" s="7"/>
      <c r="E36" s="7"/>
      <c r="F36" s="7"/>
      <c r="G36" s="7"/>
      <c r="H36" s="7"/>
      <c r="I36" s="7"/>
      <c r="K36" s="16"/>
      <c r="N36" s="5"/>
    </row>
    <row r="38" spans="2:14">
      <c r="B38" s="13" t="s">
        <v>21</v>
      </c>
      <c r="C38" s="7">
        <f>'Individual (Scen1)'!C38+'Group (Scen1)'!C38</f>
        <v>1678161.9221562052</v>
      </c>
      <c r="D38" s="7">
        <f>'Individual (Scen1)'!D38+'Group (Scen1)'!D38</f>
        <v>-310032.3844312412</v>
      </c>
      <c r="E38" s="7">
        <f>'Individual (Scen1)'!E38+'Group (Scen1)'!E38</f>
        <v>-267351.51713934989</v>
      </c>
      <c r="F38" s="7">
        <f>'Individual (Scen1)'!F38+'Group (Scen1)'!F38</f>
        <v>-891141.92289587716</v>
      </c>
      <c r="G38" s="7">
        <f>'Individual (Scen1)'!G38+'Group (Scen1)'!G38</f>
        <v>45808.214364273619</v>
      </c>
      <c r="H38" s="7">
        <f>'Individual (Scen1)'!H38+'Group (Scen1)'!H38</f>
        <v>45454.221344843623</v>
      </c>
      <c r="I38" s="7">
        <f>'Individual (Scen1)'!I38+'Group (Scen1)'!I38</f>
        <v>300898.5333988542</v>
      </c>
    </row>
    <row r="40" spans="2:14">
      <c r="H40" s="35" t="s">
        <v>35</v>
      </c>
      <c r="I40" s="18">
        <f>'Individual (Scen1)'!I40+'Group (Scen1)'!I40</f>
        <v>174260.35403944761</v>
      </c>
    </row>
    <row r="45" spans="2:14">
      <c r="C45" s="17"/>
    </row>
  </sheetData>
  <mergeCells count="2">
    <mergeCell ref="C1:I1"/>
    <mergeCell ref="K1:O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Individual</vt:lpstr>
      <vt:lpstr>Group</vt:lpstr>
      <vt:lpstr>Combined</vt:lpstr>
      <vt:lpstr>Assumptions (Scen1)</vt:lpstr>
      <vt:lpstr>Individual (Scen1)</vt:lpstr>
      <vt:lpstr>Group (Scen1)</vt:lpstr>
      <vt:lpstr>Combined (Scen1)</vt:lpstr>
    </vt:vector>
  </TitlesOfParts>
  <Company>RGARE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Matthew Wood</cp:lastModifiedBy>
  <dcterms:created xsi:type="dcterms:W3CDTF">2014-02-17T11:25:21Z</dcterms:created>
  <dcterms:modified xsi:type="dcterms:W3CDTF">2014-07-18T02:18:58Z</dcterms:modified>
</cp:coreProperties>
</file>