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1a 1b.ii 1c.i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0" i="1" l="1"/>
  <c r="O10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1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B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11" i="1"/>
  <c r="G10" i="1"/>
  <c r="F10" i="1"/>
  <c r="E10" i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H46" i="1"/>
  <c r="H49" i="1"/>
  <c r="H52" i="1" l="1"/>
  <c r="E6" i="1"/>
  <c r="F6" i="1"/>
  <c r="G6" i="1"/>
  <c r="D6" i="1"/>
  <c r="H47" i="1"/>
  <c r="H54" i="1"/>
  <c r="H53" i="1"/>
  <c r="D5" i="1"/>
  <c r="H11" i="1"/>
  <c r="H10" i="1"/>
  <c r="F5" i="1"/>
  <c r="E5" i="1"/>
  <c r="H13" i="1"/>
  <c r="G5" i="1"/>
  <c r="H12" i="1"/>
  <c r="H16" i="1"/>
  <c r="H18" i="1"/>
  <c r="H14" i="1"/>
  <c r="H15" i="1"/>
  <c r="H17" i="1"/>
  <c r="H21" i="1"/>
  <c r="H19" i="1"/>
  <c r="H24" i="1"/>
  <c r="H20" i="1"/>
  <c r="H22" i="1"/>
  <c r="H23" i="1"/>
  <c r="H27" i="1"/>
  <c r="H26" i="1"/>
  <c r="H25" i="1"/>
  <c r="H30" i="1"/>
  <c r="H28" i="1"/>
  <c r="H29" i="1"/>
  <c r="H31" i="1"/>
  <c r="H33" i="1"/>
  <c r="H35" i="1"/>
  <c r="H32" i="1"/>
  <c r="H34" i="1"/>
  <c r="H37" i="1"/>
  <c r="H36" i="1"/>
  <c r="H38" i="1"/>
  <c r="H40" i="1"/>
  <c r="H39" i="1"/>
  <c r="H41" i="1"/>
  <c r="H43" i="1"/>
  <c r="H45" i="1"/>
  <c r="H44" i="1"/>
  <c r="H42" i="1"/>
  <c r="H51" i="1"/>
  <c r="H48" i="1"/>
  <c r="H50" i="1"/>
  <c r="I10" i="1" l="1"/>
  <c r="I9" i="1"/>
  <c r="J9" i="1" l="1"/>
  <c r="K6" i="1" l="1"/>
  <c r="K9" i="1"/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J11" i="1"/>
  <c r="J37" i="1"/>
  <c r="J49" i="1"/>
  <c r="M50" i="1" s="1"/>
  <c r="J40" i="1"/>
  <c r="J26" i="1"/>
  <c r="J44" i="1"/>
  <c r="J24" i="1"/>
  <c r="J21" i="1"/>
  <c r="M22" i="1" s="1"/>
  <c r="J50" i="1"/>
  <c r="J27" i="1"/>
  <c r="J45" i="1"/>
  <c r="M46" i="1" s="1"/>
  <c r="J42" i="1"/>
  <c r="M43" i="1" s="1"/>
  <c r="J20" i="1"/>
  <c r="J28" i="1"/>
  <c r="J23" i="1"/>
  <c r="M24" i="1" s="1"/>
  <c r="J15" i="1"/>
  <c r="M16" i="1" s="1"/>
  <c r="J54" i="1"/>
  <c r="J38" i="1"/>
  <c r="J36" i="1"/>
  <c r="M37" i="1" s="1"/>
  <c r="J48" i="1"/>
  <c r="J43" i="1"/>
  <c r="J41" i="1"/>
  <c r="J13" i="1"/>
  <c r="J19" i="1"/>
  <c r="M20" i="1" s="1"/>
  <c r="J52" i="1"/>
  <c r="J39" i="1"/>
  <c r="J35" i="1"/>
  <c r="M36" i="1" s="1"/>
  <c r="J14" i="1"/>
  <c r="M15" i="1" s="1"/>
  <c r="J18" i="1"/>
  <c r="J16" i="1"/>
  <c r="J10" i="1"/>
  <c r="J25" i="1"/>
  <c r="M26" i="1" s="1"/>
  <c r="J51" i="1"/>
  <c r="M52" i="1" s="1"/>
  <c r="J31" i="1"/>
  <c r="J17" i="1"/>
  <c r="M18" i="1" s="1"/>
  <c r="J34" i="1"/>
  <c r="J46" i="1"/>
  <c r="J29" i="1"/>
  <c r="J47" i="1"/>
  <c r="J30" i="1"/>
  <c r="M31" i="1" s="1"/>
  <c r="J53" i="1"/>
  <c r="M54" i="1" s="1"/>
  <c r="J32" i="1"/>
  <c r="J33" i="1"/>
  <c r="J12" i="1"/>
  <c r="J22" i="1"/>
  <c r="M34" i="1" l="1"/>
  <c r="M48" i="1"/>
  <c r="M14" i="1"/>
  <c r="M25" i="1"/>
  <c r="M40" i="1"/>
  <c r="K10" i="1"/>
  <c r="M11" i="1"/>
  <c r="M10" i="1"/>
  <c r="M33" i="1"/>
  <c r="M30" i="1"/>
  <c r="M32" i="1"/>
  <c r="M17" i="1"/>
  <c r="M42" i="1"/>
  <c r="M39" i="1"/>
  <c r="M29" i="1"/>
  <c r="M28" i="1"/>
  <c r="M45" i="1"/>
  <c r="M38" i="1"/>
  <c r="M23" i="1"/>
  <c r="M47" i="1"/>
  <c r="M19" i="1"/>
  <c r="M53" i="1"/>
  <c r="M44" i="1"/>
  <c r="M21" i="1"/>
  <c r="M51" i="1"/>
  <c r="M27" i="1"/>
  <c r="M12" i="1"/>
  <c r="M13" i="1"/>
  <c r="M35" i="1"/>
  <c r="M49" i="1"/>
  <c r="M41" i="1"/>
</calcChain>
</file>

<file path=xl/sharedStrings.xml><?xml version="1.0" encoding="utf-8"?>
<sst xmlns="http://schemas.openxmlformats.org/spreadsheetml/2006/main" count="15" uniqueCount="15">
  <si>
    <t>Premium</t>
  </si>
  <si>
    <t>Comm</t>
  </si>
  <si>
    <t>Exp</t>
  </si>
  <si>
    <t>Claim</t>
  </si>
  <si>
    <t>Inforce</t>
  </si>
  <si>
    <t>BEL</t>
  </si>
  <si>
    <t>Profit Margin</t>
  </si>
  <si>
    <t>PL</t>
  </si>
  <si>
    <t>PV of Carrier</t>
  </si>
  <si>
    <t>PV S/h profits</t>
  </si>
  <si>
    <t>Profit - method 1</t>
  </si>
  <si>
    <t>Profit - method 2</t>
  </si>
  <si>
    <t>NPV Time 0</t>
  </si>
  <si>
    <t>NPV Time 1</t>
  </si>
  <si>
    <t>Profit - method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</si>
</sst>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164" fontId="2" fillId="2" borderId="0" xfId="2" applyNumberFormat="1"/>
    <xf numFmtId="10" fontId="2" fillId="2" borderId="0" xfId="2" applyNumberFormat="1"/>
    <xf numFmtId="164" fontId="2" fillId="2" borderId="0" xfId="1" applyNumberFormat="1" applyFont="1" applyFill="1"/>
    <xf numFmtId="164" fontId="4" fillId="3" borderId="0" xfId="2" applyNumberFormat="1" applyFont="1" applyFill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164" fontId="3" fillId="3" borderId="0" xfId="1" applyNumberFormat="1" applyFont="1" applyFill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54"/>
  <sheetViews>
    <sheetView tabSelected="1" workbookViewId="0">
      <selection activeCell="I16" sqref="I16"/>
    </sheetView>
  </sheetViews>
  <sheetFormatPr defaultRowHeight="15" x14ac:dyDescent="0.25"/>
  <cols>
    <col min="3" max="3" width="11.140625" bestFit="1" customWidth="1"/>
    <col min="4" max="4" width="16.28515625" bestFit="1" customWidth="1"/>
    <col min="5" max="5" width="14.28515625" bestFit="1" customWidth="1"/>
    <col min="6" max="8" width="12.5703125" bestFit="1" customWidth="1"/>
    <col min="9" max="9" width="16" bestFit="1" customWidth="1"/>
    <col min="10" max="10" width="15.7109375" customWidth="1"/>
    <col min="11" max="11" width="12.28515625" bestFit="1" customWidth="1"/>
    <col min="12" max="12" width="20.7109375" bestFit="1" customWidth="1"/>
    <col min="13" max="14" width="17.7109375" bestFit="1" customWidth="1"/>
    <col min="15" max="15" width="10.5703125" bestFit="1" customWidth="1"/>
  </cols>
  <sheetData>
    <row r="5" spans="2:15" x14ac:dyDescent="0.25">
      <c r="C5" s="11" t="s">
        <v>12</v>
      </c>
      <c r="D5" s="2">
        <f>SUMPRODUCT($B10:$B54,D$10:D$54)</f>
        <v>396508814.57276505</v>
      </c>
      <c r="E5" s="2">
        <f>SUMPRODUCT($B10:$B54,E$10:E$54)</f>
        <v>121301762.91455302</v>
      </c>
      <c r="F5" s="2">
        <f>SUMPRODUCT($B10:$B54,F$10:F$54)</f>
        <v>59650881.457276508</v>
      </c>
      <c r="G5" s="2">
        <f>SUMPRODUCT($B10:$B54,G$10:G$54)</f>
        <v>158603525.82910603</v>
      </c>
    </row>
    <row r="6" spans="2:15" x14ac:dyDescent="0.25">
      <c r="C6" s="11" t="s">
        <v>13</v>
      </c>
      <c r="D6" s="2">
        <f>SUMPRODUCT($B11:$B54,D$11:D$54)</f>
        <v>356508814.57276505</v>
      </c>
      <c r="E6" s="2">
        <f t="shared" ref="E6:G6" si="0">SUMPRODUCT($B11:$B54,E$11:E$54)</f>
        <v>71301762.914553002</v>
      </c>
      <c r="F6" s="2">
        <f t="shared" si="0"/>
        <v>35650881.457276501</v>
      </c>
      <c r="G6" s="2">
        <f t="shared" si="0"/>
        <v>142603525.829106</v>
      </c>
      <c r="J6" s="9" t="s">
        <v>6</v>
      </c>
      <c r="K6" s="6">
        <f>J9/G5</f>
        <v>0.35908813548820756</v>
      </c>
    </row>
    <row r="8" spans="2:15" x14ac:dyDescent="0.25">
      <c r="B8" s="9" t="s">
        <v>4</v>
      </c>
      <c r="C8" s="9"/>
      <c r="D8" s="9" t="s">
        <v>0</v>
      </c>
      <c r="E8" s="9" t="s">
        <v>1</v>
      </c>
      <c r="F8" s="9" t="s">
        <v>2</v>
      </c>
      <c r="G8" s="9" t="s">
        <v>3</v>
      </c>
      <c r="H8" s="9" t="s">
        <v>8</v>
      </c>
      <c r="I8" s="9" t="s">
        <v>5</v>
      </c>
      <c r="J8" s="9" t="s">
        <v>9</v>
      </c>
      <c r="K8" s="9" t="s">
        <v>7</v>
      </c>
      <c r="L8" s="10" t="s">
        <v>10</v>
      </c>
      <c r="M8" s="10" t="s">
        <v>11</v>
      </c>
      <c r="N8" s="10" t="s">
        <v>14</v>
      </c>
    </row>
    <row r="9" spans="2:15" x14ac:dyDescent="0.25">
      <c r="C9">
        <v>0</v>
      </c>
      <c r="I9" s="7">
        <f>G5+F5+E5-D5</f>
        <v>-56952644.37182945</v>
      </c>
      <c r="J9" s="4">
        <f>-I9</f>
        <v>56952644.37182945</v>
      </c>
      <c r="K9" s="2">
        <f>J9+I9</f>
        <v>0</v>
      </c>
      <c r="L9" s="4"/>
    </row>
    <row r="10" spans="2:15" x14ac:dyDescent="0.25">
      <c r="B10" s="1">
        <v>1</v>
      </c>
      <c r="C10">
        <v>1</v>
      </c>
      <c r="D10" s="2">
        <v>40000000</v>
      </c>
      <c r="E10" s="2">
        <f>D10*125%</f>
        <v>50000000</v>
      </c>
      <c r="F10" s="2">
        <f>0.6*D10</f>
        <v>24000000</v>
      </c>
      <c r="G10" s="2">
        <f>D10*0.4</f>
        <v>16000000</v>
      </c>
      <c r="H10" s="2">
        <f>SUMPRODUCT(B11:$B$54,G11:$G$54)</f>
        <v>142603525.829106</v>
      </c>
      <c r="I10" s="2">
        <f>G6+F6+E6-D6</f>
        <v>-106952644.37182957</v>
      </c>
      <c r="J10" s="5">
        <f>H10*$K$6</f>
        <v>51207234.204018123</v>
      </c>
      <c r="K10" s="8">
        <f>J10+I10</f>
        <v>-55745410.167811446</v>
      </c>
      <c r="L10" s="2">
        <f>G10*B10*$K$6</f>
        <v>5745410.1678113211</v>
      </c>
      <c r="M10" s="2">
        <f>J9-J10</f>
        <v>5745410.1678113267</v>
      </c>
      <c r="N10" s="4">
        <f>D10-E10-F10-G10-(K10-K9)</f>
        <v>5745410.1678114459</v>
      </c>
      <c r="O10" s="12">
        <f>L10*0.7</f>
        <v>4021787.1174679245</v>
      </c>
    </row>
    <row r="11" spans="2:15" x14ac:dyDescent="0.25">
      <c r="B11" s="1">
        <f>B10*0.9</f>
        <v>0.9</v>
      </c>
      <c r="C11">
        <v>2</v>
      </c>
      <c r="D11" s="2">
        <v>40000000</v>
      </c>
      <c r="E11" s="3">
        <f>D11*0.2</f>
        <v>8000000</v>
      </c>
      <c r="F11" s="2">
        <f>0.1*D11</f>
        <v>4000000</v>
      </c>
      <c r="G11" s="2">
        <f t="shared" ref="G11:G54" si="1">D11*0.4</f>
        <v>16000000</v>
      </c>
      <c r="H11" s="2">
        <f>SUMPRODUCT(B12:$B$54,G12:$G$54)</f>
        <v>128203525.82910599</v>
      </c>
      <c r="I11" s="2"/>
      <c r="J11" s="2">
        <f t="shared" ref="J11:J54" si="2">H11*$K$6</f>
        <v>46036365.052987926</v>
      </c>
      <c r="K11" s="2"/>
      <c r="L11" s="2">
        <f t="shared" ref="L11:L54" si="3">G11*B11*$K$6</f>
        <v>5170869.1510301884</v>
      </c>
      <c r="M11" s="2">
        <f t="shared" ref="M11:M54" si="4">J10-J11</f>
        <v>5170869.1510301977</v>
      </c>
      <c r="N11" s="4"/>
    </row>
    <row r="12" spans="2:15" x14ac:dyDescent="0.25">
      <c r="B12" s="1">
        <f t="shared" ref="B12:B54" si="5">B11*0.9</f>
        <v>0.81</v>
      </c>
      <c r="C12">
        <v>3</v>
      </c>
      <c r="D12" s="2">
        <v>40000000</v>
      </c>
      <c r="E12" s="3">
        <f t="shared" ref="E12:E54" si="6">D12*0.2</f>
        <v>8000000</v>
      </c>
      <c r="F12" s="2">
        <f t="shared" ref="F12:F54" si="7">0.1*D12</f>
        <v>4000000</v>
      </c>
      <c r="G12" s="2">
        <f t="shared" si="1"/>
        <v>16000000</v>
      </c>
      <c r="H12" s="2">
        <f>SUMPRODUCT(B13:$B$54,G13:$G$54)</f>
        <v>115243525.82910599</v>
      </c>
      <c r="I12" s="2"/>
      <c r="J12" s="2">
        <f t="shared" si="2"/>
        <v>41382582.817060761</v>
      </c>
      <c r="K12" s="2"/>
      <c r="L12" s="2">
        <f t="shared" si="3"/>
        <v>4653782.2359271701</v>
      </c>
      <c r="M12" s="2">
        <f t="shared" si="4"/>
        <v>4653782.2359271646</v>
      </c>
      <c r="N12" s="4"/>
    </row>
    <row r="13" spans="2:15" x14ac:dyDescent="0.25">
      <c r="B13" s="1">
        <f t="shared" si="5"/>
        <v>0.72900000000000009</v>
      </c>
      <c r="C13">
        <v>4</v>
      </c>
      <c r="D13" s="2">
        <v>40000000</v>
      </c>
      <c r="E13" s="3">
        <f t="shared" si="6"/>
        <v>8000000</v>
      </c>
      <c r="F13" s="2">
        <f t="shared" si="7"/>
        <v>4000000</v>
      </c>
      <c r="G13" s="2">
        <f t="shared" si="1"/>
        <v>16000000</v>
      </c>
      <c r="H13" s="2">
        <f>SUMPRODUCT(B14:$B$54,G14:$G$54)</f>
        <v>103579525.82910599</v>
      </c>
      <c r="I13" s="2"/>
      <c r="J13" s="2">
        <f t="shared" si="2"/>
        <v>37194178.804726303</v>
      </c>
      <c r="K13" s="2"/>
      <c r="L13" s="2">
        <f t="shared" si="3"/>
        <v>4188404.0123344539</v>
      </c>
      <c r="M13" s="2">
        <f t="shared" si="4"/>
        <v>4188404.0123344585</v>
      </c>
      <c r="N13" s="4"/>
    </row>
    <row r="14" spans="2:15" x14ac:dyDescent="0.25">
      <c r="B14" s="1">
        <f t="shared" si="5"/>
        <v>0.65610000000000013</v>
      </c>
      <c r="C14">
        <v>5</v>
      </c>
      <c r="D14" s="2">
        <v>40000000</v>
      </c>
      <c r="E14" s="3">
        <f t="shared" si="6"/>
        <v>8000000</v>
      </c>
      <c r="F14" s="2">
        <f t="shared" si="7"/>
        <v>4000000</v>
      </c>
      <c r="G14" s="2">
        <f t="shared" si="1"/>
        <v>16000000</v>
      </c>
      <c r="H14" s="2">
        <f>SUMPRODUCT(B15:$B$54,G15:$G$54)</f>
        <v>93081925.829106003</v>
      </c>
      <c r="I14" s="2"/>
      <c r="J14" s="2">
        <f t="shared" si="2"/>
        <v>33424615.193625305</v>
      </c>
      <c r="K14" s="2"/>
      <c r="L14" s="2">
        <f t="shared" si="3"/>
        <v>3769563.6111010085</v>
      </c>
      <c r="M14" s="2">
        <f t="shared" si="4"/>
        <v>3769563.6111009978</v>
      </c>
      <c r="N14" s="4"/>
    </row>
    <row r="15" spans="2:15" x14ac:dyDescent="0.25">
      <c r="B15" s="1">
        <f t="shared" si="5"/>
        <v>0.59049000000000018</v>
      </c>
      <c r="C15">
        <v>6</v>
      </c>
      <c r="D15" s="2">
        <v>40000000</v>
      </c>
      <c r="E15" s="3">
        <f t="shared" si="6"/>
        <v>8000000</v>
      </c>
      <c r="F15" s="2">
        <f t="shared" si="7"/>
        <v>4000000</v>
      </c>
      <c r="G15" s="2">
        <f t="shared" si="1"/>
        <v>16000000</v>
      </c>
      <c r="H15" s="2">
        <f>SUMPRODUCT(B16:$B$54,G16:$G$54)</f>
        <v>83634085.829105988</v>
      </c>
      <c r="I15" s="2"/>
      <c r="J15" s="2">
        <f t="shared" si="2"/>
        <v>30032007.943634391</v>
      </c>
      <c r="K15" s="2"/>
      <c r="L15" s="2">
        <f t="shared" si="3"/>
        <v>3392607.2499909084</v>
      </c>
      <c r="M15" s="2">
        <f t="shared" si="4"/>
        <v>3392607.249990914</v>
      </c>
      <c r="N15" s="4"/>
    </row>
    <row r="16" spans="2:15" x14ac:dyDescent="0.25">
      <c r="B16" s="1">
        <f t="shared" si="5"/>
        <v>0.53144100000000016</v>
      </c>
      <c r="C16">
        <v>7</v>
      </c>
      <c r="D16" s="2">
        <v>40000000</v>
      </c>
      <c r="E16" s="3">
        <f t="shared" si="6"/>
        <v>8000000</v>
      </c>
      <c r="F16" s="2">
        <f t="shared" si="7"/>
        <v>4000000</v>
      </c>
      <c r="G16" s="2">
        <f t="shared" si="1"/>
        <v>16000000</v>
      </c>
      <c r="H16" s="2">
        <f>SUMPRODUCT(B17:$B$54,G17:$G$54)</f>
        <v>75131029.829106003</v>
      </c>
      <c r="I16" s="2"/>
      <c r="J16" s="2">
        <f t="shared" si="2"/>
        <v>26978661.418642581</v>
      </c>
      <c r="K16" s="2"/>
      <c r="L16" s="2">
        <f t="shared" si="3"/>
        <v>3053346.5249918168</v>
      </c>
      <c r="M16" s="2">
        <f t="shared" si="4"/>
        <v>3053346.5249918103</v>
      </c>
      <c r="N16" s="4"/>
    </row>
    <row r="17" spans="2:14" x14ac:dyDescent="0.25">
      <c r="B17" s="1">
        <f t="shared" si="5"/>
        <v>0.47829690000000014</v>
      </c>
      <c r="C17">
        <v>8</v>
      </c>
      <c r="D17" s="2">
        <v>40000000</v>
      </c>
      <c r="E17" s="3">
        <f t="shared" si="6"/>
        <v>8000000</v>
      </c>
      <c r="F17" s="2">
        <f t="shared" si="7"/>
        <v>4000000</v>
      </c>
      <c r="G17" s="2">
        <f t="shared" si="1"/>
        <v>16000000</v>
      </c>
      <c r="H17" s="2">
        <f>SUMPRODUCT(B18:$B$54,G18:$G$54)</f>
        <v>67478279.429105997</v>
      </c>
      <c r="I17" s="2"/>
      <c r="J17" s="2">
        <f t="shared" si="2"/>
        <v>24230649.546149943</v>
      </c>
      <c r="K17" s="2"/>
      <c r="L17" s="2">
        <f t="shared" si="3"/>
        <v>2748011.8724926356</v>
      </c>
      <c r="M17" s="2">
        <f t="shared" si="4"/>
        <v>2748011.8724926375</v>
      </c>
      <c r="N17" s="4"/>
    </row>
    <row r="18" spans="2:14" x14ac:dyDescent="0.25">
      <c r="B18" s="1">
        <f t="shared" si="5"/>
        <v>0.43046721000000016</v>
      </c>
      <c r="C18">
        <v>9</v>
      </c>
      <c r="D18" s="2">
        <v>40000000</v>
      </c>
      <c r="E18" s="3">
        <f t="shared" si="6"/>
        <v>8000000</v>
      </c>
      <c r="F18" s="2">
        <f t="shared" si="7"/>
        <v>4000000</v>
      </c>
      <c r="G18" s="2">
        <f t="shared" si="1"/>
        <v>16000000</v>
      </c>
      <c r="H18" s="2">
        <f>SUMPRODUCT(B19:$B$54,G19:$G$54)</f>
        <v>60590804.069106005</v>
      </c>
      <c r="I18" s="2"/>
      <c r="J18" s="2">
        <f t="shared" si="2"/>
        <v>21757438.860906575</v>
      </c>
      <c r="K18" s="2"/>
      <c r="L18" s="2">
        <f t="shared" si="3"/>
        <v>2473210.6852433719</v>
      </c>
      <c r="M18" s="2">
        <f t="shared" si="4"/>
        <v>2473210.6852433681</v>
      </c>
      <c r="N18" s="4"/>
    </row>
    <row r="19" spans="2:14" x14ac:dyDescent="0.25">
      <c r="B19" s="1">
        <f t="shared" si="5"/>
        <v>0.38742048900000015</v>
      </c>
      <c r="C19">
        <v>10</v>
      </c>
      <c r="D19" s="2">
        <v>40000000</v>
      </c>
      <c r="E19" s="3">
        <f t="shared" si="6"/>
        <v>8000000</v>
      </c>
      <c r="F19" s="2">
        <f t="shared" si="7"/>
        <v>4000000</v>
      </c>
      <c r="G19" s="2">
        <f t="shared" si="1"/>
        <v>16000000</v>
      </c>
      <c r="H19" s="2">
        <f>SUMPRODUCT(B20:$B$54,G20:$G$54)</f>
        <v>54392076.245106004</v>
      </c>
      <c r="I19" s="2"/>
      <c r="J19" s="2">
        <f t="shared" si="2"/>
        <v>19531549.244187541</v>
      </c>
      <c r="K19" s="2"/>
      <c r="L19" s="2">
        <f t="shared" si="3"/>
        <v>2225889.6167190345</v>
      </c>
      <c r="M19" s="2">
        <f t="shared" si="4"/>
        <v>2225889.6167190336</v>
      </c>
      <c r="N19" s="4"/>
    </row>
    <row r="20" spans="2:14" x14ac:dyDescent="0.25">
      <c r="B20" s="1">
        <f t="shared" si="5"/>
        <v>0.34867844010000015</v>
      </c>
      <c r="C20">
        <v>11</v>
      </c>
      <c r="D20" s="2">
        <v>40000000</v>
      </c>
      <c r="E20" s="3">
        <f t="shared" si="6"/>
        <v>8000000</v>
      </c>
      <c r="F20" s="2">
        <f t="shared" si="7"/>
        <v>4000000</v>
      </c>
      <c r="G20" s="2">
        <f t="shared" si="1"/>
        <v>16000000</v>
      </c>
      <c r="H20" s="2">
        <f>SUMPRODUCT(B21:$B$54,G21:$G$54)</f>
        <v>48813221.203506008</v>
      </c>
      <c r="I20" s="2"/>
      <c r="J20" s="2">
        <f t="shared" si="2"/>
        <v>17528248.589140411</v>
      </c>
      <c r="K20" s="2"/>
      <c r="L20" s="2">
        <f t="shared" si="3"/>
        <v>2003300.6550471317</v>
      </c>
      <c r="M20" s="2">
        <f t="shared" si="4"/>
        <v>2003300.6550471298</v>
      </c>
      <c r="N20" s="4"/>
    </row>
    <row r="21" spans="2:14" x14ac:dyDescent="0.25">
      <c r="B21" s="1">
        <f t="shared" si="5"/>
        <v>0.31381059609000017</v>
      </c>
      <c r="C21">
        <v>12</v>
      </c>
      <c r="D21" s="2">
        <v>40000000</v>
      </c>
      <c r="E21" s="3">
        <f t="shared" si="6"/>
        <v>8000000</v>
      </c>
      <c r="F21" s="2">
        <f t="shared" si="7"/>
        <v>4000000</v>
      </c>
      <c r="G21" s="2">
        <f t="shared" si="1"/>
        <v>16000000</v>
      </c>
      <c r="H21" s="2">
        <f>SUMPRODUCT(B22:$B$54,G22:$G$54)</f>
        <v>43792251.666066006</v>
      </c>
      <c r="I21" s="2"/>
      <c r="J21" s="2">
        <f t="shared" si="2"/>
        <v>15725277.999597993</v>
      </c>
      <c r="K21" s="2"/>
      <c r="L21" s="2">
        <f t="shared" si="3"/>
        <v>1802970.5895424187</v>
      </c>
      <c r="M21" s="2">
        <f t="shared" si="4"/>
        <v>1802970.5895424187</v>
      </c>
      <c r="N21" s="4"/>
    </row>
    <row r="22" spans="2:14" x14ac:dyDescent="0.25">
      <c r="B22" s="1">
        <f t="shared" si="5"/>
        <v>0.28242953648100017</v>
      </c>
      <c r="C22">
        <v>13</v>
      </c>
      <c r="D22" s="2">
        <v>40000000</v>
      </c>
      <c r="E22" s="3">
        <f t="shared" si="6"/>
        <v>8000000</v>
      </c>
      <c r="F22" s="2">
        <f t="shared" si="7"/>
        <v>4000000</v>
      </c>
      <c r="G22" s="2">
        <f t="shared" si="1"/>
        <v>16000000</v>
      </c>
      <c r="H22" s="2">
        <f>SUMPRODUCT(B23:$B$54,G23:$G$54)</f>
        <v>39273379.082370006</v>
      </c>
      <c r="I22" s="2"/>
      <c r="J22" s="2">
        <f t="shared" si="2"/>
        <v>14102604.469009817</v>
      </c>
      <c r="K22" s="2"/>
      <c r="L22" s="2">
        <f t="shared" si="3"/>
        <v>1622673.5305881768</v>
      </c>
      <c r="M22" s="2">
        <f t="shared" si="4"/>
        <v>1622673.5305881761</v>
      </c>
      <c r="N22" s="4"/>
    </row>
    <row r="23" spans="2:14" x14ac:dyDescent="0.25">
      <c r="B23" s="1">
        <f t="shared" si="5"/>
        <v>0.25418658283290013</v>
      </c>
      <c r="C23">
        <v>14</v>
      </c>
      <c r="D23" s="2">
        <v>40000000</v>
      </c>
      <c r="E23" s="3">
        <f t="shared" si="6"/>
        <v>8000000</v>
      </c>
      <c r="F23" s="2">
        <f t="shared" si="7"/>
        <v>4000000</v>
      </c>
      <c r="G23" s="2">
        <f t="shared" si="1"/>
        <v>16000000</v>
      </c>
      <c r="H23" s="2">
        <f>SUMPRODUCT(B24:$B$54,G24:$G$54)</f>
        <v>35206393.7570436</v>
      </c>
      <c r="I23" s="2"/>
      <c r="J23" s="2">
        <f t="shared" si="2"/>
        <v>12642198.291480457</v>
      </c>
      <c r="K23" s="2"/>
      <c r="L23" s="2">
        <f t="shared" si="3"/>
        <v>1460406.177529359</v>
      </c>
      <c r="M23" s="2">
        <f t="shared" si="4"/>
        <v>1460406.1775293592</v>
      </c>
      <c r="N23" s="4"/>
    </row>
    <row r="24" spans="2:14" x14ac:dyDescent="0.25">
      <c r="B24" s="1">
        <f t="shared" si="5"/>
        <v>0.22876792454961012</v>
      </c>
      <c r="C24">
        <v>15</v>
      </c>
      <c r="D24" s="2">
        <v>40000000</v>
      </c>
      <c r="E24" s="3">
        <f t="shared" si="6"/>
        <v>8000000</v>
      </c>
      <c r="F24" s="2">
        <f t="shared" si="7"/>
        <v>4000000</v>
      </c>
      <c r="G24" s="2">
        <f t="shared" si="1"/>
        <v>16000000</v>
      </c>
      <c r="H24" s="2">
        <f>SUMPRODUCT(B25:$B$54,G25:$G$54)</f>
        <v>31546106.964249831</v>
      </c>
      <c r="I24" s="2"/>
      <c r="J24" s="2">
        <f t="shared" si="2"/>
        <v>11327832.731704032</v>
      </c>
      <c r="K24" s="2"/>
      <c r="L24" s="2">
        <f t="shared" si="3"/>
        <v>1314365.559776423</v>
      </c>
      <c r="M24" s="2">
        <f t="shared" si="4"/>
        <v>1314365.5597764254</v>
      </c>
      <c r="N24" s="4"/>
    </row>
    <row r="25" spans="2:14" x14ac:dyDescent="0.25">
      <c r="B25" s="1">
        <f t="shared" si="5"/>
        <v>0.2058911320946491</v>
      </c>
      <c r="C25">
        <v>16</v>
      </c>
      <c r="D25" s="2">
        <v>40000000</v>
      </c>
      <c r="E25" s="3">
        <f t="shared" si="6"/>
        <v>8000000</v>
      </c>
      <c r="F25" s="2">
        <f t="shared" si="7"/>
        <v>4000000</v>
      </c>
      <c r="G25" s="2">
        <f t="shared" si="1"/>
        <v>16000000</v>
      </c>
      <c r="H25" s="2">
        <f>SUMPRODUCT(B26:$B$54,G26:$G$54)</f>
        <v>28251848.850735445</v>
      </c>
      <c r="I25" s="2"/>
      <c r="J25" s="2">
        <f t="shared" si="2"/>
        <v>10144903.727905251</v>
      </c>
      <c r="K25" s="2"/>
      <c r="L25" s="2">
        <f t="shared" si="3"/>
        <v>1182929.0037987807</v>
      </c>
      <c r="M25" s="2">
        <f t="shared" si="4"/>
        <v>1182929.003798781</v>
      </c>
      <c r="N25" s="4"/>
    </row>
    <row r="26" spans="2:14" x14ac:dyDescent="0.25">
      <c r="B26" s="1">
        <f t="shared" si="5"/>
        <v>0.18530201888518419</v>
      </c>
      <c r="C26">
        <v>17</v>
      </c>
      <c r="D26" s="2">
        <v>40000000</v>
      </c>
      <c r="E26" s="3">
        <f t="shared" si="6"/>
        <v>8000000</v>
      </c>
      <c r="F26" s="2">
        <f t="shared" si="7"/>
        <v>4000000</v>
      </c>
      <c r="G26" s="2">
        <f t="shared" si="1"/>
        <v>16000000</v>
      </c>
      <c r="H26" s="2">
        <f>SUMPRODUCT(B27:$B$54,G27:$G$54)</f>
        <v>25287016.548572499</v>
      </c>
      <c r="I26" s="2"/>
      <c r="J26" s="2">
        <f t="shared" si="2"/>
        <v>9080267.6244863477</v>
      </c>
      <c r="K26" s="2"/>
      <c r="L26" s="2">
        <f t="shared" si="3"/>
        <v>1064636.1034189027</v>
      </c>
      <c r="M26" s="2">
        <f t="shared" si="4"/>
        <v>1064636.1034189034</v>
      </c>
      <c r="N26" s="4"/>
    </row>
    <row r="27" spans="2:14" x14ac:dyDescent="0.25">
      <c r="B27" s="1">
        <f t="shared" si="5"/>
        <v>0.16677181699666577</v>
      </c>
      <c r="C27">
        <v>18</v>
      </c>
      <c r="D27" s="2">
        <v>40000000</v>
      </c>
      <c r="E27" s="3">
        <f t="shared" si="6"/>
        <v>8000000</v>
      </c>
      <c r="F27" s="2">
        <f t="shared" si="7"/>
        <v>4000000</v>
      </c>
      <c r="G27" s="2">
        <f t="shared" si="1"/>
        <v>16000000</v>
      </c>
      <c r="H27" s="2">
        <f>SUMPRODUCT(B28:$B$54,G28:$G$54)</f>
        <v>22618667.476625849</v>
      </c>
      <c r="I27" s="2"/>
      <c r="J27" s="2">
        <f t="shared" si="2"/>
        <v>8122095.1314093368</v>
      </c>
      <c r="K27" s="2"/>
      <c r="L27" s="2">
        <f t="shared" si="3"/>
        <v>958172.49307701236</v>
      </c>
      <c r="M27" s="2">
        <f t="shared" si="4"/>
        <v>958172.49307701085</v>
      </c>
      <c r="N27" s="4"/>
    </row>
    <row r="28" spans="2:14" x14ac:dyDescent="0.25">
      <c r="B28" s="1">
        <f t="shared" si="5"/>
        <v>0.15009463529699921</v>
      </c>
      <c r="C28">
        <v>19</v>
      </c>
      <c r="D28" s="2">
        <v>40000000</v>
      </c>
      <c r="E28" s="3">
        <f t="shared" si="6"/>
        <v>8000000</v>
      </c>
      <c r="F28" s="2">
        <f t="shared" si="7"/>
        <v>4000000</v>
      </c>
      <c r="G28" s="2">
        <f t="shared" si="1"/>
        <v>16000000</v>
      </c>
      <c r="H28" s="2">
        <f>SUMPRODUCT(B29:$B$54,G29:$G$54)</f>
        <v>20217153.311873857</v>
      </c>
      <c r="I28" s="2"/>
      <c r="J28" s="2">
        <f t="shared" si="2"/>
        <v>7259739.8876400236</v>
      </c>
      <c r="K28" s="2"/>
      <c r="L28" s="2">
        <f t="shared" si="3"/>
        <v>862355.24376931123</v>
      </c>
      <c r="M28" s="2">
        <f t="shared" si="4"/>
        <v>862355.24376931321</v>
      </c>
      <c r="N28" s="4"/>
    </row>
    <row r="29" spans="2:14" x14ac:dyDescent="0.25">
      <c r="B29" s="1">
        <f t="shared" si="5"/>
        <v>0.13508517176729928</v>
      </c>
      <c r="C29">
        <v>20</v>
      </c>
      <c r="D29" s="2">
        <v>40000000</v>
      </c>
      <c r="E29" s="3">
        <f t="shared" si="6"/>
        <v>8000000</v>
      </c>
      <c r="F29" s="2">
        <f t="shared" si="7"/>
        <v>4000000</v>
      </c>
      <c r="G29" s="2">
        <f t="shared" si="1"/>
        <v>16000000</v>
      </c>
      <c r="H29" s="2">
        <f>SUMPRODUCT(B30:$B$54,G30:$G$54)</f>
        <v>18055790.563597068</v>
      </c>
      <c r="I29" s="2"/>
      <c r="J29" s="2">
        <f t="shared" si="2"/>
        <v>6483620.1682476439</v>
      </c>
      <c r="K29" s="2"/>
      <c r="L29" s="2">
        <f t="shared" si="3"/>
        <v>776119.71939238021</v>
      </c>
      <c r="M29" s="2">
        <f t="shared" si="4"/>
        <v>776119.71939237975</v>
      </c>
      <c r="N29" s="4"/>
    </row>
    <row r="30" spans="2:14" x14ac:dyDescent="0.25">
      <c r="B30" s="1">
        <f t="shared" si="5"/>
        <v>0.12157665459056936</v>
      </c>
      <c r="C30">
        <v>21</v>
      </c>
      <c r="D30" s="2">
        <v>40000000</v>
      </c>
      <c r="E30" s="3">
        <f t="shared" si="6"/>
        <v>8000000</v>
      </c>
      <c r="F30" s="2">
        <f t="shared" si="7"/>
        <v>4000000</v>
      </c>
      <c r="G30" s="2">
        <f t="shared" si="1"/>
        <v>16000000</v>
      </c>
      <c r="H30" s="2">
        <f>SUMPRODUCT(B31:$B$54,G31:$G$54)</f>
        <v>16110564.090147957</v>
      </c>
      <c r="I30" s="2"/>
      <c r="J30" s="2">
        <f t="shared" si="2"/>
        <v>5785112.420794501</v>
      </c>
      <c r="K30" s="2"/>
      <c r="L30" s="2">
        <f t="shared" si="3"/>
        <v>698507.74745314219</v>
      </c>
      <c r="M30" s="2">
        <f t="shared" si="4"/>
        <v>698507.74745314289</v>
      </c>
      <c r="N30" s="4"/>
    </row>
    <row r="31" spans="2:14" x14ac:dyDescent="0.25">
      <c r="B31" s="1">
        <f t="shared" si="5"/>
        <v>0.10941898913151243</v>
      </c>
      <c r="C31">
        <v>22</v>
      </c>
      <c r="D31" s="2">
        <v>40000000</v>
      </c>
      <c r="E31" s="3">
        <f t="shared" si="6"/>
        <v>8000000</v>
      </c>
      <c r="F31" s="2">
        <f t="shared" si="7"/>
        <v>4000000</v>
      </c>
      <c r="G31" s="2">
        <f t="shared" si="1"/>
        <v>16000000</v>
      </c>
      <c r="H31" s="2">
        <f>SUMPRODUCT(B32:$B$54,G32:$G$54)</f>
        <v>14359860.264043758</v>
      </c>
      <c r="I31" s="2"/>
      <c r="J31" s="2">
        <f t="shared" si="2"/>
        <v>5156455.4480866725</v>
      </c>
      <c r="K31" s="2"/>
      <c r="L31" s="2">
        <f t="shared" si="3"/>
        <v>628656.97270782804</v>
      </c>
      <c r="M31" s="2">
        <f t="shared" si="4"/>
        <v>628656.97270782851</v>
      </c>
      <c r="N31" s="4"/>
    </row>
    <row r="32" spans="2:14" x14ac:dyDescent="0.25">
      <c r="B32" s="1">
        <f t="shared" si="5"/>
        <v>9.8477090218361193E-2</v>
      </c>
      <c r="C32">
        <v>23</v>
      </c>
      <c r="D32" s="2">
        <v>40000000</v>
      </c>
      <c r="E32" s="3">
        <f t="shared" si="6"/>
        <v>8000000</v>
      </c>
      <c r="F32" s="2">
        <f t="shared" si="7"/>
        <v>4000000</v>
      </c>
      <c r="G32" s="2">
        <f t="shared" si="1"/>
        <v>16000000</v>
      </c>
      <c r="H32" s="2">
        <f>SUMPRODUCT(B33:$B$54,G33:$G$54)</f>
        <v>12784226.82054998</v>
      </c>
      <c r="I32" s="2"/>
      <c r="J32" s="2">
        <f t="shared" si="2"/>
        <v>4590664.1726496285</v>
      </c>
      <c r="K32" s="2"/>
      <c r="L32" s="2">
        <f t="shared" si="3"/>
        <v>565791.27543704514</v>
      </c>
      <c r="M32" s="2">
        <f t="shared" si="4"/>
        <v>565791.27543704398</v>
      </c>
      <c r="N32" s="4"/>
    </row>
    <row r="33" spans="2:14" x14ac:dyDescent="0.25">
      <c r="B33" s="1">
        <f t="shared" si="5"/>
        <v>8.8629381196525081E-2</v>
      </c>
      <c r="C33">
        <v>24</v>
      </c>
      <c r="D33" s="2">
        <v>40000000</v>
      </c>
      <c r="E33" s="3">
        <f t="shared" si="6"/>
        <v>8000000</v>
      </c>
      <c r="F33" s="2">
        <f t="shared" si="7"/>
        <v>4000000</v>
      </c>
      <c r="G33" s="2">
        <f t="shared" si="1"/>
        <v>16000000</v>
      </c>
      <c r="H33" s="2">
        <f>SUMPRODUCT(B34:$B$54,G34:$G$54)</f>
        <v>11366156.721405577</v>
      </c>
      <c r="I33" s="2"/>
      <c r="J33" s="2">
        <f t="shared" si="2"/>
        <v>4081452.0247562868</v>
      </c>
      <c r="K33" s="2"/>
      <c r="L33" s="2">
        <f t="shared" si="3"/>
        <v>509212.14789334068</v>
      </c>
      <c r="M33" s="2">
        <f t="shared" si="4"/>
        <v>509212.14789334172</v>
      </c>
      <c r="N33" s="4"/>
    </row>
    <row r="34" spans="2:14" x14ac:dyDescent="0.25">
      <c r="B34" s="1">
        <f t="shared" si="5"/>
        <v>7.976644307687257E-2</v>
      </c>
      <c r="C34">
        <v>25</v>
      </c>
      <c r="D34" s="2">
        <v>40000000</v>
      </c>
      <c r="E34" s="3">
        <f t="shared" si="6"/>
        <v>8000000</v>
      </c>
      <c r="F34" s="2">
        <f t="shared" si="7"/>
        <v>4000000</v>
      </c>
      <c r="G34" s="2">
        <f t="shared" si="1"/>
        <v>16000000</v>
      </c>
      <c r="H34" s="2">
        <f>SUMPRODUCT(B35:$B$54,G35:$G$54)</f>
        <v>10089893.632175619</v>
      </c>
      <c r="I34" s="2"/>
      <c r="J34" s="2">
        <f t="shared" si="2"/>
        <v>3623161.0916522811</v>
      </c>
      <c r="K34" s="2"/>
      <c r="L34" s="2">
        <f t="shared" si="3"/>
        <v>458290.93310400663</v>
      </c>
      <c r="M34" s="2">
        <f t="shared" si="4"/>
        <v>458290.93310400564</v>
      </c>
      <c r="N34" s="4"/>
    </row>
    <row r="35" spans="2:14" x14ac:dyDescent="0.25">
      <c r="B35" s="1">
        <f t="shared" si="5"/>
        <v>7.1789798769185315E-2</v>
      </c>
      <c r="C35">
        <v>26</v>
      </c>
      <c r="D35" s="2">
        <v>40000000</v>
      </c>
      <c r="E35" s="3">
        <f t="shared" si="6"/>
        <v>8000000</v>
      </c>
      <c r="F35" s="2">
        <f t="shared" si="7"/>
        <v>4000000</v>
      </c>
      <c r="G35" s="2">
        <f t="shared" si="1"/>
        <v>16000000</v>
      </c>
      <c r="H35" s="2">
        <f>SUMPRODUCT(B36:$B$54,G36:$G$54)</f>
        <v>8941256.8518686537</v>
      </c>
      <c r="I35" s="2"/>
      <c r="J35" s="2">
        <f t="shared" si="2"/>
        <v>3210699.2518586754</v>
      </c>
      <c r="K35" s="2"/>
      <c r="L35" s="2">
        <f t="shared" si="3"/>
        <v>412461.83979360596</v>
      </c>
      <c r="M35" s="2">
        <f t="shared" si="4"/>
        <v>412461.83979360573</v>
      </c>
      <c r="N35" s="4"/>
    </row>
    <row r="36" spans="2:14" x14ac:dyDescent="0.25">
      <c r="B36" s="1">
        <f t="shared" si="5"/>
        <v>6.4610818892266789E-2</v>
      </c>
      <c r="C36">
        <v>27</v>
      </c>
      <c r="D36" s="2">
        <v>40000000</v>
      </c>
      <c r="E36" s="3">
        <f t="shared" si="6"/>
        <v>8000000</v>
      </c>
      <c r="F36" s="2">
        <f t="shared" si="7"/>
        <v>4000000</v>
      </c>
      <c r="G36" s="2">
        <f t="shared" si="1"/>
        <v>16000000</v>
      </c>
      <c r="H36" s="2">
        <f>SUMPRODUCT(B37:$B$54,G37:$G$54)</f>
        <v>7907483.7495923843</v>
      </c>
      <c r="I36" s="2"/>
      <c r="J36" s="2">
        <f t="shared" si="2"/>
        <v>2839483.5960444296</v>
      </c>
      <c r="K36" s="2"/>
      <c r="L36" s="2">
        <f t="shared" si="3"/>
        <v>371215.6558142454</v>
      </c>
      <c r="M36" s="2">
        <f t="shared" si="4"/>
        <v>371215.65581424581</v>
      </c>
      <c r="N36" s="4"/>
    </row>
    <row r="37" spans="2:14" x14ac:dyDescent="0.25">
      <c r="B37" s="1">
        <f t="shared" si="5"/>
        <v>5.814973700304011E-2</v>
      </c>
      <c r="C37">
        <v>28</v>
      </c>
      <c r="D37" s="2">
        <v>40000000</v>
      </c>
      <c r="E37" s="3">
        <f t="shared" si="6"/>
        <v>8000000</v>
      </c>
      <c r="F37" s="2">
        <f t="shared" si="7"/>
        <v>4000000</v>
      </c>
      <c r="G37" s="2">
        <f t="shared" si="1"/>
        <v>16000000</v>
      </c>
      <c r="H37" s="2">
        <f>SUMPRODUCT(B38:$B$54,G38:$G$54)</f>
        <v>6977087.9575437438</v>
      </c>
      <c r="I37" s="2"/>
      <c r="J37" s="2">
        <f t="shared" si="2"/>
        <v>2505389.5058116093</v>
      </c>
      <c r="K37" s="2"/>
      <c r="L37" s="2">
        <f t="shared" si="3"/>
        <v>334094.09023282083</v>
      </c>
      <c r="M37" s="2">
        <f t="shared" si="4"/>
        <v>334094.09023282025</v>
      </c>
      <c r="N37" s="4"/>
    </row>
    <row r="38" spans="2:14" x14ac:dyDescent="0.25">
      <c r="B38" s="1">
        <f t="shared" si="5"/>
        <v>5.2334763302736099E-2</v>
      </c>
      <c r="C38">
        <v>29</v>
      </c>
      <c r="D38" s="2">
        <v>40000000</v>
      </c>
      <c r="E38" s="3">
        <f t="shared" si="6"/>
        <v>8000000</v>
      </c>
      <c r="F38" s="2">
        <f t="shared" si="7"/>
        <v>4000000</v>
      </c>
      <c r="G38" s="2">
        <f t="shared" si="1"/>
        <v>16000000</v>
      </c>
      <c r="H38" s="2">
        <f>SUMPRODUCT(B39:$B$54,G39:$G$54)</f>
        <v>6139731.7446999643</v>
      </c>
      <c r="I38" s="2"/>
      <c r="J38" s="2">
        <f t="shared" si="2"/>
        <v>2204704.8246020698</v>
      </c>
      <c r="K38" s="2"/>
      <c r="L38" s="2">
        <f t="shared" si="3"/>
        <v>300684.68120953877</v>
      </c>
      <c r="M38" s="2">
        <f t="shared" si="4"/>
        <v>300684.68120953953</v>
      </c>
      <c r="N38" s="4"/>
    </row>
    <row r="39" spans="2:14" x14ac:dyDescent="0.25">
      <c r="B39" s="1">
        <f t="shared" si="5"/>
        <v>4.7101286972462492E-2</v>
      </c>
      <c r="C39">
        <v>30</v>
      </c>
      <c r="D39" s="2">
        <v>40000000</v>
      </c>
      <c r="E39" s="3">
        <f t="shared" si="6"/>
        <v>8000000</v>
      </c>
      <c r="F39" s="2">
        <f t="shared" si="7"/>
        <v>4000000</v>
      </c>
      <c r="G39" s="2">
        <f t="shared" si="1"/>
        <v>16000000</v>
      </c>
      <c r="H39" s="2">
        <f>SUMPRODUCT(B40:$B$54,G40:$G$54)</f>
        <v>5386111.1531405644</v>
      </c>
      <c r="I39" s="2"/>
      <c r="J39" s="2">
        <f t="shared" si="2"/>
        <v>1934088.611513485</v>
      </c>
      <c r="K39" s="2"/>
      <c r="L39" s="2">
        <f t="shared" si="3"/>
        <v>270616.21308858489</v>
      </c>
      <c r="M39" s="2">
        <f t="shared" si="4"/>
        <v>270616.21308858483</v>
      </c>
      <c r="N39" s="4"/>
    </row>
    <row r="40" spans="2:14" x14ac:dyDescent="0.25">
      <c r="B40" s="1">
        <f t="shared" si="5"/>
        <v>4.2391158275216244E-2</v>
      </c>
      <c r="C40">
        <v>31</v>
      </c>
      <c r="D40" s="2">
        <v>40000000</v>
      </c>
      <c r="E40" s="3">
        <f t="shared" si="6"/>
        <v>8000000</v>
      </c>
      <c r="F40" s="2">
        <f t="shared" si="7"/>
        <v>4000000</v>
      </c>
      <c r="G40" s="2">
        <f t="shared" si="1"/>
        <v>16000000</v>
      </c>
      <c r="H40" s="2">
        <f>SUMPRODUCT(B41:$B$54,G41:$G$54)</f>
        <v>4707852.6207371037</v>
      </c>
      <c r="I40" s="2"/>
      <c r="J40" s="2">
        <f t="shared" si="2"/>
        <v>1690534.0197337582</v>
      </c>
      <c r="K40" s="2"/>
      <c r="L40" s="2">
        <f t="shared" si="3"/>
        <v>243554.59177972641</v>
      </c>
      <c r="M40" s="2">
        <f t="shared" si="4"/>
        <v>243554.59177972679</v>
      </c>
      <c r="N40" s="4"/>
    </row>
    <row r="41" spans="2:14" x14ac:dyDescent="0.25">
      <c r="B41" s="1">
        <f t="shared" si="5"/>
        <v>3.8152042447694622E-2</v>
      </c>
      <c r="C41">
        <v>32</v>
      </c>
      <c r="D41" s="2">
        <v>40000000</v>
      </c>
      <c r="E41" s="3">
        <f t="shared" si="6"/>
        <v>8000000</v>
      </c>
      <c r="F41" s="2">
        <f t="shared" si="7"/>
        <v>4000000</v>
      </c>
      <c r="G41" s="2">
        <f t="shared" si="1"/>
        <v>16000000</v>
      </c>
      <c r="H41" s="2">
        <f>SUMPRODUCT(B42:$B$54,G42:$G$54)</f>
        <v>4097419.94157399</v>
      </c>
      <c r="I41" s="2"/>
      <c r="J41" s="2">
        <f t="shared" si="2"/>
        <v>1471334.8871320044</v>
      </c>
      <c r="K41" s="2"/>
      <c r="L41" s="2">
        <f t="shared" si="3"/>
        <v>219199.13260175378</v>
      </c>
      <c r="M41" s="2">
        <f t="shared" si="4"/>
        <v>219199.13260175381</v>
      </c>
      <c r="N41" s="4"/>
    </row>
    <row r="42" spans="2:14" x14ac:dyDescent="0.25">
      <c r="B42" s="1">
        <f t="shared" si="5"/>
        <v>3.4336838202925157E-2</v>
      </c>
      <c r="C42">
        <v>33</v>
      </c>
      <c r="D42" s="2">
        <v>40000000</v>
      </c>
      <c r="E42" s="3">
        <f t="shared" si="6"/>
        <v>8000000</v>
      </c>
      <c r="F42" s="2">
        <f t="shared" si="7"/>
        <v>4000000</v>
      </c>
      <c r="G42" s="2">
        <f t="shared" si="1"/>
        <v>16000000</v>
      </c>
      <c r="H42" s="2">
        <f>SUMPRODUCT(B43:$B$54,G43:$G$54)</f>
        <v>3548030.5303271874</v>
      </c>
      <c r="I42" s="2"/>
      <c r="J42" s="2">
        <f t="shared" si="2"/>
        <v>1274055.6677904259</v>
      </c>
      <c r="K42" s="2"/>
      <c r="L42" s="2">
        <f t="shared" si="3"/>
        <v>197279.21934157843</v>
      </c>
      <c r="M42" s="2">
        <f t="shared" si="4"/>
        <v>197279.21934157843</v>
      </c>
      <c r="N42" s="4"/>
    </row>
    <row r="43" spans="2:14" x14ac:dyDescent="0.25">
      <c r="B43" s="1">
        <f t="shared" si="5"/>
        <v>3.0903154382632643E-2</v>
      </c>
      <c r="C43">
        <v>34</v>
      </c>
      <c r="D43" s="2">
        <v>40000000</v>
      </c>
      <c r="E43" s="3">
        <f t="shared" si="6"/>
        <v>8000000</v>
      </c>
      <c r="F43" s="2">
        <f t="shared" si="7"/>
        <v>4000000</v>
      </c>
      <c r="G43" s="2">
        <f t="shared" si="1"/>
        <v>16000000</v>
      </c>
      <c r="H43" s="2">
        <f>SUMPRODUCT(B44:$B$54,G44:$G$54)</f>
        <v>3053580.0602050652</v>
      </c>
      <c r="I43" s="2"/>
      <c r="J43" s="2">
        <f t="shared" si="2"/>
        <v>1096504.3703830054</v>
      </c>
      <c r="K43" s="2"/>
      <c r="L43" s="2">
        <f t="shared" si="3"/>
        <v>177551.29740742056</v>
      </c>
      <c r="M43" s="2">
        <f t="shared" si="4"/>
        <v>177551.29740742058</v>
      </c>
      <c r="N43" s="4"/>
    </row>
    <row r="44" spans="2:14" x14ac:dyDescent="0.25">
      <c r="B44" s="1">
        <f t="shared" si="5"/>
        <v>2.7812838944369381E-2</v>
      </c>
      <c r="C44">
        <v>35</v>
      </c>
      <c r="D44" s="2">
        <v>40000000</v>
      </c>
      <c r="E44" s="3">
        <f t="shared" si="6"/>
        <v>8000000</v>
      </c>
      <c r="F44" s="2">
        <f t="shared" si="7"/>
        <v>4000000</v>
      </c>
      <c r="G44" s="2">
        <f t="shared" si="1"/>
        <v>16000000</v>
      </c>
      <c r="H44" s="2">
        <f>SUMPRODUCT(B45:$B$54,G45:$G$54)</f>
        <v>2608574.6370951552</v>
      </c>
      <c r="I44" s="2"/>
      <c r="J44" s="2">
        <f t="shared" si="2"/>
        <v>936708.20271632692</v>
      </c>
      <c r="K44" s="2"/>
      <c r="L44" s="2">
        <f t="shared" si="3"/>
        <v>159796.16766667852</v>
      </c>
      <c r="M44" s="2">
        <f t="shared" si="4"/>
        <v>159796.16766667843</v>
      </c>
      <c r="N44" s="4"/>
    </row>
    <row r="45" spans="2:14" x14ac:dyDescent="0.25">
      <c r="B45" s="1">
        <f t="shared" si="5"/>
        <v>2.5031555049932444E-2</v>
      </c>
      <c r="C45">
        <v>36</v>
      </c>
      <c r="D45" s="2">
        <v>40000000</v>
      </c>
      <c r="E45" s="3">
        <f t="shared" si="6"/>
        <v>8000000</v>
      </c>
      <c r="F45" s="2">
        <f t="shared" si="7"/>
        <v>4000000</v>
      </c>
      <c r="G45" s="2">
        <f t="shared" si="1"/>
        <v>16000000</v>
      </c>
      <c r="H45" s="2">
        <f>SUMPRODUCT(B46:$B$54,G46:$G$54)</f>
        <v>2208069.7562962361</v>
      </c>
      <c r="I45" s="2"/>
      <c r="J45" s="2">
        <f t="shared" si="2"/>
        <v>792891.6518163163</v>
      </c>
      <c r="K45" s="2"/>
      <c r="L45" s="2">
        <f t="shared" si="3"/>
        <v>143816.55090001068</v>
      </c>
      <c r="M45" s="2">
        <f t="shared" si="4"/>
        <v>143816.55090001062</v>
      </c>
      <c r="N45" s="4"/>
    </row>
    <row r="46" spans="2:14" x14ac:dyDescent="0.25">
      <c r="B46" s="1">
        <f t="shared" si="5"/>
        <v>2.2528399544939199E-2</v>
      </c>
      <c r="C46">
        <v>37</v>
      </c>
      <c r="D46" s="2">
        <v>40000000</v>
      </c>
      <c r="E46" s="3">
        <f t="shared" si="6"/>
        <v>8000000</v>
      </c>
      <c r="F46" s="2">
        <f t="shared" si="7"/>
        <v>4000000</v>
      </c>
      <c r="G46" s="2">
        <f t="shared" si="1"/>
        <v>16000000</v>
      </c>
      <c r="H46" s="2">
        <f>SUMPRODUCT(B47:$B$54,G47:$G$54)</f>
        <v>1847615.3635772089</v>
      </c>
      <c r="I46" s="2"/>
      <c r="J46" s="2">
        <f t="shared" si="2"/>
        <v>663456.75600630674</v>
      </c>
      <c r="K46" s="2"/>
      <c r="L46" s="2">
        <f t="shared" si="3"/>
        <v>129434.89581000961</v>
      </c>
      <c r="M46" s="2">
        <f t="shared" si="4"/>
        <v>129434.89581000956</v>
      </c>
      <c r="N46" s="4"/>
    </row>
    <row r="47" spans="2:14" x14ac:dyDescent="0.25">
      <c r="B47" s="1">
        <f t="shared" si="5"/>
        <v>2.0275559590445278E-2</v>
      </c>
      <c r="C47">
        <v>38</v>
      </c>
      <c r="D47" s="2">
        <v>40000000</v>
      </c>
      <c r="E47" s="3">
        <f t="shared" si="6"/>
        <v>8000000</v>
      </c>
      <c r="F47" s="2">
        <f t="shared" si="7"/>
        <v>4000000</v>
      </c>
      <c r="G47" s="2">
        <f t="shared" si="1"/>
        <v>16000000</v>
      </c>
      <c r="H47" s="2">
        <f>SUMPRODUCT(B48:$B$54,G48:$G$54)</f>
        <v>1523206.410130085</v>
      </c>
      <c r="I47" s="2"/>
      <c r="J47" s="2">
        <f t="shared" si="2"/>
        <v>546965.34977729816</v>
      </c>
      <c r="K47" s="2"/>
      <c r="L47" s="2">
        <f t="shared" si="3"/>
        <v>116491.40622900864</v>
      </c>
      <c r="M47" s="2">
        <f t="shared" si="4"/>
        <v>116491.40622900857</v>
      </c>
      <c r="N47" s="4"/>
    </row>
    <row r="48" spans="2:14" x14ac:dyDescent="0.25">
      <c r="B48" s="1">
        <f t="shared" si="5"/>
        <v>1.824800363140075E-2</v>
      </c>
      <c r="C48">
        <v>39</v>
      </c>
      <c r="D48" s="2">
        <v>40000000</v>
      </c>
      <c r="E48" s="3">
        <f t="shared" si="6"/>
        <v>8000000</v>
      </c>
      <c r="F48" s="2">
        <f t="shared" si="7"/>
        <v>4000000</v>
      </c>
      <c r="G48" s="2">
        <f t="shared" si="1"/>
        <v>16000000</v>
      </c>
      <c r="H48" s="2">
        <f>SUMPRODUCT(B49:$B$54,G49:$G$54)</f>
        <v>1231238.3520276728</v>
      </c>
      <c r="I48" s="2"/>
      <c r="J48" s="2">
        <f t="shared" si="2"/>
        <v>442123.08417119039</v>
      </c>
      <c r="K48" s="2"/>
      <c r="L48" s="2">
        <f t="shared" si="3"/>
        <v>104842.26560610777</v>
      </c>
      <c r="M48" s="2">
        <f t="shared" si="4"/>
        <v>104842.26560610777</v>
      </c>
      <c r="N48" s="4"/>
    </row>
    <row r="49" spans="2:14" x14ac:dyDescent="0.25">
      <c r="B49" s="1">
        <f t="shared" si="5"/>
        <v>1.6423203268260675E-2</v>
      </c>
      <c r="C49">
        <v>40</v>
      </c>
      <c r="D49" s="2">
        <v>40000000</v>
      </c>
      <c r="E49" s="3">
        <f t="shared" si="6"/>
        <v>8000000</v>
      </c>
      <c r="F49" s="2">
        <f t="shared" si="7"/>
        <v>4000000</v>
      </c>
      <c r="G49" s="2">
        <f t="shared" si="1"/>
        <v>16000000</v>
      </c>
      <c r="H49" s="2">
        <f>SUMPRODUCT(B50:$B$54,G50:$G$54)</f>
        <v>968467.0997355018</v>
      </c>
      <c r="I49" s="2"/>
      <c r="J49" s="2">
        <f t="shared" si="2"/>
        <v>347765.04512569332</v>
      </c>
      <c r="K49" s="2"/>
      <c r="L49" s="2">
        <f t="shared" si="3"/>
        <v>94358.039045496989</v>
      </c>
      <c r="M49" s="2">
        <f t="shared" si="4"/>
        <v>94358.039045497077</v>
      </c>
      <c r="N49" s="4"/>
    </row>
    <row r="50" spans="2:14" x14ac:dyDescent="0.25">
      <c r="B50" s="1">
        <f t="shared" si="5"/>
        <v>1.4780882941434608E-2</v>
      </c>
      <c r="C50">
        <v>41</v>
      </c>
      <c r="D50" s="2">
        <v>40000000</v>
      </c>
      <c r="E50" s="3">
        <f t="shared" si="6"/>
        <v>8000000</v>
      </c>
      <c r="F50" s="2">
        <f t="shared" si="7"/>
        <v>4000000</v>
      </c>
      <c r="G50" s="2">
        <f t="shared" si="1"/>
        <v>16000000</v>
      </c>
      <c r="H50" s="2">
        <f>SUMPRODUCT(B51:$B$54,G51:$G$54)</f>
        <v>731972.97267254803</v>
      </c>
      <c r="I50" s="2"/>
      <c r="J50" s="2">
        <f t="shared" si="2"/>
        <v>262842.80998474598</v>
      </c>
      <c r="K50" s="2"/>
      <c r="L50" s="2">
        <f t="shared" si="3"/>
        <v>84922.235140947305</v>
      </c>
      <c r="M50" s="2">
        <f t="shared" si="4"/>
        <v>84922.235140947334</v>
      </c>
      <c r="N50" s="4"/>
    </row>
    <row r="51" spans="2:14" x14ac:dyDescent="0.25">
      <c r="B51" s="1">
        <f t="shared" si="5"/>
        <v>1.3302794647291147E-2</v>
      </c>
      <c r="C51">
        <v>42</v>
      </c>
      <c r="D51" s="2">
        <v>40000000</v>
      </c>
      <c r="E51" s="3">
        <f t="shared" si="6"/>
        <v>8000000</v>
      </c>
      <c r="F51" s="2">
        <f t="shared" si="7"/>
        <v>4000000</v>
      </c>
      <c r="G51" s="2">
        <f t="shared" si="1"/>
        <v>16000000</v>
      </c>
      <c r="H51" s="2">
        <f>SUMPRODUCT(B52:$B$54,G52:$G$54)</f>
        <v>519128.25831588975</v>
      </c>
      <c r="I51" s="2"/>
      <c r="J51" s="2">
        <f t="shared" si="2"/>
        <v>186412.79835789342</v>
      </c>
      <c r="K51" s="2"/>
      <c r="L51" s="2">
        <f t="shared" si="3"/>
        <v>76430.011626852574</v>
      </c>
      <c r="M51" s="2">
        <f t="shared" si="4"/>
        <v>76430.01162685256</v>
      </c>
      <c r="N51" s="4"/>
    </row>
    <row r="52" spans="2:14" x14ac:dyDescent="0.25">
      <c r="B52" s="1">
        <f t="shared" si="5"/>
        <v>1.1972515182562033E-2</v>
      </c>
      <c r="C52">
        <v>43</v>
      </c>
      <c r="D52" s="2">
        <v>40000000</v>
      </c>
      <c r="E52" s="3">
        <f t="shared" si="6"/>
        <v>8000000</v>
      </c>
      <c r="F52" s="2">
        <f t="shared" si="7"/>
        <v>4000000</v>
      </c>
      <c r="G52" s="2">
        <f t="shared" si="1"/>
        <v>16000000</v>
      </c>
      <c r="H52" s="2">
        <f>SUMPRODUCT(B53:$B$54,G53:$G$54)</f>
        <v>327568.0153948972</v>
      </c>
      <c r="I52" s="2"/>
      <c r="J52" s="2">
        <f t="shared" si="2"/>
        <v>117625.78789372611</v>
      </c>
      <c r="K52" s="2"/>
      <c r="L52" s="2">
        <f t="shared" si="3"/>
        <v>68787.01046416731</v>
      </c>
      <c r="M52" s="2">
        <f t="shared" si="4"/>
        <v>68787.01046416731</v>
      </c>
      <c r="N52" s="4"/>
    </row>
    <row r="53" spans="2:14" x14ac:dyDescent="0.25">
      <c r="B53" s="1">
        <f t="shared" si="5"/>
        <v>1.0775263664305829E-2</v>
      </c>
      <c r="C53">
        <v>44</v>
      </c>
      <c r="D53" s="2">
        <v>40000000</v>
      </c>
      <c r="E53" s="3">
        <f t="shared" si="6"/>
        <v>8000000</v>
      </c>
      <c r="F53" s="2">
        <f t="shared" si="7"/>
        <v>4000000</v>
      </c>
      <c r="G53" s="2">
        <f t="shared" si="1"/>
        <v>16000000</v>
      </c>
      <c r="H53" s="2">
        <f>SUMPRODUCT(B54:$B$54,G54:$G$54)</f>
        <v>155163.79676600394</v>
      </c>
      <c r="I53" s="2"/>
      <c r="J53" s="2">
        <f t="shared" si="2"/>
        <v>55717.478475975528</v>
      </c>
      <c r="K53" s="2"/>
      <c r="L53" s="2">
        <f t="shared" si="3"/>
        <v>61908.309417750577</v>
      </c>
      <c r="M53" s="2">
        <f t="shared" si="4"/>
        <v>61908.309417750585</v>
      </c>
      <c r="N53" s="4"/>
    </row>
    <row r="54" spans="2:14" x14ac:dyDescent="0.25">
      <c r="B54" s="1">
        <f t="shared" si="5"/>
        <v>9.6977372978752467E-3</v>
      </c>
      <c r="C54">
        <v>45</v>
      </c>
      <c r="D54" s="2">
        <v>40000000</v>
      </c>
      <c r="E54" s="3">
        <f t="shared" si="6"/>
        <v>8000000</v>
      </c>
      <c r="F54" s="2">
        <f t="shared" si="7"/>
        <v>4000000</v>
      </c>
      <c r="G54" s="2">
        <f t="shared" si="1"/>
        <v>16000000</v>
      </c>
      <c r="H54" s="2">
        <f>SUMPRODUCT(B$54:$B55,G$54:$G55)</f>
        <v>155163.79676600394</v>
      </c>
      <c r="I54" s="2"/>
      <c r="J54" s="2">
        <f t="shared" si="2"/>
        <v>55717.478475975528</v>
      </c>
      <c r="K54" s="2"/>
      <c r="L54" s="2">
        <f t="shared" si="3"/>
        <v>55717.478475975528</v>
      </c>
      <c r="M54" s="2">
        <f t="shared" si="4"/>
        <v>0</v>
      </c>
      <c r="N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 1b.ii 1c.i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Vincent-JF</dc:creator>
  <cp:lastModifiedBy>Zhu, Vincent-JF</cp:lastModifiedBy>
  <dcterms:created xsi:type="dcterms:W3CDTF">2019-09-20T12:25:30Z</dcterms:created>
  <dcterms:modified xsi:type="dcterms:W3CDTF">2019-09-20T13:53:51Z</dcterms:modified>
</cp:coreProperties>
</file>