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0" yWindow="0" windowWidth="19440" windowHeight="7155" tabRatio="791" activeTab="1"/>
  </bookViews>
  <sheets>
    <sheet name="Mortality table" sheetId="5" r:id="rId1"/>
    <sheet name="Model (a) " sheetId="2" r:id="rId2"/>
  </sheets>
  <calcPr calcId="145621"/>
</workbook>
</file>

<file path=xl/calcChain.xml><?xml version="1.0" encoding="utf-8"?>
<calcChain xmlns="http://schemas.openxmlformats.org/spreadsheetml/2006/main">
  <c r="O19" i="2" l="1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27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26" i="2"/>
  <c r="R28" i="2"/>
  <c r="R27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P26" i="2" l="1"/>
  <c r="Q27" i="2"/>
  <c r="P27" i="2"/>
  <c r="Q28" i="2" s="1"/>
  <c r="P28" i="2"/>
  <c r="Q29" i="2" s="1"/>
  <c r="P29" i="2"/>
  <c r="Q30" i="2" s="1"/>
  <c r="P30" i="2"/>
  <c r="Q31" i="2" s="1"/>
  <c r="P31" i="2"/>
  <c r="Q32" i="2" s="1"/>
  <c r="P32" i="2"/>
  <c r="Q33" i="2" s="1"/>
  <c r="P33" i="2"/>
  <c r="Q34" i="2" s="1"/>
  <c r="P34" i="2"/>
  <c r="Q35" i="2" s="1"/>
  <c r="P35" i="2"/>
  <c r="Q36" i="2" s="1"/>
  <c r="P36" i="2"/>
  <c r="Q37" i="2" s="1"/>
  <c r="P37" i="2"/>
  <c r="Q38" i="2" s="1"/>
  <c r="P38" i="2"/>
  <c r="Q39" i="2" s="1"/>
  <c r="P39" i="2"/>
  <c r="Q40" i="2" s="1"/>
  <c r="P40" i="2"/>
  <c r="Q41" i="2" s="1"/>
  <c r="P41" i="2"/>
  <c r="Q42" i="2" s="1"/>
  <c r="P42" i="2"/>
  <c r="Q43" i="2" s="1"/>
  <c r="P43" i="2"/>
  <c r="Q44" i="2" s="1"/>
  <c r="P44" i="2"/>
  <c r="Q45" i="2" s="1"/>
  <c r="P45" i="2"/>
  <c r="Q46" i="2" s="1"/>
  <c r="P46" i="2"/>
  <c r="Q47" i="2" s="1"/>
  <c r="P47" i="2"/>
  <c r="Q48" i="2" s="1"/>
  <c r="P48" i="2"/>
  <c r="Q49" i="2" s="1"/>
  <c r="P49" i="2"/>
  <c r="Q50" i="2" s="1"/>
  <c r="P50" i="2"/>
  <c r="Q51" i="2" s="1"/>
  <c r="P51" i="2"/>
  <c r="Q52" i="2" s="1"/>
  <c r="P52" i="2"/>
  <c r="Q53" i="2" s="1"/>
  <c r="P53" i="2"/>
  <c r="Q54" i="2" s="1"/>
  <c r="P54" i="2"/>
  <c r="Q55" i="2" s="1"/>
  <c r="P55" i="2"/>
  <c r="Q56" i="2" s="1"/>
  <c r="P56" i="2"/>
  <c r="Q57" i="2" s="1"/>
  <c r="P57" i="2"/>
  <c r="Q58" i="2" s="1"/>
  <c r="P58" i="2"/>
  <c r="Q59" i="2" s="1"/>
  <c r="P59" i="2"/>
  <c r="Q60" i="2" s="1"/>
  <c r="P60" i="2"/>
  <c r="Q61" i="2" s="1"/>
  <c r="P61" i="2"/>
  <c r="Q62" i="2" s="1"/>
  <c r="P62" i="2"/>
  <c r="Q63" i="2" s="1"/>
  <c r="P63" i="2"/>
  <c r="Q64" i="2" s="1"/>
  <c r="P64" i="2"/>
  <c r="Q65" i="2" s="1"/>
  <c r="P65" i="2"/>
  <c r="Q66" i="2" s="1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26" i="2"/>
  <c r="O9" i="2" s="1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27" i="2"/>
  <c r="F29" i="2"/>
  <c r="M29" i="2" s="1"/>
  <c r="F30" i="2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28" i="2"/>
  <c r="E29" i="2"/>
  <c r="L29" i="2" s="1"/>
  <c r="E30" i="2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28" i="2"/>
  <c r="M28" i="2"/>
  <c r="M27" i="2"/>
  <c r="L28" i="2"/>
  <c r="L27" i="2"/>
  <c r="L30" i="2"/>
  <c r="G28" i="2"/>
  <c r="G27" i="2"/>
  <c r="J28" i="2"/>
  <c r="J29" i="2"/>
  <c r="G29" i="2" s="1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7" i="2"/>
  <c r="O16" i="2" l="1"/>
  <c r="O15" i="2"/>
  <c r="M30" i="2"/>
  <c r="M32" i="2"/>
  <c r="M31" i="2"/>
  <c r="J30" i="2"/>
  <c r="G30" i="2" s="1"/>
  <c r="G26" i="2"/>
  <c r="O18" i="2" l="1"/>
  <c r="L31" i="2"/>
  <c r="M33" i="2"/>
  <c r="J31" i="2"/>
  <c r="G31" i="2" s="1"/>
  <c r="F27" i="2"/>
  <c r="E27" i="2"/>
  <c r="L32" i="2" l="1"/>
  <c r="M34" i="2"/>
  <c r="J32" i="2"/>
  <c r="G32" i="2" s="1"/>
  <c r="C28" i="2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L33" i="2" l="1"/>
  <c r="M35" i="2"/>
  <c r="G33" i="2"/>
  <c r="J33" i="2"/>
  <c r="B27" i="2"/>
  <c r="D27" i="2"/>
  <c r="L34" i="2" l="1"/>
  <c r="M36" i="2"/>
  <c r="J34" i="2"/>
  <c r="G34" i="2" s="1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L35" i="2" l="1"/>
  <c r="M37" i="2"/>
  <c r="J35" i="2"/>
  <c r="G35" i="2" s="1"/>
  <c r="D28" i="2"/>
  <c r="L36" i="2" l="1"/>
  <c r="M38" i="2"/>
  <c r="J36" i="2"/>
  <c r="G36" i="2" s="1"/>
  <c r="D29" i="2"/>
  <c r="L37" i="2" l="1"/>
  <c r="M39" i="2"/>
  <c r="J37" i="2"/>
  <c r="G37" i="2" s="1"/>
  <c r="D30" i="2"/>
  <c r="L38" i="2" l="1"/>
  <c r="M40" i="2"/>
  <c r="J38" i="2"/>
  <c r="G38" i="2"/>
  <c r="D31" i="2"/>
  <c r="L39" i="2" l="1"/>
  <c r="M41" i="2"/>
  <c r="J39" i="2"/>
  <c r="G39" i="2" s="1"/>
  <c r="D32" i="2"/>
  <c r="L40" i="2" l="1"/>
  <c r="M42" i="2"/>
  <c r="J40" i="2"/>
  <c r="G40" i="2" s="1"/>
  <c r="D33" i="2"/>
  <c r="L41" i="2" l="1"/>
  <c r="M43" i="2"/>
  <c r="J41" i="2"/>
  <c r="G41" i="2" s="1"/>
  <c r="D34" i="2"/>
  <c r="L42" i="2" l="1"/>
  <c r="M44" i="2"/>
  <c r="J42" i="2"/>
  <c r="G42" i="2" s="1"/>
  <c r="D35" i="2"/>
  <c r="L43" i="2" l="1"/>
  <c r="M45" i="2"/>
  <c r="J43" i="2"/>
  <c r="G43" i="2" s="1"/>
  <c r="D36" i="2"/>
  <c r="L44" i="2" l="1"/>
  <c r="M46" i="2"/>
  <c r="J44" i="2"/>
  <c r="G44" i="2" s="1"/>
  <c r="D37" i="2"/>
  <c r="L45" i="2" l="1"/>
  <c r="M47" i="2"/>
  <c r="G45" i="2"/>
  <c r="J45" i="2"/>
  <c r="D38" i="2"/>
  <c r="L46" i="2" l="1"/>
  <c r="M48" i="2"/>
  <c r="G46" i="2"/>
  <c r="J46" i="2"/>
  <c r="D39" i="2"/>
  <c r="L47" i="2" l="1"/>
  <c r="M49" i="2"/>
  <c r="G47" i="2"/>
  <c r="J47" i="2"/>
  <c r="D40" i="2"/>
  <c r="L48" i="2" l="1"/>
  <c r="M50" i="2"/>
  <c r="G48" i="2"/>
  <c r="J48" i="2"/>
  <c r="D41" i="2"/>
  <c r="L49" i="2" l="1"/>
  <c r="M51" i="2"/>
  <c r="G49" i="2"/>
  <c r="J49" i="2"/>
  <c r="D42" i="2"/>
  <c r="L50" i="2" l="1"/>
  <c r="M52" i="2"/>
  <c r="G50" i="2"/>
  <c r="J50" i="2"/>
  <c r="D43" i="2"/>
  <c r="L51" i="2" l="1"/>
  <c r="M53" i="2"/>
  <c r="G51" i="2"/>
  <c r="J51" i="2"/>
  <c r="D44" i="2"/>
  <c r="L52" i="2" l="1"/>
  <c r="M54" i="2"/>
  <c r="G52" i="2"/>
  <c r="J52" i="2"/>
  <c r="D45" i="2"/>
  <c r="L53" i="2" l="1"/>
  <c r="M55" i="2"/>
  <c r="G53" i="2"/>
  <c r="J53" i="2"/>
  <c r="D46" i="2"/>
  <c r="L54" i="2" l="1"/>
  <c r="M56" i="2"/>
  <c r="G54" i="2"/>
  <c r="J54" i="2"/>
  <c r="D47" i="2"/>
  <c r="L55" i="2" l="1"/>
  <c r="M57" i="2"/>
  <c r="G55" i="2"/>
  <c r="J55" i="2"/>
  <c r="D48" i="2"/>
  <c r="L56" i="2" l="1"/>
  <c r="M58" i="2"/>
  <c r="G56" i="2"/>
  <c r="J56" i="2"/>
  <c r="D49" i="2"/>
  <c r="L57" i="2" l="1"/>
  <c r="M59" i="2"/>
  <c r="J57" i="2"/>
  <c r="G57" i="2" s="1"/>
  <c r="D50" i="2"/>
  <c r="L58" i="2" l="1"/>
  <c r="M60" i="2"/>
  <c r="J58" i="2"/>
  <c r="G58" i="2" s="1"/>
  <c r="D51" i="2"/>
  <c r="L59" i="2" l="1"/>
  <c r="M61" i="2"/>
  <c r="J59" i="2"/>
  <c r="G59" i="2" s="1"/>
  <c r="D52" i="2"/>
  <c r="L60" i="2" l="1"/>
  <c r="M62" i="2"/>
  <c r="J60" i="2"/>
  <c r="G60" i="2" s="1"/>
  <c r="D53" i="2"/>
  <c r="L61" i="2" l="1"/>
  <c r="M63" i="2"/>
  <c r="G61" i="2"/>
  <c r="J61" i="2"/>
  <c r="D54" i="2"/>
  <c r="L62" i="2" l="1"/>
  <c r="M64" i="2"/>
  <c r="J62" i="2"/>
  <c r="G62" i="2"/>
  <c r="D55" i="2"/>
  <c r="L63" i="2" l="1"/>
  <c r="M65" i="2"/>
  <c r="M66" i="2"/>
  <c r="G63" i="2"/>
  <c r="J63" i="2"/>
  <c r="D56" i="2"/>
  <c r="L64" i="2" l="1"/>
  <c r="G64" i="2"/>
  <c r="J64" i="2"/>
  <c r="D57" i="2"/>
  <c r="L66" i="2" l="1"/>
  <c r="L65" i="2"/>
  <c r="J65" i="2"/>
  <c r="G65" i="2" s="1"/>
  <c r="D58" i="2"/>
  <c r="G66" i="2" l="1"/>
  <c r="J66" i="2"/>
  <c r="D59" i="2"/>
  <c r="D60" i="2" l="1"/>
  <c r="D61" i="2" l="1"/>
  <c r="D62" i="2" l="1"/>
  <c r="D63" i="2" l="1"/>
  <c r="D64" i="2" l="1"/>
  <c r="D65" i="2" l="1"/>
  <c r="D66" i="2" l="1"/>
</calcChain>
</file>

<file path=xl/sharedStrings.xml><?xml version="1.0" encoding="utf-8"?>
<sst xmlns="http://schemas.openxmlformats.org/spreadsheetml/2006/main" count="81" uniqueCount="65">
  <si>
    <t>Policy term</t>
  </si>
  <si>
    <t>years</t>
  </si>
  <si>
    <t>Mortality</t>
  </si>
  <si>
    <t>Mortality table</t>
  </si>
  <si>
    <t>Calculations</t>
  </si>
  <si>
    <t>Annuity Indexation/Expenses Inflation</t>
  </si>
  <si>
    <t>Age of each annuitant</t>
  </si>
  <si>
    <t>Investment earnings rate</t>
  </si>
  <si>
    <t>Mortality improvements</t>
  </si>
  <si>
    <t>Selected Balance Sheet and Capital Information</t>
  </si>
  <si>
    <t>Annual annuity benefit per policy</t>
  </si>
  <si>
    <t>Number of policies</t>
  </si>
  <si>
    <t>Embedded Value risk discount rate</t>
  </si>
  <si>
    <t>Policy liability discount rate</t>
  </si>
  <si>
    <t>Policy liabilities</t>
  </si>
  <si>
    <t>Age last birthday</t>
  </si>
  <si>
    <t>Projection period</t>
  </si>
  <si>
    <t>Tax rate</t>
  </si>
  <si>
    <t>Value of imputation credits for shareholders</t>
  </si>
  <si>
    <t>Receivables</t>
  </si>
  <si>
    <t>Property assets</t>
  </si>
  <si>
    <t>Target surplus as % PCA</t>
  </si>
  <si>
    <t>EOY</t>
  </si>
  <si>
    <t>annuities are lifetime annuities</t>
  </si>
  <si>
    <t>pa</t>
  </si>
  <si>
    <t>pa applied to second year cash flows onwards</t>
  </si>
  <si>
    <t>n/a</t>
  </si>
  <si>
    <t>Corporate bonds held at market value</t>
  </si>
  <si>
    <t>at 31 Dec 2016</t>
  </si>
  <si>
    <t>Other liabilities (predominantly tax liabilities)</t>
  </si>
  <si>
    <t>Assumptions</t>
  </si>
  <si>
    <t>Prescribed Capital Amount (PCA) as % BEL</t>
  </si>
  <si>
    <t>Projection Year</t>
  </si>
  <si>
    <t>Calendar Year</t>
  </si>
  <si>
    <t>refer to "Mortality table" worksheet</t>
  </si>
  <si>
    <t xml:space="preserve">First unindexed payment is payable at end of 2017 (if annuitant is still alive). </t>
  </si>
  <si>
    <t>years old exactly at 31 Dec 2016</t>
  </si>
  <si>
    <t>Fixed renewal expenses for 2017</t>
  </si>
  <si>
    <t>payable at end of each year. Increases with CPI annually.</t>
  </si>
  <si>
    <t>of Mortality table</t>
  </si>
  <si>
    <t>As at</t>
  </si>
  <si>
    <t>Full Annuity Payment Per Policy Inforce</t>
  </si>
  <si>
    <t>Timing:</t>
  </si>
  <si>
    <t>Full Expense Per Policy Inforce</t>
  </si>
  <si>
    <t>Key:</t>
  </si>
  <si>
    <t>INPUTS</t>
  </si>
  <si>
    <t>Number of Policies Inforce</t>
  </si>
  <si>
    <t>$</t>
  </si>
  <si>
    <t>Motality Rate</t>
  </si>
  <si>
    <t>Number of Death</t>
  </si>
  <si>
    <t>Annuity Payment</t>
  </si>
  <si>
    <t>Expense</t>
  </si>
  <si>
    <t>Net Asset = Capiltal Base when there are no regulatory adjustments</t>
  </si>
  <si>
    <t>NCF</t>
  </si>
  <si>
    <t>BEL</t>
  </si>
  <si>
    <t>PCR</t>
  </si>
  <si>
    <t>ANW</t>
  </si>
  <si>
    <t>VIF</t>
  </si>
  <si>
    <t>PL</t>
  </si>
  <si>
    <t>Investment Earnings</t>
  </si>
  <si>
    <r>
      <t>=(</t>
    </r>
    <r>
      <rPr>
        <sz val="10"/>
        <color rgb="FFFF0000"/>
        <rFont val="Century Gothic"/>
        <family val="2"/>
      </rPr>
      <t>Q27+</t>
    </r>
    <r>
      <rPr>
        <sz val="10"/>
        <rFont val="Century Gothic"/>
        <family val="2"/>
      </rPr>
      <t>N27-(P27-P26))*(1-$E$13)</t>
    </r>
  </si>
  <si>
    <t>PCA</t>
  </si>
  <si>
    <r>
      <t xml:space="preserve">Profit </t>
    </r>
    <r>
      <rPr>
        <sz val="10"/>
        <color rgb="FFFF0000"/>
        <rFont val="Century Gothic"/>
        <family val="2"/>
      </rPr>
      <t xml:space="preserve">excl Invest Return 
</t>
    </r>
    <r>
      <rPr>
        <sz val="10"/>
        <rFont val="Century Gothic"/>
        <family val="2"/>
      </rPr>
      <t>(net of tax)</t>
    </r>
  </si>
  <si>
    <t>Investment Earnings
(net of tax)</t>
  </si>
  <si>
    <t>Distributable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</si>
</sst>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;[Red]\-&quot;$&quot;#,##0"/>
    <numFmt numFmtId="165" formatCode="_-* #,##0.00_-;\-* #,##0.00_-;_-* &quot;-&quot;??_-;_-@_-"/>
    <numFmt numFmtId="166" formatCode="_ * #,##0.00_ ;_ * \-#,##0.00_ ;_ * &quot;-&quot;??_ ;_ @_ "/>
    <numFmt numFmtId="167" formatCode="_ * #,##0_ ;_ * \-#,##0_ ;_ * &quot;-&quot;??_ ;_ @_ "/>
    <numFmt numFmtId="168" formatCode="#,##0.00000"/>
    <numFmt numFmtId="169" formatCode="0.0000"/>
    <numFmt numFmtId="170" formatCode="0.0"/>
    <numFmt numFmtId="171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rgb="FFFF0000"/>
      <name val="Century Gothic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  <xf numFmtId="0" fontId="8" fillId="0" borderId="0" applyBorder="0"/>
    <xf numFmtId="165" fontId="7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97">
    <xf numFmtId="0" fontId="0" fillId="0" borderId="0" xfId="0"/>
    <xf numFmtId="0" fontId="2" fillId="0" borderId="0" xfId="0" applyFont="1" applyBorder="1"/>
    <xf numFmtId="0" fontId="4" fillId="0" borderId="1" xfId="1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4" xfId="1" applyFont="1" applyBorder="1"/>
    <xf numFmtId="0" fontId="5" fillId="0" borderId="0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0" xfId="1" applyFont="1"/>
    <xf numFmtId="0" fontId="5" fillId="0" borderId="2" xfId="1" applyFont="1" applyBorder="1"/>
    <xf numFmtId="0" fontId="5" fillId="0" borderId="0" xfId="1" applyFont="1" applyAlignment="1">
      <alignment wrapText="1"/>
    </xf>
    <xf numFmtId="0" fontId="5" fillId="0" borderId="1" xfId="1" applyFont="1" applyBorder="1"/>
    <xf numFmtId="0" fontId="5" fillId="0" borderId="2" xfId="1" applyFont="1" applyFill="1" applyBorder="1"/>
    <xf numFmtId="0" fontId="6" fillId="0" borderId="4" xfId="1" applyFont="1" applyBorder="1"/>
    <xf numFmtId="0" fontId="5" fillId="0" borderId="0" xfId="1" applyFont="1" applyFill="1" applyBorder="1"/>
    <xf numFmtId="0" fontId="5" fillId="0" borderId="0" xfId="1" applyFont="1" applyFill="1"/>
    <xf numFmtId="0" fontId="7" fillId="0" borderId="0" xfId="8"/>
    <xf numFmtId="1" fontId="7" fillId="0" borderId="0" xfId="8" applyNumberFormat="1"/>
    <xf numFmtId="9" fontId="5" fillId="0" borderId="0" xfId="1" applyNumberFormat="1" applyFont="1" applyFill="1" applyBorder="1"/>
    <xf numFmtId="0" fontId="6" fillId="0" borderId="0" xfId="1" applyFont="1" applyBorder="1"/>
    <xf numFmtId="0" fontId="5" fillId="0" borderId="9" xfId="1" applyFont="1" applyBorder="1" applyAlignment="1">
      <alignment horizontal="center" wrapText="1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5" fillId="0" borderId="0" xfId="1" applyFont="1" applyBorder="1" applyAlignment="1">
      <alignment wrapText="1"/>
    </xf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/>
    <xf numFmtId="0" fontId="5" fillId="2" borderId="0" xfId="1" applyFont="1" applyFill="1" applyBorder="1"/>
    <xf numFmtId="0" fontId="5" fillId="2" borderId="0" xfId="1" applyFont="1" applyFill="1" applyBorder="1" applyAlignment="1">
      <alignment horizontal="right"/>
    </xf>
    <xf numFmtId="3" fontId="5" fillId="2" borderId="0" xfId="1" applyNumberFormat="1" applyFont="1" applyFill="1" applyBorder="1"/>
    <xf numFmtId="9" fontId="5" fillId="2" borderId="0" xfId="1" applyNumberFormat="1" applyFont="1" applyFill="1" applyBorder="1"/>
    <xf numFmtId="164" fontId="5" fillId="2" borderId="0" xfId="1" applyNumberFormat="1" applyFont="1" applyFill="1" applyBorder="1"/>
    <xf numFmtId="167" fontId="5" fillId="2" borderId="5" xfId="7" applyNumberFormat="1" applyFont="1" applyFill="1" applyBorder="1" applyAlignment="1">
      <alignment horizontal="right"/>
    </xf>
    <xf numFmtId="167" fontId="5" fillId="2" borderId="7" xfId="7" applyNumberFormat="1" applyFont="1" applyFill="1" applyBorder="1" applyAlignment="1">
      <alignment horizontal="right"/>
    </xf>
    <xf numFmtId="9" fontId="5" fillId="2" borderId="3" xfId="1" applyNumberFormat="1" applyFont="1" applyFill="1" applyBorder="1"/>
    <xf numFmtId="9" fontId="5" fillId="2" borderId="7" xfId="1" applyNumberFormat="1" applyFont="1" applyFill="1" applyBorder="1"/>
    <xf numFmtId="0" fontId="4" fillId="0" borderId="2" xfId="1" applyFont="1" applyBorder="1"/>
    <xf numFmtId="0" fontId="5" fillId="0" borderId="3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0" xfId="8" applyFont="1" applyAlignment="1">
      <alignment horizontal="right"/>
    </xf>
    <xf numFmtId="0" fontId="5" fillId="0" borderId="0" xfId="8" applyFont="1"/>
    <xf numFmtId="0" fontId="5" fillId="0" borderId="0" xfId="9" applyFont="1" applyAlignment="1">
      <alignment horizontal="right"/>
    </xf>
    <xf numFmtId="168" fontId="5" fillId="2" borderId="0" xfId="1" applyNumberFormat="1" applyFont="1" applyFill="1" applyBorder="1"/>
    <xf numFmtId="0" fontId="5" fillId="0" borderId="0" xfId="1" applyFont="1" applyFill="1" applyBorder="1" applyAlignment="1">
      <alignment horizontal="center" wrapText="1"/>
    </xf>
    <xf numFmtId="3" fontId="5" fillId="0" borderId="0" xfId="1" applyNumberFormat="1" applyFont="1" applyFill="1" applyBorder="1" applyAlignment="1">
      <alignment horizontal="center"/>
    </xf>
    <xf numFmtId="0" fontId="5" fillId="0" borderId="3" xfId="1" applyFont="1" applyFill="1" applyBorder="1"/>
    <xf numFmtId="0" fontId="2" fillId="0" borderId="6" xfId="0" applyFont="1" applyBorder="1"/>
    <xf numFmtId="0" fontId="2" fillId="0" borderId="1" xfId="0" applyFont="1" applyBorder="1"/>
    <xf numFmtId="167" fontId="9" fillId="2" borderId="5" xfId="7" applyNumberFormat="1" applyFont="1" applyFill="1" applyBorder="1" applyAlignment="1">
      <alignment horizontal="right"/>
    </xf>
    <xf numFmtId="0" fontId="9" fillId="2" borderId="0" xfId="1" applyFont="1" applyFill="1" applyBorder="1" applyAlignment="1">
      <alignment horizontal="right"/>
    </xf>
    <xf numFmtId="9" fontId="5" fillId="2" borderId="8" xfId="1" applyNumberFormat="1" applyFont="1" applyFill="1" applyBorder="1" applyAlignment="1">
      <alignment horizontal="right"/>
    </xf>
    <xf numFmtId="14" fontId="4" fillId="0" borderId="5" xfId="1" applyNumberFormat="1" applyFont="1" applyFill="1" applyBorder="1"/>
    <xf numFmtId="0" fontId="4" fillId="0" borderId="5" xfId="1" applyFont="1" applyFill="1" applyBorder="1" applyAlignment="1">
      <alignment horizontal="right"/>
    </xf>
    <xf numFmtId="0" fontId="5" fillId="0" borderId="6" xfId="1" applyFont="1" applyBorder="1" applyAlignment="1">
      <alignment horizontal="center"/>
    </xf>
    <xf numFmtId="0" fontId="5" fillId="0" borderId="10" xfId="1" applyFont="1" applyBorder="1" applyAlignment="1">
      <alignment horizontal="center" wrapText="1"/>
    </xf>
    <xf numFmtId="0" fontId="5" fillId="2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5" fillId="2" borderId="4" xfId="1" applyFont="1" applyFill="1" applyBorder="1" applyAlignment="1">
      <alignment horizontal="center" wrapText="1"/>
    </xf>
    <xf numFmtId="167" fontId="5" fillId="0" borderId="0" xfId="1" applyNumberFormat="1" applyFont="1"/>
    <xf numFmtId="0" fontId="5" fillId="0" borderId="0" xfId="1" applyFont="1" applyFill="1" applyBorder="1" applyAlignment="1"/>
    <xf numFmtId="0" fontId="5" fillId="0" borderId="0" xfId="1" applyNumberFormat="1" applyFont="1" applyBorder="1" applyAlignment="1">
      <alignment wrapText="1"/>
    </xf>
    <xf numFmtId="0" fontId="5" fillId="0" borderId="0" xfId="1" applyNumberFormat="1" applyFont="1" applyBorder="1" applyAlignment="1"/>
    <xf numFmtId="0" fontId="5" fillId="0" borderId="0" xfId="1" applyNumberFormat="1" applyFont="1" applyAlignment="1"/>
    <xf numFmtId="0" fontId="6" fillId="0" borderId="0" xfId="1" applyNumberFormat="1" applyFont="1" applyBorder="1" applyAlignment="1"/>
    <xf numFmtId="0" fontId="5" fillId="0" borderId="0" xfId="1" applyNumberFormat="1" applyFont="1" applyFill="1" applyBorder="1" applyAlignment="1"/>
    <xf numFmtId="0" fontId="5" fillId="0" borderId="0" xfId="1" applyFont="1" applyBorder="1" applyAlignment="1"/>
    <xf numFmtId="0" fontId="5" fillId="0" borderId="0" xfId="1" applyFont="1" applyAlignment="1"/>
    <xf numFmtId="0" fontId="4" fillId="0" borderId="4" xfId="1" applyFont="1" applyBorder="1" applyAlignment="1"/>
    <xf numFmtId="0" fontId="4" fillId="0" borderId="0" xfId="1" applyFont="1" applyBorder="1" applyAlignment="1"/>
    <xf numFmtId="3" fontId="5" fillId="0" borderId="0" xfId="1" applyNumberFormat="1" applyFont="1" applyFill="1" applyBorder="1" applyAlignment="1">
      <alignment horizontal="center" wrapText="1"/>
    </xf>
    <xf numFmtId="169" fontId="5" fillId="0" borderId="0" xfId="1" applyNumberFormat="1" applyFont="1" applyFill="1" applyBorder="1" applyAlignment="1"/>
    <xf numFmtId="3" fontId="5" fillId="0" borderId="0" xfId="1" applyNumberFormat="1" applyFont="1" applyFill="1" applyBorder="1" applyAlignment="1"/>
    <xf numFmtId="3" fontId="5" fillId="0" borderId="8" xfId="1" applyNumberFormat="1" applyFont="1" applyFill="1" applyBorder="1" applyAlignment="1"/>
    <xf numFmtId="0" fontId="5" fillId="0" borderId="8" xfId="1" applyNumberFormat="1" applyFont="1" applyBorder="1" applyAlignment="1"/>
    <xf numFmtId="169" fontId="5" fillId="0" borderId="8" xfId="1" applyNumberFormat="1" applyFont="1" applyFill="1" applyBorder="1" applyAlignment="1"/>
    <xf numFmtId="170" fontId="5" fillId="0" borderId="0" xfId="1" applyNumberFormat="1" applyFont="1" applyFill="1" applyBorder="1" applyAlignment="1"/>
    <xf numFmtId="170" fontId="5" fillId="0" borderId="8" xfId="1" applyNumberFormat="1" applyFont="1" applyFill="1" applyBorder="1" applyAlignment="1"/>
    <xf numFmtId="167" fontId="5" fillId="0" borderId="0" xfId="7" applyNumberFormat="1" applyFont="1" applyFill="1" applyBorder="1" applyAlignment="1"/>
    <xf numFmtId="0" fontId="5" fillId="0" borderId="10" xfId="1" applyFont="1" applyBorder="1" applyAlignment="1">
      <alignment horizontal="center" vertical="center" wrapText="1"/>
    </xf>
    <xf numFmtId="167" fontId="5" fillId="0" borderId="0" xfId="1" applyNumberFormat="1" applyFont="1" applyFill="1" applyBorder="1" applyAlignment="1"/>
    <xf numFmtId="167" fontId="5" fillId="0" borderId="0" xfId="7" applyNumberFormat="1" applyFont="1" applyBorder="1" applyAlignment="1"/>
    <xf numFmtId="171" fontId="4" fillId="0" borderId="0" xfId="1" applyNumberFormat="1" applyFont="1" applyFill="1" applyAlignment="1">
      <alignment horizontal="right"/>
    </xf>
    <xf numFmtId="167" fontId="5" fillId="0" borderId="0" xfId="1" applyNumberFormat="1" applyFont="1" applyBorder="1"/>
    <xf numFmtId="167" fontId="5" fillId="5" borderId="0" xfId="1" applyNumberFormat="1" applyFont="1" applyFill="1" applyBorder="1" applyAlignment="1"/>
    <xf numFmtId="0" fontId="5" fillId="0" borderId="0" xfId="1" quotePrefix="1" applyNumberFormat="1" applyFont="1" applyBorder="1" applyAlignment="1">
      <alignment wrapText="1"/>
    </xf>
    <xf numFmtId="0" fontId="5" fillId="5" borderId="10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wrapText="1"/>
    </xf>
    <xf numFmtId="3" fontId="5" fillId="5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/>
    <xf numFmtId="171" fontId="12" fillId="3" borderId="0" xfId="11" applyNumberFormat="1" applyFont="1" applyAlignment="1">
      <alignment horizontal="right"/>
    </xf>
    <xf numFmtId="171" fontId="13" fillId="4" borderId="0" xfId="12" applyNumberFormat="1" applyFont="1" applyAlignment="1">
      <alignment horizontal="right"/>
    </xf>
    <xf numFmtId="0" fontId="4" fillId="0" borderId="0" xfId="1" applyFont="1" applyFill="1"/>
    <xf numFmtId="0" fontId="5" fillId="0" borderId="4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</cellXfs>
  <cellStyles count="13">
    <cellStyle name="Bad" xfId="12" builtinId="27"/>
    <cellStyle name="Comma" xfId="7" builtinId="3"/>
    <cellStyle name="Comma 2" xfId="3"/>
    <cellStyle name="Comma 2 2" xfId="10"/>
    <cellStyle name="Comma 3" xfId="4"/>
    <cellStyle name="Good" xfId="11" builtinId="26"/>
    <cellStyle name="Normal" xfId="0" builtinId="0"/>
    <cellStyle name="Normal 2" xfId="5"/>
    <cellStyle name="Normal 2 2" xfId="8"/>
    <cellStyle name="Normal 3" xfId="1"/>
    <cellStyle name="Normal_males" xfId="9"/>
    <cellStyle name="Percent 2" xfId="6"/>
    <cellStyle name="Percent 3" xfId="2"/>
  </cellStyles>
  <dxfs count="0"/>
  <tableStyles count="0" defaultTableStyle="TableStyleMedium2" defaultPivotStyle="PivotStyleLight16"/>
  <colors>
    <mruColors>
      <color rgb="FF99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1242</xdr:rowOff>
    </xdr:from>
    <xdr:to>
      <xdr:col>1</xdr:col>
      <xdr:colOff>428625</xdr:colOff>
      <xdr:row>1</xdr:row>
      <xdr:rowOff>29817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77" y="1242"/>
          <a:ext cx="152400" cy="20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6.7109375" style="17" bestFit="1" customWidth="1"/>
    <col min="2" max="2" width="9.5703125" style="17" bestFit="1" customWidth="1"/>
    <col min="3" max="250" width="9.140625" style="17"/>
    <col min="251" max="251" width="11" style="17" bestFit="1" customWidth="1"/>
    <col min="252" max="256" width="9.140625" style="17"/>
    <col min="257" max="257" width="10" style="17" bestFit="1" customWidth="1"/>
    <col min="258" max="258" width="12.42578125" style="17" bestFit="1" customWidth="1"/>
    <col min="259" max="506" width="9.140625" style="17"/>
    <col min="507" max="507" width="11" style="17" bestFit="1" customWidth="1"/>
    <col min="508" max="512" width="9.140625" style="17"/>
    <col min="513" max="513" width="10" style="17" bestFit="1" customWidth="1"/>
    <col min="514" max="514" width="12.42578125" style="17" bestFit="1" customWidth="1"/>
    <col min="515" max="762" width="9.140625" style="17"/>
    <col min="763" max="763" width="11" style="17" bestFit="1" customWidth="1"/>
    <col min="764" max="768" width="9.140625" style="17"/>
    <col min="769" max="769" width="10" style="17" bestFit="1" customWidth="1"/>
    <col min="770" max="770" width="12.42578125" style="17" bestFit="1" customWidth="1"/>
    <col min="771" max="1018" width="9.140625" style="17"/>
    <col min="1019" max="1019" width="11" style="17" bestFit="1" customWidth="1"/>
    <col min="1020" max="1024" width="9.140625" style="17"/>
    <col min="1025" max="1025" width="10" style="17" bestFit="1" customWidth="1"/>
    <col min="1026" max="1026" width="12.42578125" style="17" bestFit="1" customWidth="1"/>
    <col min="1027" max="1274" width="9.140625" style="17"/>
    <col min="1275" max="1275" width="11" style="17" bestFit="1" customWidth="1"/>
    <col min="1276" max="1280" width="9.140625" style="17"/>
    <col min="1281" max="1281" width="10" style="17" bestFit="1" customWidth="1"/>
    <col min="1282" max="1282" width="12.42578125" style="17" bestFit="1" customWidth="1"/>
    <col min="1283" max="1530" width="9.140625" style="17"/>
    <col min="1531" max="1531" width="11" style="17" bestFit="1" customWidth="1"/>
    <col min="1532" max="1536" width="9.140625" style="17"/>
    <col min="1537" max="1537" width="10" style="17" bestFit="1" customWidth="1"/>
    <col min="1538" max="1538" width="12.42578125" style="17" bestFit="1" customWidth="1"/>
    <col min="1539" max="1786" width="9.140625" style="17"/>
    <col min="1787" max="1787" width="11" style="17" bestFit="1" customWidth="1"/>
    <col min="1788" max="1792" width="9.140625" style="17"/>
    <col min="1793" max="1793" width="10" style="17" bestFit="1" customWidth="1"/>
    <col min="1794" max="1794" width="12.42578125" style="17" bestFit="1" customWidth="1"/>
    <col min="1795" max="2042" width="9.140625" style="17"/>
    <col min="2043" max="2043" width="11" style="17" bestFit="1" customWidth="1"/>
    <col min="2044" max="2048" width="9.140625" style="17"/>
    <col min="2049" max="2049" width="10" style="17" bestFit="1" customWidth="1"/>
    <col min="2050" max="2050" width="12.42578125" style="17" bestFit="1" customWidth="1"/>
    <col min="2051" max="2298" width="9.140625" style="17"/>
    <col min="2299" max="2299" width="11" style="17" bestFit="1" customWidth="1"/>
    <col min="2300" max="2304" width="9.140625" style="17"/>
    <col min="2305" max="2305" width="10" style="17" bestFit="1" customWidth="1"/>
    <col min="2306" max="2306" width="12.42578125" style="17" bestFit="1" customWidth="1"/>
    <col min="2307" max="2554" width="9.140625" style="17"/>
    <col min="2555" max="2555" width="11" style="17" bestFit="1" customWidth="1"/>
    <col min="2556" max="2560" width="9.140625" style="17"/>
    <col min="2561" max="2561" width="10" style="17" bestFit="1" customWidth="1"/>
    <col min="2562" max="2562" width="12.42578125" style="17" bestFit="1" customWidth="1"/>
    <col min="2563" max="2810" width="9.140625" style="17"/>
    <col min="2811" max="2811" width="11" style="17" bestFit="1" customWidth="1"/>
    <col min="2812" max="2816" width="9.140625" style="17"/>
    <col min="2817" max="2817" width="10" style="17" bestFit="1" customWidth="1"/>
    <col min="2818" max="2818" width="12.42578125" style="17" bestFit="1" customWidth="1"/>
    <col min="2819" max="3066" width="9.140625" style="17"/>
    <col min="3067" max="3067" width="11" style="17" bestFit="1" customWidth="1"/>
    <col min="3068" max="3072" width="9.140625" style="17"/>
    <col min="3073" max="3073" width="10" style="17" bestFit="1" customWidth="1"/>
    <col min="3074" max="3074" width="12.42578125" style="17" bestFit="1" customWidth="1"/>
    <col min="3075" max="3322" width="9.140625" style="17"/>
    <col min="3323" max="3323" width="11" style="17" bestFit="1" customWidth="1"/>
    <col min="3324" max="3328" width="9.140625" style="17"/>
    <col min="3329" max="3329" width="10" style="17" bestFit="1" customWidth="1"/>
    <col min="3330" max="3330" width="12.42578125" style="17" bestFit="1" customWidth="1"/>
    <col min="3331" max="3578" width="9.140625" style="17"/>
    <col min="3579" max="3579" width="11" style="17" bestFit="1" customWidth="1"/>
    <col min="3580" max="3584" width="9.140625" style="17"/>
    <col min="3585" max="3585" width="10" style="17" bestFit="1" customWidth="1"/>
    <col min="3586" max="3586" width="12.42578125" style="17" bestFit="1" customWidth="1"/>
    <col min="3587" max="3834" width="9.140625" style="17"/>
    <col min="3835" max="3835" width="11" style="17" bestFit="1" customWidth="1"/>
    <col min="3836" max="3840" width="9.140625" style="17"/>
    <col min="3841" max="3841" width="10" style="17" bestFit="1" customWidth="1"/>
    <col min="3842" max="3842" width="12.42578125" style="17" bestFit="1" customWidth="1"/>
    <col min="3843" max="4090" width="9.140625" style="17"/>
    <col min="4091" max="4091" width="11" style="17" bestFit="1" customWidth="1"/>
    <col min="4092" max="4096" width="9.140625" style="17"/>
    <col min="4097" max="4097" width="10" style="17" bestFit="1" customWidth="1"/>
    <col min="4098" max="4098" width="12.42578125" style="17" bestFit="1" customWidth="1"/>
    <col min="4099" max="4346" width="9.140625" style="17"/>
    <col min="4347" max="4347" width="11" style="17" bestFit="1" customWidth="1"/>
    <col min="4348" max="4352" width="9.140625" style="17"/>
    <col min="4353" max="4353" width="10" style="17" bestFit="1" customWidth="1"/>
    <col min="4354" max="4354" width="12.42578125" style="17" bestFit="1" customWidth="1"/>
    <col min="4355" max="4602" width="9.140625" style="17"/>
    <col min="4603" max="4603" width="11" style="17" bestFit="1" customWidth="1"/>
    <col min="4604" max="4608" width="9.140625" style="17"/>
    <col min="4609" max="4609" width="10" style="17" bestFit="1" customWidth="1"/>
    <col min="4610" max="4610" width="12.42578125" style="17" bestFit="1" customWidth="1"/>
    <col min="4611" max="4858" width="9.140625" style="17"/>
    <col min="4859" max="4859" width="11" style="17" bestFit="1" customWidth="1"/>
    <col min="4860" max="4864" width="9.140625" style="17"/>
    <col min="4865" max="4865" width="10" style="17" bestFit="1" customWidth="1"/>
    <col min="4866" max="4866" width="12.42578125" style="17" bestFit="1" customWidth="1"/>
    <col min="4867" max="5114" width="9.140625" style="17"/>
    <col min="5115" max="5115" width="11" style="17" bestFit="1" customWidth="1"/>
    <col min="5116" max="5120" width="9.140625" style="17"/>
    <col min="5121" max="5121" width="10" style="17" bestFit="1" customWidth="1"/>
    <col min="5122" max="5122" width="12.42578125" style="17" bestFit="1" customWidth="1"/>
    <col min="5123" max="5370" width="9.140625" style="17"/>
    <col min="5371" max="5371" width="11" style="17" bestFit="1" customWidth="1"/>
    <col min="5372" max="5376" width="9.140625" style="17"/>
    <col min="5377" max="5377" width="10" style="17" bestFit="1" customWidth="1"/>
    <col min="5378" max="5378" width="12.42578125" style="17" bestFit="1" customWidth="1"/>
    <col min="5379" max="5626" width="9.140625" style="17"/>
    <col min="5627" max="5627" width="11" style="17" bestFit="1" customWidth="1"/>
    <col min="5628" max="5632" width="9.140625" style="17"/>
    <col min="5633" max="5633" width="10" style="17" bestFit="1" customWidth="1"/>
    <col min="5634" max="5634" width="12.42578125" style="17" bestFit="1" customWidth="1"/>
    <col min="5635" max="5882" width="9.140625" style="17"/>
    <col min="5883" max="5883" width="11" style="17" bestFit="1" customWidth="1"/>
    <col min="5884" max="5888" width="9.140625" style="17"/>
    <col min="5889" max="5889" width="10" style="17" bestFit="1" customWidth="1"/>
    <col min="5890" max="5890" width="12.42578125" style="17" bestFit="1" customWidth="1"/>
    <col min="5891" max="6138" width="9.140625" style="17"/>
    <col min="6139" max="6139" width="11" style="17" bestFit="1" customWidth="1"/>
    <col min="6140" max="6144" width="9.140625" style="17"/>
    <col min="6145" max="6145" width="10" style="17" bestFit="1" customWidth="1"/>
    <col min="6146" max="6146" width="12.42578125" style="17" bestFit="1" customWidth="1"/>
    <col min="6147" max="6394" width="9.140625" style="17"/>
    <col min="6395" max="6395" width="11" style="17" bestFit="1" customWidth="1"/>
    <col min="6396" max="6400" width="9.140625" style="17"/>
    <col min="6401" max="6401" width="10" style="17" bestFit="1" customWidth="1"/>
    <col min="6402" max="6402" width="12.42578125" style="17" bestFit="1" customWidth="1"/>
    <col min="6403" max="6650" width="9.140625" style="17"/>
    <col min="6651" max="6651" width="11" style="17" bestFit="1" customWidth="1"/>
    <col min="6652" max="6656" width="9.140625" style="17"/>
    <col min="6657" max="6657" width="10" style="17" bestFit="1" customWidth="1"/>
    <col min="6658" max="6658" width="12.42578125" style="17" bestFit="1" customWidth="1"/>
    <col min="6659" max="6906" width="9.140625" style="17"/>
    <col min="6907" max="6907" width="11" style="17" bestFit="1" customWidth="1"/>
    <col min="6908" max="6912" width="9.140625" style="17"/>
    <col min="6913" max="6913" width="10" style="17" bestFit="1" customWidth="1"/>
    <col min="6914" max="6914" width="12.42578125" style="17" bestFit="1" customWidth="1"/>
    <col min="6915" max="7162" width="9.140625" style="17"/>
    <col min="7163" max="7163" width="11" style="17" bestFit="1" customWidth="1"/>
    <col min="7164" max="7168" width="9.140625" style="17"/>
    <col min="7169" max="7169" width="10" style="17" bestFit="1" customWidth="1"/>
    <col min="7170" max="7170" width="12.42578125" style="17" bestFit="1" customWidth="1"/>
    <col min="7171" max="7418" width="9.140625" style="17"/>
    <col min="7419" max="7419" width="11" style="17" bestFit="1" customWidth="1"/>
    <col min="7420" max="7424" width="9.140625" style="17"/>
    <col min="7425" max="7425" width="10" style="17" bestFit="1" customWidth="1"/>
    <col min="7426" max="7426" width="12.42578125" style="17" bestFit="1" customWidth="1"/>
    <col min="7427" max="7674" width="9.140625" style="17"/>
    <col min="7675" max="7675" width="11" style="17" bestFit="1" customWidth="1"/>
    <col min="7676" max="7680" width="9.140625" style="17"/>
    <col min="7681" max="7681" width="10" style="17" bestFit="1" customWidth="1"/>
    <col min="7682" max="7682" width="12.42578125" style="17" bestFit="1" customWidth="1"/>
    <col min="7683" max="7930" width="9.140625" style="17"/>
    <col min="7931" max="7931" width="11" style="17" bestFit="1" customWidth="1"/>
    <col min="7932" max="7936" width="9.140625" style="17"/>
    <col min="7937" max="7937" width="10" style="17" bestFit="1" customWidth="1"/>
    <col min="7938" max="7938" width="12.42578125" style="17" bestFit="1" customWidth="1"/>
    <col min="7939" max="8186" width="9.140625" style="17"/>
    <col min="8187" max="8187" width="11" style="17" bestFit="1" customWidth="1"/>
    <col min="8188" max="8192" width="9.140625" style="17"/>
    <col min="8193" max="8193" width="10" style="17" bestFit="1" customWidth="1"/>
    <col min="8194" max="8194" width="12.42578125" style="17" bestFit="1" customWidth="1"/>
    <col min="8195" max="8442" width="9.140625" style="17"/>
    <col min="8443" max="8443" width="11" style="17" bestFit="1" customWidth="1"/>
    <col min="8444" max="8448" width="9.140625" style="17"/>
    <col min="8449" max="8449" width="10" style="17" bestFit="1" customWidth="1"/>
    <col min="8450" max="8450" width="12.42578125" style="17" bestFit="1" customWidth="1"/>
    <col min="8451" max="8698" width="9.140625" style="17"/>
    <col min="8699" max="8699" width="11" style="17" bestFit="1" customWidth="1"/>
    <col min="8700" max="8704" width="9.140625" style="17"/>
    <col min="8705" max="8705" width="10" style="17" bestFit="1" customWidth="1"/>
    <col min="8706" max="8706" width="12.42578125" style="17" bestFit="1" customWidth="1"/>
    <col min="8707" max="8954" width="9.140625" style="17"/>
    <col min="8955" max="8955" width="11" style="17" bestFit="1" customWidth="1"/>
    <col min="8956" max="8960" width="9.140625" style="17"/>
    <col min="8961" max="8961" width="10" style="17" bestFit="1" customWidth="1"/>
    <col min="8962" max="8962" width="12.42578125" style="17" bestFit="1" customWidth="1"/>
    <col min="8963" max="9210" width="9.140625" style="17"/>
    <col min="9211" max="9211" width="11" style="17" bestFit="1" customWidth="1"/>
    <col min="9212" max="9216" width="9.140625" style="17"/>
    <col min="9217" max="9217" width="10" style="17" bestFit="1" customWidth="1"/>
    <col min="9218" max="9218" width="12.42578125" style="17" bestFit="1" customWidth="1"/>
    <col min="9219" max="9466" width="9.140625" style="17"/>
    <col min="9467" max="9467" width="11" style="17" bestFit="1" customWidth="1"/>
    <col min="9468" max="9472" width="9.140625" style="17"/>
    <col min="9473" max="9473" width="10" style="17" bestFit="1" customWidth="1"/>
    <col min="9474" max="9474" width="12.42578125" style="17" bestFit="1" customWidth="1"/>
    <col min="9475" max="9722" width="9.140625" style="17"/>
    <col min="9723" max="9723" width="11" style="17" bestFit="1" customWidth="1"/>
    <col min="9724" max="9728" width="9.140625" style="17"/>
    <col min="9729" max="9729" width="10" style="17" bestFit="1" customWidth="1"/>
    <col min="9730" max="9730" width="12.42578125" style="17" bestFit="1" customWidth="1"/>
    <col min="9731" max="9978" width="9.140625" style="17"/>
    <col min="9979" max="9979" width="11" style="17" bestFit="1" customWidth="1"/>
    <col min="9980" max="9984" width="9.140625" style="17"/>
    <col min="9985" max="9985" width="10" style="17" bestFit="1" customWidth="1"/>
    <col min="9986" max="9986" width="12.42578125" style="17" bestFit="1" customWidth="1"/>
    <col min="9987" max="10234" width="9.140625" style="17"/>
    <col min="10235" max="10235" width="11" style="17" bestFit="1" customWidth="1"/>
    <col min="10236" max="10240" width="9.140625" style="17"/>
    <col min="10241" max="10241" width="10" style="17" bestFit="1" customWidth="1"/>
    <col min="10242" max="10242" width="12.42578125" style="17" bestFit="1" customWidth="1"/>
    <col min="10243" max="10490" width="9.140625" style="17"/>
    <col min="10491" max="10491" width="11" style="17" bestFit="1" customWidth="1"/>
    <col min="10492" max="10496" width="9.140625" style="17"/>
    <col min="10497" max="10497" width="10" style="17" bestFit="1" customWidth="1"/>
    <col min="10498" max="10498" width="12.42578125" style="17" bestFit="1" customWidth="1"/>
    <col min="10499" max="10746" width="9.140625" style="17"/>
    <col min="10747" max="10747" width="11" style="17" bestFit="1" customWidth="1"/>
    <col min="10748" max="10752" width="9.140625" style="17"/>
    <col min="10753" max="10753" width="10" style="17" bestFit="1" customWidth="1"/>
    <col min="10754" max="10754" width="12.42578125" style="17" bestFit="1" customWidth="1"/>
    <col min="10755" max="11002" width="9.140625" style="17"/>
    <col min="11003" max="11003" width="11" style="17" bestFit="1" customWidth="1"/>
    <col min="11004" max="11008" width="9.140625" style="17"/>
    <col min="11009" max="11009" width="10" style="17" bestFit="1" customWidth="1"/>
    <col min="11010" max="11010" width="12.42578125" style="17" bestFit="1" customWidth="1"/>
    <col min="11011" max="11258" width="9.140625" style="17"/>
    <col min="11259" max="11259" width="11" style="17" bestFit="1" customWidth="1"/>
    <col min="11260" max="11264" width="9.140625" style="17"/>
    <col min="11265" max="11265" width="10" style="17" bestFit="1" customWidth="1"/>
    <col min="11266" max="11266" width="12.42578125" style="17" bestFit="1" customWidth="1"/>
    <col min="11267" max="11514" width="9.140625" style="17"/>
    <col min="11515" max="11515" width="11" style="17" bestFit="1" customWidth="1"/>
    <col min="11516" max="11520" width="9.140625" style="17"/>
    <col min="11521" max="11521" width="10" style="17" bestFit="1" customWidth="1"/>
    <col min="11522" max="11522" width="12.42578125" style="17" bestFit="1" customWidth="1"/>
    <col min="11523" max="11770" width="9.140625" style="17"/>
    <col min="11771" max="11771" width="11" style="17" bestFit="1" customWidth="1"/>
    <col min="11772" max="11776" width="9.140625" style="17"/>
    <col min="11777" max="11777" width="10" style="17" bestFit="1" customWidth="1"/>
    <col min="11778" max="11778" width="12.42578125" style="17" bestFit="1" customWidth="1"/>
    <col min="11779" max="12026" width="9.140625" style="17"/>
    <col min="12027" max="12027" width="11" style="17" bestFit="1" customWidth="1"/>
    <col min="12028" max="12032" width="9.140625" style="17"/>
    <col min="12033" max="12033" width="10" style="17" bestFit="1" customWidth="1"/>
    <col min="12034" max="12034" width="12.42578125" style="17" bestFit="1" customWidth="1"/>
    <col min="12035" max="12282" width="9.140625" style="17"/>
    <col min="12283" max="12283" width="11" style="17" bestFit="1" customWidth="1"/>
    <col min="12284" max="12288" width="9.140625" style="17"/>
    <col min="12289" max="12289" width="10" style="17" bestFit="1" customWidth="1"/>
    <col min="12290" max="12290" width="12.42578125" style="17" bestFit="1" customWidth="1"/>
    <col min="12291" max="12538" width="9.140625" style="17"/>
    <col min="12539" max="12539" width="11" style="17" bestFit="1" customWidth="1"/>
    <col min="12540" max="12544" width="9.140625" style="17"/>
    <col min="12545" max="12545" width="10" style="17" bestFit="1" customWidth="1"/>
    <col min="12546" max="12546" width="12.42578125" style="17" bestFit="1" customWidth="1"/>
    <col min="12547" max="12794" width="9.140625" style="17"/>
    <col min="12795" max="12795" width="11" style="17" bestFit="1" customWidth="1"/>
    <col min="12796" max="12800" width="9.140625" style="17"/>
    <col min="12801" max="12801" width="10" style="17" bestFit="1" customWidth="1"/>
    <col min="12802" max="12802" width="12.42578125" style="17" bestFit="1" customWidth="1"/>
    <col min="12803" max="13050" width="9.140625" style="17"/>
    <col min="13051" max="13051" width="11" style="17" bestFit="1" customWidth="1"/>
    <col min="13052" max="13056" width="9.140625" style="17"/>
    <col min="13057" max="13057" width="10" style="17" bestFit="1" customWidth="1"/>
    <col min="13058" max="13058" width="12.42578125" style="17" bestFit="1" customWidth="1"/>
    <col min="13059" max="13306" width="9.140625" style="17"/>
    <col min="13307" max="13307" width="11" style="17" bestFit="1" customWidth="1"/>
    <col min="13308" max="13312" width="9.140625" style="17"/>
    <col min="13313" max="13313" width="10" style="17" bestFit="1" customWidth="1"/>
    <col min="13314" max="13314" width="12.42578125" style="17" bestFit="1" customWidth="1"/>
    <col min="13315" max="13562" width="9.140625" style="17"/>
    <col min="13563" max="13563" width="11" style="17" bestFit="1" customWidth="1"/>
    <col min="13564" max="13568" width="9.140625" style="17"/>
    <col min="13569" max="13569" width="10" style="17" bestFit="1" customWidth="1"/>
    <col min="13570" max="13570" width="12.42578125" style="17" bestFit="1" customWidth="1"/>
    <col min="13571" max="13818" width="9.140625" style="17"/>
    <col min="13819" max="13819" width="11" style="17" bestFit="1" customWidth="1"/>
    <col min="13820" max="13824" width="9.140625" style="17"/>
    <col min="13825" max="13825" width="10" style="17" bestFit="1" customWidth="1"/>
    <col min="13826" max="13826" width="12.42578125" style="17" bestFit="1" customWidth="1"/>
    <col min="13827" max="14074" width="9.140625" style="17"/>
    <col min="14075" max="14075" width="11" style="17" bestFit="1" customWidth="1"/>
    <col min="14076" max="14080" width="9.140625" style="17"/>
    <col min="14081" max="14081" width="10" style="17" bestFit="1" customWidth="1"/>
    <col min="14082" max="14082" width="12.42578125" style="17" bestFit="1" customWidth="1"/>
    <col min="14083" max="14330" width="9.140625" style="17"/>
    <col min="14331" max="14331" width="11" style="17" bestFit="1" customWidth="1"/>
    <col min="14332" max="14336" width="9.140625" style="17"/>
    <col min="14337" max="14337" width="10" style="17" bestFit="1" customWidth="1"/>
    <col min="14338" max="14338" width="12.42578125" style="17" bestFit="1" customWidth="1"/>
    <col min="14339" max="14586" width="9.140625" style="17"/>
    <col min="14587" max="14587" width="11" style="17" bestFit="1" customWidth="1"/>
    <col min="14588" max="14592" width="9.140625" style="17"/>
    <col min="14593" max="14593" width="10" style="17" bestFit="1" customWidth="1"/>
    <col min="14594" max="14594" width="12.42578125" style="17" bestFit="1" customWidth="1"/>
    <col min="14595" max="14842" width="9.140625" style="17"/>
    <col min="14843" max="14843" width="11" style="17" bestFit="1" customWidth="1"/>
    <col min="14844" max="14848" width="9.140625" style="17"/>
    <col min="14849" max="14849" width="10" style="17" bestFit="1" customWidth="1"/>
    <col min="14850" max="14850" width="12.42578125" style="17" bestFit="1" customWidth="1"/>
    <col min="14851" max="15098" width="9.140625" style="17"/>
    <col min="15099" max="15099" width="11" style="17" bestFit="1" customWidth="1"/>
    <col min="15100" max="15104" width="9.140625" style="17"/>
    <col min="15105" max="15105" width="10" style="17" bestFit="1" customWidth="1"/>
    <col min="15106" max="15106" width="12.42578125" style="17" bestFit="1" customWidth="1"/>
    <col min="15107" max="15354" width="9.140625" style="17"/>
    <col min="15355" max="15355" width="11" style="17" bestFit="1" customWidth="1"/>
    <col min="15356" max="15360" width="9.140625" style="17"/>
    <col min="15361" max="15361" width="10" style="17" bestFit="1" customWidth="1"/>
    <col min="15362" max="15362" width="12.42578125" style="17" bestFit="1" customWidth="1"/>
    <col min="15363" max="15610" width="9.140625" style="17"/>
    <col min="15611" max="15611" width="11" style="17" bestFit="1" customWidth="1"/>
    <col min="15612" max="15616" width="9.140625" style="17"/>
    <col min="15617" max="15617" width="10" style="17" bestFit="1" customWidth="1"/>
    <col min="15618" max="15618" width="12.42578125" style="17" bestFit="1" customWidth="1"/>
    <col min="15619" max="15866" width="9.140625" style="17"/>
    <col min="15867" max="15867" width="11" style="17" bestFit="1" customWidth="1"/>
    <col min="15868" max="15872" width="9.140625" style="17"/>
    <col min="15873" max="15873" width="10" style="17" bestFit="1" customWidth="1"/>
    <col min="15874" max="15874" width="12.42578125" style="17" bestFit="1" customWidth="1"/>
    <col min="15875" max="16122" width="9.140625" style="17"/>
    <col min="16123" max="16123" width="11" style="17" bestFit="1" customWidth="1"/>
    <col min="16124" max="16128" width="9.140625" style="17"/>
    <col min="16129" max="16129" width="10" style="17" bestFit="1" customWidth="1"/>
    <col min="16130" max="16130" width="12.42578125" style="17" bestFit="1" customWidth="1"/>
    <col min="16131" max="16384" width="9.140625" style="17"/>
  </cols>
  <sheetData>
    <row r="1" spans="1:5" ht="13.5" x14ac:dyDescent="0.25">
      <c r="A1" s="40" t="s">
        <v>15</v>
      </c>
      <c r="B1" s="41"/>
    </row>
    <row r="2" spans="1:5" ht="13.5" x14ac:dyDescent="0.25">
      <c r="A2" s="42">
        <v>0</v>
      </c>
      <c r="B2" s="43">
        <v>5.2300000000000003E-3</v>
      </c>
      <c r="D2" s="18"/>
      <c r="E2" s="18"/>
    </row>
    <row r="3" spans="1:5" ht="13.5" x14ac:dyDescent="0.25">
      <c r="A3" s="42">
        <v>1</v>
      </c>
      <c r="B3" s="43">
        <v>4.0000000000000002E-4</v>
      </c>
      <c r="D3" s="18"/>
      <c r="E3" s="18"/>
    </row>
    <row r="4" spans="1:5" ht="13.5" x14ac:dyDescent="0.25">
      <c r="A4" s="42">
        <v>2</v>
      </c>
      <c r="B4" s="43">
        <v>2.7999999999999998E-4</v>
      </c>
      <c r="D4" s="18"/>
      <c r="E4" s="18"/>
    </row>
    <row r="5" spans="1:5" ht="13.5" x14ac:dyDescent="0.25">
      <c r="A5" s="42">
        <v>3</v>
      </c>
      <c r="B5" s="43">
        <v>1.8000000000000001E-4</v>
      </c>
      <c r="D5" s="18"/>
      <c r="E5" s="18"/>
    </row>
    <row r="6" spans="1:5" ht="13.5" x14ac:dyDescent="0.25">
      <c r="A6" s="42">
        <v>4</v>
      </c>
      <c r="B6" s="43">
        <v>1.3999999999999999E-4</v>
      </c>
      <c r="D6" s="18"/>
      <c r="E6" s="18"/>
    </row>
    <row r="7" spans="1:5" ht="13.5" x14ac:dyDescent="0.25">
      <c r="A7" s="42">
        <v>5</v>
      </c>
      <c r="B7" s="43">
        <v>1.2999999999999999E-4</v>
      </c>
      <c r="D7" s="18"/>
      <c r="E7" s="18"/>
    </row>
    <row r="8" spans="1:5" ht="13.5" x14ac:dyDescent="0.25">
      <c r="A8" s="42">
        <v>6</v>
      </c>
      <c r="B8" s="43">
        <v>1.2E-4</v>
      </c>
      <c r="D8" s="18"/>
      <c r="E8" s="18"/>
    </row>
    <row r="9" spans="1:5" ht="13.5" x14ac:dyDescent="0.25">
      <c r="A9" s="42">
        <v>7</v>
      </c>
      <c r="B9" s="43">
        <v>1.1E-4</v>
      </c>
      <c r="D9" s="18"/>
      <c r="E9" s="18"/>
    </row>
    <row r="10" spans="1:5" ht="13.5" x14ac:dyDescent="0.25">
      <c r="A10" s="42">
        <v>8</v>
      </c>
      <c r="B10" s="43">
        <v>1E-4</v>
      </c>
      <c r="D10" s="18"/>
      <c r="E10" s="18"/>
    </row>
    <row r="11" spans="1:5" ht="13.5" x14ac:dyDescent="0.25">
      <c r="A11" s="42">
        <v>9</v>
      </c>
      <c r="B11" s="43">
        <v>1E-4</v>
      </c>
      <c r="D11" s="18"/>
      <c r="E11" s="18"/>
    </row>
    <row r="12" spans="1:5" ht="13.5" x14ac:dyDescent="0.25">
      <c r="A12" s="42">
        <v>10</v>
      </c>
      <c r="B12" s="43">
        <v>1E-4</v>
      </c>
      <c r="D12" s="18"/>
      <c r="E12" s="18"/>
    </row>
    <row r="13" spans="1:5" ht="13.5" x14ac:dyDescent="0.25">
      <c r="A13" s="42">
        <v>11</v>
      </c>
      <c r="B13" s="43">
        <v>1.1E-4</v>
      </c>
      <c r="D13" s="18"/>
      <c r="E13" s="18"/>
    </row>
    <row r="14" spans="1:5" ht="13.5" x14ac:dyDescent="0.25">
      <c r="A14" s="42">
        <v>12</v>
      </c>
      <c r="B14" s="43">
        <v>1.2E-4</v>
      </c>
      <c r="D14" s="18"/>
      <c r="E14" s="18"/>
    </row>
    <row r="15" spans="1:5" ht="13.5" x14ac:dyDescent="0.25">
      <c r="A15" s="42">
        <v>13</v>
      </c>
      <c r="B15" s="43">
        <v>1.2999999999999999E-4</v>
      </c>
      <c r="D15" s="18"/>
      <c r="E15" s="18"/>
    </row>
    <row r="16" spans="1:5" ht="13.5" x14ac:dyDescent="0.25">
      <c r="A16" s="42">
        <v>14</v>
      </c>
      <c r="B16" s="43">
        <v>1.6000000000000001E-4</v>
      </c>
      <c r="D16" s="18"/>
      <c r="E16" s="18"/>
    </row>
    <row r="17" spans="1:5" ht="13.5" x14ac:dyDescent="0.25">
      <c r="A17" s="42">
        <v>15</v>
      </c>
      <c r="B17" s="43">
        <v>2.2000000000000001E-4</v>
      </c>
      <c r="D17" s="18"/>
      <c r="E17" s="18"/>
    </row>
    <row r="18" spans="1:5" ht="13.5" x14ac:dyDescent="0.25">
      <c r="A18" s="42">
        <v>16</v>
      </c>
      <c r="B18" s="43">
        <v>3.5E-4</v>
      </c>
      <c r="D18" s="18"/>
      <c r="E18" s="18"/>
    </row>
    <row r="19" spans="1:5" ht="13.5" x14ac:dyDescent="0.25">
      <c r="A19" s="42">
        <v>17</v>
      </c>
      <c r="B19" s="43">
        <v>5.4000000000000001E-4</v>
      </c>
      <c r="D19" s="18"/>
      <c r="E19" s="18"/>
    </row>
    <row r="20" spans="1:5" ht="13.5" x14ac:dyDescent="0.25">
      <c r="A20" s="42">
        <v>18</v>
      </c>
      <c r="B20" s="43">
        <v>6.9999999999999999E-4</v>
      </c>
      <c r="D20" s="18"/>
      <c r="E20" s="18"/>
    </row>
    <row r="21" spans="1:5" ht="13.5" x14ac:dyDescent="0.25">
      <c r="A21" s="42">
        <v>19</v>
      </c>
      <c r="B21" s="43">
        <v>7.2999999999999996E-4</v>
      </c>
      <c r="D21" s="18"/>
      <c r="E21" s="18"/>
    </row>
    <row r="22" spans="1:5" ht="13.5" x14ac:dyDescent="0.25">
      <c r="A22" s="42">
        <v>20</v>
      </c>
      <c r="B22" s="43">
        <v>7.3999999999999999E-4</v>
      </c>
      <c r="D22" s="18"/>
      <c r="E22" s="18"/>
    </row>
    <row r="23" spans="1:5" ht="13.5" x14ac:dyDescent="0.25">
      <c r="A23" s="42">
        <v>21</v>
      </c>
      <c r="B23" s="43">
        <v>7.6000000000000004E-4</v>
      </c>
      <c r="D23" s="18"/>
      <c r="E23" s="18"/>
    </row>
    <row r="24" spans="1:5" ht="13.5" x14ac:dyDescent="0.25">
      <c r="A24" s="42">
        <v>22</v>
      </c>
      <c r="B24" s="43">
        <v>7.6999999999999996E-4</v>
      </c>
      <c r="D24" s="18"/>
      <c r="E24" s="18"/>
    </row>
    <row r="25" spans="1:5" ht="13.5" x14ac:dyDescent="0.25">
      <c r="A25" s="42">
        <v>23</v>
      </c>
      <c r="B25" s="43">
        <v>7.9000000000000001E-4</v>
      </c>
      <c r="D25" s="18"/>
      <c r="E25" s="18"/>
    </row>
    <row r="26" spans="1:5" ht="13.5" x14ac:dyDescent="0.25">
      <c r="A26" s="42">
        <v>24</v>
      </c>
      <c r="B26" s="43">
        <v>8.0999999999999996E-4</v>
      </c>
      <c r="D26" s="18"/>
      <c r="E26" s="18"/>
    </row>
    <row r="27" spans="1:5" ht="13.5" x14ac:dyDescent="0.25">
      <c r="A27" s="42">
        <v>25</v>
      </c>
      <c r="B27" s="43">
        <v>8.3000000000000001E-4</v>
      </c>
      <c r="D27" s="18"/>
      <c r="E27" s="18"/>
    </row>
    <row r="28" spans="1:5" ht="13.5" x14ac:dyDescent="0.25">
      <c r="A28" s="42">
        <v>26</v>
      </c>
      <c r="B28" s="43">
        <v>8.4999999999999995E-4</v>
      </c>
      <c r="D28" s="18"/>
      <c r="E28" s="18"/>
    </row>
    <row r="29" spans="1:5" ht="13.5" x14ac:dyDescent="0.25">
      <c r="A29" s="42">
        <v>27</v>
      </c>
      <c r="B29" s="43">
        <v>8.8000000000000003E-4</v>
      </c>
      <c r="D29" s="18"/>
      <c r="E29" s="18"/>
    </row>
    <row r="30" spans="1:5" ht="13.5" x14ac:dyDescent="0.25">
      <c r="A30" s="42">
        <v>28</v>
      </c>
      <c r="B30" s="43">
        <v>8.9999999999999998E-4</v>
      </c>
      <c r="D30" s="18"/>
      <c r="E30" s="18"/>
    </row>
    <row r="31" spans="1:5" ht="13.5" x14ac:dyDescent="0.25">
      <c r="A31" s="42">
        <v>29</v>
      </c>
      <c r="B31" s="43">
        <v>9.3000000000000005E-4</v>
      </c>
      <c r="D31" s="18"/>
      <c r="E31" s="18"/>
    </row>
    <row r="32" spans="1:5" ht="13.5" x14ac:dyDescent="0.25">
      <c r="A32" s="42">
        <v>30</v>
      </c>
      <c r="B32" s="43">
        <v>9.5E-4</v>
      </c>
      <c r="D32" s="18"/>
      <c r="E32" s="18"/>
    </row>
    <row r="33" spans="1:5" ht="13.5" x14ac:dyDescent="0.25">
      <c r="A33" s="42">
        <v>31</v>
      </c>
      <c r="B33" s="43">
        <v>9.7999999999999997E-4</v>
      </c>
      <c r="D33" s="18"/>
      <c r="E33" s="18"/>
    </row>
    <row r="34" spans="1:5" ht="13.5" x14ac:dyDescent="0.25">
      <c r="A34" s="42">
        <v>32</v>
      </c>
      <c r="B34" s="43">
        <v>1.01E-3</v>
      </c>
      <c r="D34" s="18"/>
      <c r="E34" s="18"/>
    </row>
    <row r="35" spans="1:5" ht="13.5" x14ac:dyDescent="0.25">
      <c r="A35" s="42">
        <v>33</v>
      </c>
      <c r="B35" s="43">
        <v>1.0499999999999999E-3</v>
      </c>
      <c r="D35" s="18"/>
      <c r="E35" s="18"/>
    </row>
    <row r="36" spans="1:5" ht="13.5" x14ac:dyDescent="0.25">
      <c r="A36" s="42">
        <v>34</v>
      </c>
      <c r="B36" s="43">
        <v>1.08E-3</v>
      </c>
      <c r="D36" s="18"/>
      <c r="E36" s="18"/>
    </row>
    <row r="37" spans="1:5" ht="13.5" x14ac:dyDescent="0.25">
      <c r="A37" s="42">
        <v>35</v>
      </c>
      <c r="B37" s="43">
        <v>1.1199999999999999E-3</v>
      </c>
      <c r="D37" s="18"/>
      <c r="E37" s="18"/>
    </row>
    <row r="38" spans="1:5" ht="13.5" x14ac:dyDescent="0.25">
      <c r="A38" s="42">
        <v>36</v>
      </c>
      <c r="B38" s="43">
        <v>1.17E-3</v>
      </c>
      <c r="D38" s="18"/>
      <c r="E38" s="18"/>
    </row>
    <row r="39" spans="1:5" ht="13.5" x14ac:dyDescent="0.25">
      <c r="A39" s="42">
        <v>37</v>
      </c>
      <c r="B39" s="43">
        <v>1.23E-3</v>
      </c>
      <c r="D39" s="18"/>
      <c r="E39" s="18"/>
    </row>
    <row r="40" spans="1:5" ht="13.5" x14ac:dyDescent="0.25">
      <c r="A40" s="42">
        <v>38</v>
      </c>
      <c r="B40" s="43">
        <v>1.2899999999999999E-3</v>
      </c>
      <c r="D40" s="18"/>
      <c r="E40" s="18"/>
    </row>
    <row r="41" spans="1:5" ht="13.5" x14ac:dyDescent="0.25">
      <c r="A41" s="42">
        <v>39</v>
      </c>
      <c r="B41" s="43">
        <v>1.3600000000000001E-3</v>
      </c>
      <c r="D41" s="18"/>
      <c r="E41" s="18"/>
    </row>
    <row r="42" spans="1:5" ht="13.5" x14ac:dyDescent="0.25">
      <c r="A42" s="42">
        <v>40</v>
      </c>
      <c r="B42" s="43">
        <v>1.4499999999999999E-3</v>
      </c>
      <c r="D42" s="18"/>
      <c r="E42" s="18"/>
    </row>
    <row r="43" spans="1:5" ht="13.5" x14ac:dyDescent="0.25">
      <c r="A43" s="42">
        <v>41</v>
      </c>
      <c r="B43" s="43">
        <v>1.5399999999999999E-3</v>
      </c>
      <c r="D43" s="18"/>
      <c r="E43" s="18"/>
    </row>
    <row r="44" spans="1:5" ht="13.5" x14ac:dyDescent="0.25">
      <c r="A44" s="42">
        <v>42</v>
      </c>
      <c r="B44" s="43">
        <v>1.65E-3</v>
      </c>
      <c r="D44" s="18"/>
      <c r="E44" s="18"/>
    </row>
    <row r="45" spans="1:5" ht="13.5" x14ac:dyDescent="0.25">
      <c r="A45" s="42">
        <v>43</v>
      </c>
      <c r="B45" s="43">
        <v>1.7600000000000001E-3</v>
      </c>
      <c r="D45" s="18"/>
      <c r="E45" s="18"/>
    </row>
    <row r="46" spans="1:5" ht="13.5" x14ac:dyDescent="0.25">
      <c r="A46" s="42">
        <v>44</v>
      </c>
      <c r="B46" s="43">
        <v>1.9E-3</v>
      </c>
      <c r="D46" s="18"/>
      <c r="E46" s="18"/>
    </row>
    <row r="47" spans="1:5" ht="13.5" x14ac:dyDescent="0.25">
      <c r="A47" s="42">
        <v>45</v>
      </c>
      <c r="B47" s="43">
        <v>2.0400000000000001E-3</v>
      </c>
      <c r="D47" s="18"/>
      <c r="E47" s="18"/>
    </row>
    <row r="48" spans="1:5" ht="13.5" x14ac:dyDescent="0.25">
      <c r="A48" s="42">
        <v>46</v>
      </c>
      <c r="B48" s="43">
        <v>2.2100000000000002E-3</v>
      </c>
      <c r="D48" s="18"/>
      <c r="E48" s="18"/>
    </row>
    <row r="49" spans="1:5" ht="13.5" x14ac:dyDescent="0.25">
      <c r="A49" s="42">
        <v>47</v>
      </c>
      <c r="B49" s="43">
        <v>2.3800000000000002E-3</v>
      </c>
      <c r="D49" s="18"/>
      <c r="E49" s="18"/>
    </row>
    <row r="50" spans="1:5" ht="13.5" x14ac:dyDescent="0.25">
      <c r="A50" s="42">
        <v>48</v>
      </c>
      <c r="B50" s="43">
        <v>2.5799999999999998E-3</v>
      </c>
      <c r="D50" s="18"/>
      <c r="E50" s="18"/>
    </row>
    <row r="51" spans="1:5" ht="13.5" x14ac:dyDescent="0.25">
      <c r="A51" s="42">
        <v>49</v>
      </c>
      <c r="B51" s="43">
        <v>2.8E-3</v>
      </c>
      <c r="D51" s="18"/>
      <c r="E51" s="18"/>
    </row>
    <row r="52" spans="1:5" ht="13.5" x14ac:dyDescent="0.25">
      <c r="A52" s="42">
        <v>50</v>
      </c>
      <c r="B52" s="43">
        <v>3.0300000000000001E-3</v>
      </c>
      <c r="D52" s="18"/>
      <c r="E52" s="18"/>
    </row>
    <row r="53" spans="1:5" ht="13.5" x14ac:dyDescent="0.25">
      <c r="A53" s="42">
        <v>51</v>
      </c>
      <c r="B53" s="43">
        <v>3.29E-3</v>
      </c>
      <c r="D53" s="18"/>
      <c r="E53" s="18"/>
    </row>
    <row r="54" spans="1:5" ht="13.5" x14ac:dyDescent="0.25">
      <c r="A54" s="42">
        <v>52</v>
      </c>
      <c r="B54" s="43">
        <v>3.5699999999999998E-3</v>
      </c>
      <c r="D54" s="18"/>
      <c r="E54" s="18"/>
    </row>
    <row r="55" spans="1:5" ht="13.5" x14ac:dyDescent="0.25">
      <c r="A55" s="42">
        <v>53</v>
      </c>
      <c r="B55" s="43">
        <v>3.8600000000000001E-3</v>
      </c>
      <c r="D55" s="18"/>
      <c r="E55" s="18"/>
    </row>
    <row r="56" spans="1:5" ht="13.5" x14ac:dyDescent="0.25">
      <c r="A56" s="42">
        <v>54</v>
      </c>
      <c r="B56" s="43">
        <v>4.1900000000000001E-3</v>
      </c>
      <c r="D56" s="18"/>
      <c r="E56" s="18"/>
    </row>
    <row r="57" spans="1:5" ht="13.5" x14ac:dyDescent="0.25">
      <c r="A57" s="42">
        <v>55</v>
      </c>
      <c r="B57" s="43">
        <v>4.5399999999999998E-3</v>
      </c>
      <c r="D57" s="18"/>
      <c r="E57" s="18"/>
    </row>
    <row r="58" spans="1:5" ht="13.5" x14ac:dyDescent="0.25">
      <c r="A58" s="42">
        <v>56</v>
      </c>
      <c r="B58" s="43">
        <v>4.9300000000000004E-3</v>
      </c>
      <c r="D58" s="18"/>
      <c r="E58" s="18"/>
    </row>
    <row r="59" spans="1:5" ht="13.5" x14ac:dyDescent="0.25">
      <c r="A59" s="42">
        <v>57</v>
      </c>
      <c r="B59" s="43">
        <v>5.3800000000000002E-3</v>
      </c>
      <c r="D59" s="18"/>
      <c r="E59" s="18"/>
    </row>
    <row r="60" spans="1:5" ht="13.5" x14ac:dyDescent="0.25">
      <c r="A60" s="42">
        <v>58</v>
      </c>
      <c r="B60" s="43">
        <v>5.9100000000000003E-3</v>
      </c>
      <c r="D60" s="18"/>
      <c r="E60" s="18"/>
    </row>
    <row r="61" spans="1:5" ht="13.5" x14ac:dyDescent="0.25">
      <c r="A61" s="42">
        <v>59</v>
      </c>
      <c r="B61" s="43">
        <v>6.5199999999999998E-3</v>
      </c>
      <c r="D61" s="18"/>
      <c r="E61" s="18"/>
    </row>
    <row r="62" spans="1:5" ht="13.5" x14ac:dyDescent="0.25">
      <c r="A62" s="42">
        <v>60</v>
      </c>
      <c r="B62" s="43">
        <v>7.2100000000000003E-3</v>
      </c>
      <c r="D62" s="18"/>
      <c r="E62" s="18"/>
    </row>
    <row r="63" spans="1:5" ht="13.5" x14ac:dyDescent="0.25">
      <c r="A63" s="42">
        <v>61</v>
      </c>
      <c r="B63" s="43">
        <v>7.9900000000000006E-3</v>
      </c>
      <c r="D63" s="18"/>
      <c r="E63" s="18"/>
    </row>
    <row r="64" spans="1:5" ht="13.5" x14ac:dyDescent="0.25">
      <c r="A64" s="42">
        <v>62</v>
      </c>
      <c r="B64" s="43">
        <v>8.8500000000000002E-3</v>
      </c>
      <c r="D64" s="18"/>
      <c r="E64" s="18"/>
    </row>
    <row r="65" spans="1:5" ht="13.5" x14ac:dyDescent="0.25">
      <c r="A65" s="42">
        <v>63</v>
      </c>
      <c r="B65" s="43">
        <v>9.8099999999999993E-3</v>
      </c>
      <c r="D65" s="18"/>
      <c r="E65" s="18"/>
    </row>
    <row r="66" spans="1:5" ht="13.5" x14ac:dyDescent="0.25">
      <c r="A66" s="42">
        <v>64</v>
      </c>
      <c r="B66" s="43">
        <v>1.085E-2</v>
      </c>
      <c r="D66" s="18"/>
      <c r="E66" s="18"/>
    </row>
    <row r="67" spans="1:5" ht="13.5" x14ac:dyDescent="0.25">
      <c r="A67" s="42">
        <v>65</v>
      </c>
      <c r="B67" s="43">
        <v>1.2E-2</v>
      </c>
      <c r="D67" s="18"/>
      <c r="E67" s="18"/>
    </row>
    <row r="68" spans="1:5" ht="13.5" x14ac:dyDescent="0.25">
      <c r="A68" s="42">
        <v>66</v>
      </c>
      <c r="B68" s="43">
        <v>1.323E-2</v>
      </c>
      <c r="D68" s="18"/>
      <c r="E68" s="18"/>
    </row>
    <row r="69" spans="1:5" ht="13.5" x14ac:dyDescent="0.25">
      <c r="A69" s="42">
        <v>67</v>
      </c>
      <c r="B69" s="43">
        <v>1.457E-2</v>
      </c>
      <c r="D69" s="18"/>
      <c r="E69" s="18"/>
    </row>
    <row r="70" spans="1:5" ht="13.5" x14ac:dyDescent="0.25">
      <c r="A70" s="42">
        <v>68</v>
      </c>
      <c r="B70" s="43">
        <v>1.601E-2</v>
      </c>
      <c r="D70" s="18"/>
      <c r="E70" s="18"/>
    </row>
    <row r="71" spans="1:5" ht="13.5" x14ac:dyDescent="0.25">
      <c r="A71" s="42">
        <v>69</v>
      </c>
      <c r="B71" s="43">
        <v>1.755E-2</v>
      </c>
      <c r="D71" s="18"/>
      <c r="E71" s="18"/>
    </row>
    <row r="72" spans="1:5" ht="13.5" x14ac:dyDescent="0.25">
      <c r="A72" s="42">
        <v>70</v>
      </c>
      <c r="B72" s="43">
        <v>1.9199999999999998E-2</v>
      </c>
      <c r="D72" s="18"/>
      <c r="E72" s="18"/>
    </row>
    <row r="73" spans="1:5" ht="13.5" x14ac:dyDescent="0.25">
      <c r="A73" s="42">
        <v>71</v>
      </c>
      <c r="B73" s="43">
        <v>2.1000000000000001E-2</v>
      </c>
      <c r="D73" s="18"/>
      <c r="E73" s="18"/>
    </row>
    <row r="74" spans="1:5" ht="13.5" x14ac:dyDescent="0.25">
      <c r="A74" s="42">
        <v>72</v>
      </c>
      <c r="B74" s="43">
        <v>2.3199999999999998E-2</v>
      </c>
      <c r="D74" s="18"/>
      <c r="E74" s="18"/>
    </row>
    <row r="75" spans="1:5" ht="13.5" x14ac:dyDescent="0.25">
      <c r="A75" s="42">
        <v>73</v>
      </c>
      <c r="B75" s="43">
        <v>2.6020000000000001E-2</v>
      </c>
      <c r="D75" s="18"/>
      <c r="E75" s="18"/>
    </row>
    <row r="76" spans="1:5" ht="13.5" x14ac:dyDescent="0.25">
      <c r="A76" s="42">
        <v>74</v>
      </c>
      <c r="B76" s="43">
        <v>2.938E-2</v>
      </c>
      <c r="D76" s="18"/>
      <c r="E76" s="18"/>
    </row>
    <row r="77" spans="1:5" ht="13.5" x14ac:dyDescent="0.25">
      <c r="A77" s="42">
        <v>75</v>
      </c>
      <c r="B77" s="43">
        <v>3.3119999999999997E-2</v>
      </c>
      <c r="D77" s="18"/>
      <c r="E77" s="18"/>
    </row>
    <row r="78" spans="1:5" ht="13.5" x14ac:dyDescent="0.25">
      <c r="A78" s="42">
        <v>76</v>
      </c>
      <c r="B78" s="43">
        <v>3.7159999999999999E-2</v>
      </c>
      <c r="D78" s="18"/>
      <c r="E78" s="18"/>
    </row>
    <row r="79" spans="1:5" ht="13.5" x14ac:dyDescent="0.25">
      <c r="A79" s="42">
        <v>77</v>
      </c>
      <c r="B79" s="43">
        <v>4.1529999999999997E-2</v>
      </c>
      <c r="D79" s="18"/>
      <c r="E79" s="18"/>
    </row>
    <row r="80" spans="1:5" ht="13.5" x14ac:dyDescent="0.25">
      <c r="A80" s="42">
        <v>78</v>
      </c>
      <c r="B80" s="43">
        <v>4.6339999999999999E-2</v>
      </c>
      <c r="D80" s="18"/>
      <c r="E80" s="18"/>
    </row>
    <row r="81" spans="1:5" ht="13.5" x14ac:dyDescent="0.25">
      <c r="A81" s="42">
        <v>79</v>
      </c>
      <c r="B81" s="43">
        <v>5.1670000000000001E-2</v>
      </c>
      <c r="D81" s="18"/>
      <c r="E81" s="18"/>
    </row>
    <row r="82" spans="1:5" ht="13.5" x14ac:dyDescent="0.25">
      <c r="A82" s="42">
        <v>80</v>
      </c>
      <c r="B82" s="43">
        <v>5.7599999999999998E-2</v>
      </c>
      <c r="D82" s="18"/>
      <c r="E82" s="18"/>
    </row>
    <row r="83" spans="1:5" ht="13.5" x14ac:dyDescent="0.25">
      <c r="A83" s="42">
        <v>81</v>
      </c>
      <c r="B83" s="43">
        <v>6.4219999999999999E-2</v>
      </c>
      <c r="D83" s="18"/>
      <c r="E83" s="18"/>
    </row>
    <row r="84" spans="1:5" ht="13.5" x14ac:dyDescent="0.25">
      <c r="A84" s="42">
        <v>82</v>
      </c>
      <c r="B84" s="43">
        <v>7.1599999999999997E-2</v>
      </c>
      <c r="D84" s="18"/>
      <c r="E84" s="18"/>
    </row>
    <row r="85" spans="1:5" ht="13.5" x14ac:dyDescent="0.25">
      <c r="A85" s="42">
        <v>83</v>
      </c>
      <c r="B85" s="43">
        <v>7.9829999999999998E-2</v>
      </c>
      <c r="D85" s="18"/>
      <c r="E85" s="18"/>
    </row>
    <row r="86" spans="1:5" ht="13.5" x14ac:dyDescent="0.25">
      <c r="A86" s="42">
        <v>84</v>
      </c>
      <c r="B86" s="43">
        <v>8.8959999999999997E-2</v>
      </c>
      <c r="D86" s="18"/>
      <c r="E86" s="18"/>
    </row>
    <row r="87" spans="1:5" ht="13.5" x14ac:dyDescent="0.25">
      <c r="A87" s="42">
        <v>85</v>
      </c>
      <c r="B87" s="43">
        <v>9.9070000000000005E-2</v>
      </c>
      <c r="D87" s="18"/>
      <c r="E87" s="18"/>
    </row>
    <row r="88" spans="1:5" ht="13.5" x14ac:dyDescent="0.25">
      <c r="A88" s="42">
        <v>86</v>
      </c>
      <c r="B88" s="43">
        <v>0.11020000000000001</v>
      </c>
      <c r="D88" s="18"/>
      <c r="E88" s="18"/>
    </row>
    <row r="89" spans="1:5" ht="13.5" x14ac:dyDescent="0.25">
      <c r="A89" s="42">
        <v>87</v>
      </c>
      <c r="B89" s="43">
        <v>0.12236</v>
      </c>
      <c r="D89" s="18"/>
      <c r="E89" s="18"/>
    </row>
    <row r="90" spans="1:5" ht="13.5" x14ac:dyDescent="0.25">
      <c r="A90" s="42">
        <v>88</v>
      </c>
      <c r="B90" s="43">
        <v>0.13533999999999999</v>
      </c>
      <c r="D90" s="18"/>
      <c r="E90" s="18"/>
    </row>
    <row r="91" spans="1:5" ht="13.5" x14ac:dyDescent="0.25">
      <c r="A91" s="42">
        <v>89</v>
      </c>
      <c r="B91" s="43">
        <v>0.14892</v>
      </c>
      <c r="D91" s="18"/>
      <c r="E91" s="18"/>
    </row>
    <row r="92" spans="1:5" ht="13.5" x14ac:dyDescent="0.25">
      <c r="A92" s="42">
        <v>90</v>
      </c>
      <c r="B92" s="43">
        <v>0.16286</v>
      </c>
      <c r="D92" s="18"/>
      <c r="E92" s="18"/>
    </row>
    <row r="93" spans="1:5" ht="13.5" x14ac:dyDescent="0.25">
      <c r="A93" s="42">
        <v>91</v>
      </c>
      <c r="B93" s="43">
        <v>0.17696000000000001</v>
      </c>
      <c r="D93" s="18"/>
      <c r="E93" s="18"/>
    </row>
    <row r="94" spans="1:5" ht="13.5" x14ac:dyDescent="0.25">
      <c r="A94" s="42">
        <v>92</v>
      </c>
      <c r="B94" s="43">
        <v>0.19102</v>
      </c>
      <c r="D94" s="18"/>
      <c r="E94" s="18"/>
    </row>
    <row r="95" spans="1:5" ht="13.5" x14ac:dyDescent="0.25">
      <c r="A95" s="42">
        <v>93</v>
      </c>
      <c r="B95" s="43">
        <v>0.20483999999999999</v>
      </c>
      <c r="D95" s="18"/>
      <c r="E95" s="18"/>
    </row>
    <row r="96" spans="1:5" ht="13.5" x14ac:dyDescent="0.25">
      <c r="A96" s="42">
        <v>94</v>
      </c>
      <c r="B96" s="43">
        <v>0.21823999999999999</v>
      </c>
      <c r="D96" s="18"/>
      <c r="E96" s="18"/>
    </row>
    <row r="97" spans="1:5" ht="13.5" x14ac:dyDescent="0.25">
      <c r="A97" s="42">
        <v>95</v>
      </c>
      <c r="B97" s="43">
        <v>0.23105999999999999</v>
      </c>
      <c r="D97" s="18"/>
      <c r="E97" s="18"/>
    </row>
    <row r="98" spans="1:5" ht="13.5" x14ac:dyDescent="0.25">
      <c r="A98" s="42">
        <v>96</v>
      </c>
      <c r="B98" s="43">
        <v>0.24315000000000001</v>
      </c>
      <c r="D98" s="18"/>
      <c r="E98" s="18"/>
    </row>
    <row r="99" spans="1:5" ht="13.5" x14ac:dyDescent="0.25">
      <c r="A99" s="42">
        <v>97</v>
      </c>
      <c r="B99" s="43">
        <v>0.25436999999999999</v>
      </c>
      <c r="D99" s="18"/>
      <c r="E99" s="18"/>
    </row>
    <row r="100" spans="1:5" ht="13.5" x14ac:dyDescent="0.25">
      <c r="A100" s="42">
        <v>98</v>
      </c>
      <c r="B100" s="43">
        <v>0.26457999999999998</v>
      </c>
      <c r="D100" s="18"/>
      <c r="E100" s="18"/>
    </row>
    <row r="101" spans="1:5" ht="13.5" x14ac:dyDescent="0.25">
      <c r="A101" s="42">
        <v>99</v>
      </c>
      <c r="B101" s="43">
        <v>0.27366000000000001</v>
      </c>
      <c r="D101" s="18"/>
      <c r="E101" s="18"/>
    </row>
    <row r="102" spans="1:5" ht="13.5" x14ac:dyDescent="0.25">
      <c r="A102" s="42">
        <v>100</v>
      </c>
      <c r="B102" s="43">
        <v>0.28205000000000002</v>
      </c>
      <c r="D102" s="18"/>
      <c r="E102" s="18"/>
    </row>
    <row r="103" spans="1:5" ht="13.5" x14ac:dyDescent="0.25">
      <c r="A103" s="42">
        <v>101</v>
      </c>
      <c r="B103" s="43">
        <v>0.29175000000000001</v>
      </c>
      <c r="D103" s="18"/>
      <c r="E103" s="18"/>
    </row>
    <row r="104" spans="1:5" ht="13.5" x14ac:dyDescent="0.25">
      <c r="A104" s="42">
        <v>102</v>
      </c>
      <c r="B104" s="43">
        <v>0.30020000000000002</v>
      </c>
      <c r="D104" s="18"/>
      <c r="E104" s="18"/>
    </row>
    <row r="105" spans="1:5" ht="13.5" x14ac:dyDescent="0.25">
      <c r="A105" s="42">
        <v>103</v>
      </c>
      <c r="B105" s="43">
        <v>0.30768000000000001</v>
      </c>
      <c r="D105" s="18"/>
      <c r="E105" s="18"/>
    </row>
    <row r="106" spans="1:5" ht="13.5" x14ac:dyDescent="0.25">
      <c r="A106" s="42">
        <v>104</v>
      </c>
      <c r="B106" s="43">
        <v>0.31442999999999999</v>
      </c>
      <c r="D106" s="18"/>
      <c r="E106" s="18"/>
    </row>
    <row r="107" spans="1:5" ht="13.5" x14ac:dyDescent="0.25">
      <c r="A107" s="42">
        <v>105</v>
      </c>
      <c r="B107" s="43">
        <v>0.32068999999999998</v>
      </c>
      <c r="D107" s="18"/>
      <c r="E107" s="18"/>
    </row>
    <row r="108" spans="1:5" ht="13.5" x14ac:dyDescent="0.25">
      <c r="A108" s="42">
        <v>106</v>
      </c>
      <c r="B108" s="43">
        <v>0.3261</v>
      </c>
      <c r="D108" s="18"/>
      <c r="E108" s="18"/>
    </row>
    <row r="109" spans="1:5" ht="13.5" x14ac:dyDescent="0.25">
      <c r="A109" s="42">
        <v>107</v>
      </c>
      <c r="B109" s="43">
        <v>0.33110000000000001</v>
      </c>
      <c r="D109" s="18"/>
      <c r="E109" s="18"/>
    </row>
    <row r="110" spans="1:5" ht="13.5" x14ac:dyDescent="0.25">
      <c r="A110" s="42">
        <v>108</v>
      </c>
      <c r="B110" s="43">
        <v>0.33656999999999998</v>
      </c>
      <c r="D110" s="18"/>
      <c r="E110" s="18"/>
    </row>
    <row r="111" spans="1:5" ht="13.5" x14ac:dyDescent="0.25">
      <c r="A111" s="42">
        <v>109</v>
      </c>
      <c r="B111" s="43">
        <v>0.34192</v>
      </c>
      <c r="D111" s="18"/>
      <c r="E111" s="18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tabSelected="1" zoomScaleNormal="100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3.7109375" style="9" customWidth="1"/>
    <col min="5" max="5" width="15.140625" style="6" customWidth="1"/>
    <col min="6" max="7" width="13.7109375" style="6" customWidth="1"/>
    <col min="8" max="8" width="2" style="6" customWidth="1"/>
    <col min="9" max="9" width="12.140625" style="6" customWidth="1"/>
    <col min="10" max="10" width="11.7109375" style="6" customWidth="1"/>
    <col min="11" max="11" width="2.85546875" style="6" customWidth="1"/>
    <col min="12" max="12" width="14.42578125" style="6" customWidth="1"/>
    <col min="13" max="13" width="12.5703125" style="6" customWidth="1"/>
    <col min="14" max="14" width="13.28515625" style="15" customWidth="1"/>
    <col min="15" max="15" width="15.5703125" style="15" customWidth="1"/>
    <col min="16" max="16" width="15.42578125" style="6" customWidth="1"/>
    <col min="17" max="17" width="13.7109375" style="6" customWidth="1"/>
    <col min="18" max="18" width="29.85546875" style="6" customWidth="1"/>
    <col min="19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44</v>
      </c>
      <c r="E1" s="28" t="s">
        <v>45</v>
      </c>
      <c r="N1" s="16"/>
      <c r="O1" s="16"/>
      <c r="T1" s="26"/>
    </row>
    <row r="2" spans="2:20" s="9" customFormat="1" x14ac:dyDescent="0.25">
      <c r="B2" s="2" t="s">
        <v>30</v>
      </c>
      <c r="C2" s="36"/>
      <c r="D2" s="3"/>
      <c r="E2" s="3"/>
      <c r="F2" s="10"/>
      <c r="G2" s="10"/>
      <c r="H2" s="10"/>
      <c r="I2" s="10"/>
      <c r="J2" s="10"/>
      <c r="K2" s="37"/>
      <c r="L2" s="2" t="s">
        <v>9</v>
      </c>
      <c r="M2" s="13"/>
      <c r="N2" s="13"/>
      <c r="O2" s="46"/>
      <c r="T2" s="26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38"/>
      <c r="L3" s="4"/>
      <c r="M3" s="15"/>
      <c r="N3" s="15"/>
      <c r="O3" s="53" t="s">
        <v>47</v>
      </c>
      <c r="T3" s="26"/>
    </row>
    <row r="4" spans="2:20" s="9" customFormat="1" x14ac:dyDescent="0.25">
      <c r="B4" s="5" t="s">
        <v>6</v>
      </c>
      <c r="C4" s="6"/>
      <c r="D4" s="6"/>
      <c r="E4" s="27">
        <v>70</v>
      </c>
      <c r="F4" s="6" t="s">
        <v>36</v>
      </c>
      <c r="G4" s="6"/>
      <c r="H4" s="6"/>
      <c r="I4" s="6"/>
      <c r="J4" s="6"/>
      <c r="K4" s="38"/>
      <c r="L4" s="4"/>
      <c r="M4" s="15"/>
      <c r="N4" s="15"/>
      <c r="O4" s="53" t="s">
        <v>40</v>
      </c>
      <c r="T4" s="26"/>
    </row>
    <row r="5" spans="2:20" s="9" customFormat="1" x14ac:dyDescent="0.25">
      <c r="B5" s="5" t="s">
        <v>0</v>
      </c>
      <c r="C5" s="6"/>
      <c r="D5" s="6"/>
      <c r="E5" s="28" t="s">
        <v>26</v>
      </c>
      <c r="F5" s="6" t="s">
        <v>23</v>
      </c>
      <c r="G5" s="6"/>
      <c r="H5" s="6"/>
      <c r="I5" s="6"/>
      <c r="J5" s="6"/>
      <c r="K5" s="38"/>
      <c r="L5" s="4"/>
      <c r="M5" s="15"/>
      <c r="N5" s="15"/>
      <c r="O5" s="52">
        <v>42735</v>
      </c>
      <c r="T5" s="26"/>
    </row>
    <row r="6" spans="2:20" s="9" customFormat="1" x14ac:dyDescent="0.25">
      <c r="B6" s="5" t="s">
        <v>10</v>
      </c>
      <c r="C6" s="6"/>
      <c r="D6" s="6"/>
      <c r="E6" s="29">
        <v>40000</v>
      </c>
      <c r="F6" s="6" t="s">
        <v>35</v>
      </c>
      <c r="G6" s="6"/>
      <c r="H6" s="6"/>
      <c r="I6" s="6"/>
      <c r="J6" s="6"/>
      <c r="K6" s="38"/>
      <c r="L6" s="4" t="s">
        <v>27</v>
      </c>
      <c r="M6" s="6"/>
      <c r="N6" s="6"/>
      <c r="O6" s="32">
        <v>2500000000</v>
      </c>
      <c r="T6" s="26"/>
    </row>
    <row r="7" spans="2:20" s="9" customFormat="1" x14ac:dyDescent="0.25">
      <c r="B7" s="5" t="s">
        <v>11</v>
      </c>
      <c r="C7" s="6"/>
      <c r="D7" s="6"/>
      <c r="E7" s="29">
        <v>5000</v>
      </c>
      <c r="F7" s="6" t="s">
        <v>28</v>
      </c>
      <c r="G7" s="6"/>
      <c r="H7" s="6"/>
      <c r="I7" s="6"/>
      <c r="J7" s="6"/>
      <c r="K7" s="38"/>
      <c r="L7" s="4" t="s">
        <v>20</v>
      </c>
      <c r="M7" s="6"/>
      <c r="N7" s="6"/>
      <c r="O7" s="32">
        <v>500000000</v>
      </c>
      <c r="T7" s="26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38"/>
      <c r="L8" s="4" t="s">
        <v>19</v>
      </c>
      <c r="M8" s="6"/>
      <c r="N8" s="6"/>
      <c r="O8" s="32">
        <v>50000000</v>
      </c>
      <c r="T8" s="26"/>
    </row>
    <row r="9" spans="2:20" s="9" customFormat="1" x14ac:dyDescent="0.25">
      <c r="B9" s="5" t="s">
        <v>16</v>
      </c>
      <c r="C9" s="6"/>
      <c r="D9" s="6"/>
      <c r="E9" s="29">
        <v>40</v>
      </c>
      <c r="F9" s="6" t="s">
        <v>1</v>
      </c>
      <c r="G9" s="6"/>
      <c r="H9" s="6"/>
      <c r="I9" s="6"/>
      <c r="J9" s="6"/>
      <c r="K9" s="38"/>
      <c r="L9" s="4" t="s">
        <v>14</v>
      </c>
      <c r="M9" s="6"/>
      <c r="N9" s="6"/>
      <c r="O9" s="49">
        <f>O26</f>
        <v>2628076289.7357464</v>
      </c>
      <c r="T9" s="26"/>
    </row>
    <row r="10" spans="2:20" s="9" customFormat="1" x14ac:dyDescent="0.25">
      <c r="B10" s="5" t="s">
        <v>7</v>
      </c>
      <c r="C10" s="6"/>
      <c r="D10" s="6"/>
      <c r="E10" s="30">
        <v>0.05</v>
      </c>
      <c r="F10" s="6" t="s">
        <v>24</v>
      </c>
      <c r="G10" s="6"/>
      <c r="H10" s="6"/>
      <c r="I10" s="6"/>
      <c r="J10" s="6"/>
      <c r="K10" s="38"/>
      <c r="L10" s="47" t="s">
        <v>29</v>
      </c>
      <c r="M10" s="8"/>
      <c r="N10" s="8"/>
      <c r="O10" s="33">
        <v>150000000</v>
      </c>
      <c r="T10" s="26"/>
    </row>
    <row r="11" spans="2:20" s="9" customFormat="1" x14ac:dyDescent="0.25">
      <c r="B11" s="5" t="s">
        <v>12</v>
      </c>
      <c r="C11" s="6"/>
      <c r="D11" s="6"/>
      <c r="E11" s="30">
        <v>0.1</v>
      </c>
      <c r="F11" s="6" t="s">
        <v>24</v>
      </c>
      <c r="G11" s="6"/>
      <c r="H11" s="6"/>
      <c r="I11" s="6"/>
      <c r="J11" s="6"/>
      <c r="K11" s="38"/>
      <c r="T11" s="26"/>
    </row>
    <row r="12" spans="2:20" s="9" customFormat="1" x14ac:dyDescent="0.25">
      <c r="B12" s="5" t="s">
        <v>13</v>
      </c>
      <c r="C12" s="6"/>
      <c r="D12" s="6"/>
      <c r="E12" s="30">
        <v>0.03</v>
      </c>
      <c r="F12" s="6" t="s">
        <v>24</v>
      </c>
      <c r="G12" s="6"/>
      <c r="H12" s="6"/>
      <c r="I12" s="6"/>
      <c r="J12" s="6"/>
      <c r="K12" s="38"/>
      <c r="L12" s="48" t="s">
        <v>31</v>
      </c>
      <c r="M12" s="10"/>
      <c r="N12" s="10"/>
      <c r="O12" s="34">
        <v>0.1</v>
      </c>
      <c r="T12" s="26"/>
    </row>
    <row r="13" spans="2:20" s="9" customFormat="1" x14ac:dyDescent="0.25">
      <c r="B13" s="5" t="s">
        <v>17</v>
      </c>
      <c r="C13" s="6"/>
      <c r="D13" s="6"/>
      <c r="E13" s="30">
        <v>0.3</v>
      </c>
      <c r="F13" s="6"/>
      <c r="G13" s="6"/>
      <c r="H13" s="6"/>
      <c r="I13" s="6"/>
      <c r="J13" s="6"/>
      <c r="K13" s="38"/>
      <c r="L13" s="47" t="s">
        <v>21</v>
      </c>
      <c r="M13" s="8"/>
      <c r="N13" s="8"/>
      <c r="O13" s="35">
        <v>0</v>
      </c>
      <c r="T13" s="26"/>
    </row>
    <row r="14" spans="2:20" s="9" customFormat="1" x14ac:dyDescent="0.25">
      <c r="B14" s="5" t="s">
        <v>18</v>
      </c>
      <c r="C14" s="6"/>
      <c r="D14" s="6"/>
      <c r="E14" s="30">
        <v>0</v>
      </c>
      <c r="F14" s="6"/>
      <c r="G14" s="6"/>
      <c r="H14" s="6"/>
      <c r="I14" s="6"/>
      <c r="J14" s="6"/>
      <c r="K14" s="38"/>
      <c r="N14" s="16"/>
      <c r="O14" s="16"/>
      <c r="T14" s="26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38"/>
      <c r="N15" s="9" t="s">
        <v>55</v>
      </c>
      <c r="O15" s="84">
        <f>O12*O9</f>
        <v>262807628.97357464</v>
      </c>
      <c r="T15" s="26"/>
    </row>
    <row r="16" spans="2:20" s="9" customFormat="1" ht="30" customHeight="1" x14ac:dyDescent="0.25">
      <c r="B16" s="5" t="s">
        <v>5</v>
      </c>
      <c r="C16" s="6"/>
      <c r="D16" s="6"/>
      <c r="E16" s="30">
        <v>0.02</v>
      </c>
      <c r="F16" s="6" t="s">
        <v>25</v>
      </c>
      <c r="G16" s="6"/>
      <c r="H16" s="6"/>
      <c r="I16" s="6"/>
      <c r="J16" s="6"/>
      <c r="K16" s="38"/>
      <c r="L16" s="95" t="s">
        <v>52</v>
      </c>
      <c r="M16" s="96"/>
      <c r="N16" s="96"/>
      <c r="O16" s="84">
        <f>SUM(O6:O8)-O10-O9</f>
        <v>271923710.26425362</v>
      </c>
      <c r="T16" s="26"/>
    </row>
    <row r="17" spans="1:28" s="9" customFormat="1" x14ac:dyDescent="0.25">
      <c r="B17" s="5" t="s">
        <v>37</v>
      </c>
      <c r="C17" s="6"/>
      <c r="D17" s="1"/>
      <c r="E17" s="31">
        <v>1200</v>
      </c>
      <c r="F17" s="6" t="s">
        <v>38</v>
      </c>
      <c r="G17" s="6"/>
      <c r="H17" s="6"/>
      <c r="I17" s="6"/>
      <c r="J17" s="6"/>
      <c r="K17" s="38"/>
      <c r="O17" s="26"/>
      <c r="T17" s="26"/>
    </row>
    <row r="18" spans="1:28" s="9" customFormat="1" ht="15" x14ac:dyDescent="0.25">
      <c r="B18" s="5" t="s">
        <v>2</v>
      </c>
      <c r="C18" s="6"/>
      <c r="D18" s="6"/>
      <c r="E18" s="30">
        <v>1</v>
      </c>
      <c r="F18" s="6" t="s">
        <v>39</v>
      </c>
      <c r="G18" s="6"/>
      <c r="H18" s="6"/>
      <c r="I18" s="6"/>
      <c r="J18" s="6"/>
      <c r="K18" s="38"/>
      <c r="N18" s="94" t="s">
        <v>56</v>
      </c>
      <c r="O18" s="92">
        <f>O16-O15</f>
        <v>9116081.290678978</v>
      </c>
      <c r="P18" s="61"/>
      <c r="T18" s="26"/>
    </row>
    <row r="19" spans="1:28" s="9" customFormat="1" ht="15" x14ac:dyDescent="0.25">
      <c r="B19" s="5" t="s">
        <v>3</v>
      </c>
      <c r="C19" s="6"/>
      <c r="D19" s="6"/>
      <c r="E19" s="50" t="s">
        <v>34</v>
      </c>
      <c r="F19" s="6"/>
      <c r="G19" s="6"/>
      <c r="H19" s="6"/>
      <c r="I19" s="6"/>
      <c r="J19" s="6"/>
      <c r="K19" s="38"/>
      <c r="N19" s="94" t="s">
        <v>57</v>
      </c>
      <c r="O19" s="93">
        <f>NPV($E$11,U27:U66)</f>
        <v>378123175.04871613</v>
      </c>
      <c r="P19" s="6"/>
      <c r="T19" s="26"/>
    </row>
    <row r="20" spans="1:28" s="9" customFormat="1" x14ac:dyDescent="0.25">
      <c r="B20" s="7" t="s">
        <v>8</v>
      </c>
      <c r="C20" s="8"/>
      <c r="D20" s="8"/>
      <c r="E20" s="51">
        <v>0</v>
      </c>
      <c r="F20" s="8" t="s">
        <v>24</v>
      </c>
      <c r="G20" s="8"/>
      <c r="H20" s="8"/>
      <c r="I20" s="8"/>
      <c r="J20" s="8"/>
      <c r="K20" s="39"/>
      <c r="N20" s="16"/>
      <c r="O20" s="16"/>
    </row>
    <row r="21" spans="1:28" s="9" customFormat="1" x14ac:dyDescent="0.25">
      <c r="B21" s="6"/>
      <c r="C21" s="6"/>
      <c r="D21" s="6"/>
      <c r="E21" s="19"/>
      <c r="N21" s="16"/>
      <c r="O21" s="16"/>
      <c r="U21" s="26"/>
      <c r="W21" s="26"/>
    </row>
    <row r="22" spans="1:28" s="9" customFormat="1" x14ac:dyDescent="0.25">
      <c r="B22" s="12"/>
      <c r="C22" s="10"/>
      <c r="D22" s="10"/>
      <c r="E22" s="10"/>
      <c r="F22" s="10"/>
      <c r="G22" s="10"/>
      <c r="H22" s="64"/>
      <c r="I22" s="64"/>
      <c r="J22" s="64"/>
      <c r="K22" s="64"/>
      <c r="L22" s="64"/>
      <c r="M22" s="64"/>
      <c r="N22" s="64"/>
      <c r="O22" s="64"/>
      <c r="P22" s="64"/>
      <c r="Q22" s="64"/>
      <c r="S22" s="64"/>
      <c r="T22" s="64"/>
      <c r="U22" s="64"/>
      <c r="V22" s="64"/>
      <c r="W22" s="64"/>
      <c r="X22" s="64"/>
      <c r="Y22" s="64"/>
      <c r="Z22" s="64"/>
      <c r="AA22" s="64"/>
      <c r="AB22" s="65"/>
    </row>
    <row r="23" spans="1:28" s="9" customFormat="1" ht="16.5" x14ac:dyDescent="0.25">
      <c r="B23" s="14" t="s">
        <v>4</v>
      </c>
      <c r="C23" s="20"/>
      <c r="D23" s="20"/>
      <c r="E23" s="20"/>
      <c r="F23" s="20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4"/>
      <c r="R23" s="83"/>
      <c r="S23" s="66"/>
      <c r="T23" s="66"/>
      <c r="U23" s="66"/>
      <c r="V23" s="66"/>
      <c r="W23" s="66"/>
      <c r="X23" s="66"/>
      <c r="Y23" s="66"/>
      <c r="Z23" s="66"/>
      <c r="AA23" s="66"/>
      <c r="AB23" s="65"/>
    </row>
    <row r="24" spans="1:28" s="69" customFormat="1" x14ac:dyDescent="0.25">
      <c r="B24" s="70"/>
      <c r="C24" s="71"/>
      <c r="D24" s="59" t="s">
        <v>42</v>
      </c>
      <c r="E24" s="57" t="s">
        <v>22</v>
      </c>
      <c r="F24" s="57" t="s">
        <v>22</v>
      </c>
      <c r="G24" s="23" t="s">
        <v>22</v>
      </c>
      <c r="H24" s="64"/>
      <c r="I24" s="64"/>
      <c r="J24" s="76"/>
      <c r="K24" s="64"/>
      <c r="L24" s="57" t="s">
        <v>22</v>
      </c>
      <c r="M24" s="23" t="s">
        <v>22</v>
      </c>
      <c r="N24" s="23" t="s">
        <v>22</v>
      </c>
      <c r="O24" s="23" t="s">
        <v>22</v>
      </c>
      <c r="P24" s="23" t="s">
        <v>22</v>
      </c>
      <c r="Q24" s="23" t="s">
        <v>22</v>
      </c>
      <c r="R24" s="23" t="s">
        <v>22</v>
      </c>
      <c r="S24" s="23" t="s">
        <v>22</v>
      </c>
      <c r="T24" s="23" t="s">
        <v>22</v>
      </c>
      <c r="U24" s="23" t="s">
        <v>22</v>
      </c>
      <c r="V24" s="64"/>
      <c r="W24" s="64"/>
      <c r="X24" s="64"/>
      <c r="Y24" s="64"/>
      <c r="Z24" s="64"/>
      <c r="AA24" s="64"/>
      <c r="AB24" s="65"/>
    </row>
    <row r="25" spans="1:28" s="24" customFormat="1" ht="40.5" x14ac:dyDescent="0.25">
      <c r="A25" s="11"/>
      <c r="B25" s="21" t="s">
        <v>32</v>
      </c>
      <c r="C25" s="55" t="s">
        <v>33</v>
      </c>
      <c r="D25" s="55" t="s">
        <v>15</v>
      </c>
      <c r="E25" s="55" t="s">
        <v>41</v>
      </c>
      <c r="F25" s="55" t="s">
        <v>43</v>
      </c>
      <c r="G25" s="55" t="s">
        <v>46</v>
      </c>
      <c r="H25" s="55"/>
      <c r="I25" s="81" t="s">
        <v>48</v>
      </c>
      <c r="J25" s="81" t="s">
        <v>49</v>
      </c>
      <c r="K25" s="63"/>
      <c r="L25" s="81" t="s">
        <v>50</v>
      </c>
      <c r="M25" s="81" t="s">
        <v>51</v>
      </c>
      <c r="N25" s="81" t="s">
        <v>53</v>
      </c>
      <c r="O25" s="81" t="s">
        <v>54</v>
      </c>
      <c r="P25" s="81" t="s">
        <v>58</v>
      </c>
      <c r="Q25" s="81" t="s">
        <v>59</v>
      </c>
      <c r="R25" s="81" t="s">
        <v>62</v>
      </c>
      <c r="S25" s="81" t="s">
        <v>61</v>
      </c>
      <c r="T25" s="88" t="s">
        <v>63</v>
      </c>
      <c r="U25" s="89" t="s">
        <v>64</v>
      </c>
      <c r="V25" s="81"/>
      <c r="W25" s="63"/>
      <c r="X25" s="63"/>
      <c r="Y25" s="63"/>
      <c r="Z25" s="63"/>
      <c r="AA25" s="63"/>
      <c r="AB25" s="63"/>
    </row>
    <row r="26" spans="1:28" s="24" customFormat="1" x14ac:dyDescent="0.25">
      <c r="A26" s="11"/>
      <c r="B26" s="60">
        <v>0</v>
      </c>
      <c r="C26" s="44"/>
      <c r="D26" s="23"/>
      <c r="E26" s="23"/>
      <c r="F26" s="23"/>
      <c r="G26" s="72">
        <f>$E$7</f>
        <v>5000</v>
      </c>
      <c r="H26" s="63"/>
      <c r="I26" s="63"/>
      <c r="J26" s="63"/>
      <c r="K26" s="63"/>
      <c r="L26" s="63"/>
      <c r="M26" s="63"/>
      <c r="N26" s="63"/>
      <c r="O26" s="83">
        <f t="shared" ref="O26:O65" si="0">-NPV($E$12,N27:N66)</f>
        <v>2628076289.7357464</v>
      </c>
      <c r="P26" s="85">
        <f t="shared" ref="P26:P65" si="1">O26</f>
        <v>2628076289.7357464</v>
      </c>
      <c r="Q26" s="63"/>
      <c r="R26" s="87" t="s">
        <v>60</v>
      </c>
      <c r="S26" s="85">
        <f>O26*$O$12</f>
        <v>262807628.97357464</v>
      </c>
      <c r="T26" s="63"/>
      <c r="U26" s="63"/>
      <c r="V26" s="63"/>
      <c r="W26" s="63"/>
      <c r="X26" s="63"/>
      <c r="Y26" s="63"/>
      <c r="Z26" s="63"/>
      <c r="AA26" s="63"/>
      <c r="AB26" s="63"/>
    </row>
    <row r="27" spans="1:28" x14ac:dyDescent="0.25">
      <c r="B27" s="22">
        <f t="shared" ref="B27:C66" si="2">B26+1</f>
        <v>1</v>
      </c>
      <c r="C27" s="56">
        <v>2017</v>
      </c>
      <c r="D27" s="57">
        <f>E4</f>
        <v>70</v>
      </c>
      <c r="E27" s="45">
        <f>$E$6</f>
        <v>40000</v>
      </c>
      <c r="F27" s="45">
        <f>$E$17</f>
        <v>1200</v>
      </c>
      <c r="G27" s="74">
        <f>G26-J27</f>
        <v>4904</v>
      </c>
      <c r="H27" s="67"/>
      <c r="I27" s="73">
        <f>VLOOKUP($D27,'Mortality table'!$A$2:$B$111,2,FALSE)</f>
        <v>1.9199999999999998E-2</v>
      </c>
      <c r="J27" s="78">
        <f>I27*G26</f>
        <v>95.999999999999986</v>
      </c>
      <c r="K27" s="67"/>
      <c r="L27" s="80">
        <f>G27*$E27</f>
        <v>196160000</v>
      </c>
      <c r="M27" s="80">
        <f>$F27*G27</f>
        <v>5884800</v>
      </c>
      <c r="N27" s="82">
        <f t="shared" ref="N27:N66" si="3">-L27-M27</f>
        <v>-202044800</v>
      </c>
      <c r="O27" s="83">
        <f t="shared" si="0"/>
        <v>2504873778.4278207</v>
      </c>
      <c r="P27" s="85">
        <f t="shared" si="1"/>
        <v>2504873778.4278207</v>
      </c>
      <c r="Q27" s="85">
        <f t="shared" ref="Q27:Q66" si="4">P26*$E$10</f>
        <v>131403814.48678732</v>
      </c>
      <c r="R27" s="86">
        <f>(N27-(P27-P26))*(1-$E$13)</f>
        <v>-55189602.084452003</v>
      </c>
      <c r="S27" s="85">
        <f t="shared" ref="S27:S66" si="5">O27*$O$12</f>
        <v>250487377.84278208</v>
      </c>
      <c r="T27" s="90">
        <f xml:space="preserve"> ( O26 + S26 ) * $E$10 * ( 1 - $E$13 )</f>
        <v>101180937.15482622</v>
      </c>
      <c r="U27" s="91">
        <f>R27+T27-(S27-S26)</f>
        <v>58311586.201166779</v>
      </c>
      <c r="V27" s="67"/>
      <c r="W27" s="67"/>
      <c r="X27" s="67"/>
      <c r="Y27" s="67"/>
      <c r="Z27" s="67"/>
      <c r="AA27" s="67"/>
      <c r="AB27" s="64"/>
    </row>
    <row r="28" spans="1:28" x14ac:dyDescent="0.25">
      <c r="B28" s="22">
        <f t="shared" si="2"/>
        <v>2</v>
      </c>
      <c r="C28" s="57">
        <f t="shared" si="2"/>
        <v>2018</v>
      </c>
      <c r="D28" s="57">
        <f>D27+B28-B27</f>
        <v>71</v>
      </c>
      <c r="E28" s="25">
        <f>E27*(1+$E$16)</f>
        <v>40800</v>
      </c>
      <c r="F28" s="25">
        <f>F27*(1+$E$16)</f>
        <v>1224</v>
      </c>
      <c r="G28" s="74">
        <f t="shared" ref="G28:G66" si="6">G27-J28</f>
        <v>4801.0159999999996</v>
      </c>
      <c r="H28" s="64"/>
      <c r="I28" s="73">
        <f>VLOOKUP($D28,'Mortality table'!$A$2:$B$111,2,FALSE)</f>
        <v>2.1000000000000001E-2</v>
      </c>
      <c r="J28" s="78">
        <f t="shared" ref="J28:J66" si="7">I28*G27</f>
        <v>102.98400000000001</v>
      </c>
      <c r="K28" s="64"/>
      <c r="L28" s="80">
        <f t="shared" ref="L28:L66" si="8">G28*$E28</f>
        <v>195881452.79999998</v>
      </c>
      <c r="M28" s="80">
        <f t="shared" ref="M28:M66" si="9">$F28*G28</f>
        <v>5876443.5839999998</v>
      </c>
      <c r="N28" s="82">
        <f t="shared" si="3"/>
        <v>-201757896.38399997</v>
      </c>
      <c r="O28" s="83">
        <f t="shared" si="0"/>
        <v>2378262095.3966541</v>
      </c>
      <c r="P28" s="85">
        <f t="shared" si="1"/>
        <v>2378262095.3966541</v>
      </c>
      <c r="Q28" s="85">
        <f t="shared" si="4"/>
        <v>125243688.92139104</v>
      </c>
      <c r="R28" s="86">
        <f>(N28-(P28-P27))*(1-$E$13)</f>
        <v>-52602349.346983388</v>
      </c>
      <c r="S28" s="85">
        <f t="shared" si="5"/>
        <v>237826209.53966543</v>
      </c>
      <c r="T28" s="25">
        <f t="shared" ref="T28:T66" si="10" xml:space="preserve"> ( O27 + S27 ) * $E$10 * ( 1 - $E$13 )</f>
        <v>96437640.469471097</v>
      </c>
      <c r="U28" s="74">
        <f t="shared" ref="U28:U66" si="11">R28+T28-(S28-S27)</f>
        <v>56496459.425604358</v>
      </c>
      <c r="V28" s="64"/>
      <c r="W28" s="64"/>
      <c r="X28" s="64"/>
      <c r="Y28" s="64"/>
      <c r="Z28" s="64"/>
      <c r="AA28" s="64"/>
      <c r="AB28" s="64"/>
    </row>
    <row r="29" spans="1:28" x14ac:dyDescent="0.25">
      <c r="B29" s="22">
        <f t="shared" si="2"/>
        <v>3</v>
      </c>
      <c r="C29" s="57">
        <f t="shared" ref="C29" si="12">C28+1</f>
        <v>2019</v>
      </c>
      <c r="D29" s="57">
        <f t="shared" ref="D29:D66" si="13">D28+B29-B28</f>
        <v>72</v>
      </c>
      <c r="E29" s="25">
        <f t="shared" ref="E29:E66" si="14">E28*(1+$E$16)</f>
        <v>41616</v>
      </c>
      <c r="F29" s="25">
        <f t="shared" ref="F29:F66" si="15">F28*(1+$E$16)</f>
        <v>1248.48</v>
      </c>
      <c r="G29" s="74">
        <f t="shared" si="6"/>
        <v>4689.6324287999996</v>
      </c>
      <c r="H29" s="64"/>
      <c r="I29" s="73">
        <f>VLOOKUP($D29,'Mortality table'!$A$2:$B$111,2,FALSE)</f>
        <v>2.3199999999999998E-2</v>
      </c>
      <c r="J29" s="78">
        <f t="shared" si="7"/>
        <v>111.38357119999998</v>
      </c>
      <c r="K29" s="64"/>
      <c r="L29" s="80">
        <f t="shared" si="8"/>
        <v>195163743.15694079</v>
      </c>
      <c r="M29" s="80">
        <f t="shared" si="9"/>
        <v>5854912.294708224</v>
      </c>
      <c r="N29" s="82">
        <f t="shared" si="3"/>
        <v>-201018655.45164901</v>
      </c>
      <c r="O29" s="83">
        <f t="shared" si="0"/>
        <v>2248591302.8069057</v>
      </c>
      <c r="P29" s="85">
        <f t="shared" si="1"/>
        <v>2248591302.8069057</v>
      </c>
      <c r="Q29" s="85">
        <f t="shared" si="4"/>
        <v>118913104.76983272</v>
      </c>
      <c r="R29" s="86">
        <f t="shared" ref="R29:R66" si="16">(N29-(P29-P28))*(1-$E$13)</f>
        <v>-49943504.003330439</v>
      </c>
      <c r="S29" s="85">
        <f t="shared" si="5"/>
        <v>224859130.28069058</v>
      </c>
      <c r="T29" s="25">
        <f t="shared" si="10"/>
        <v>91563090.672771186</v>
      </c>
      <c r="U29" s="74">
        <f t="shared" si="11"/>
        <v>54586665.928415596</v>
      </c>
      <c r="V29" s="64"/>
      <c r="W29" s="64"/>
      <c r="X29" s="64"/>
      <c r="Y29" s="64"/>
      <c r="Z29" s="64"/>
      <c r="AA29" s="64"/>
      <c r="AB29" s="64"/>
    </row>
    <row r="30" spans="1:28" x14ac:dyDescent="0.25">
      <c r="B30" s="22">
        <f t="shared" si="2"/>
        <v>4</v>
      </c>
      <c r="C30" s="57">
        <f t="shared" ref="C30" si="17">C29+1</f>
        <v>2020</v>
      </c>
      <c r="D30" s="57">
        <f t="shared" si="13"/>
        <v>73</v>
      </c>
      <c r="E30" s="25">
        <f t="shared" si="14"/>
        <v>42448.32</v>
      </c>
      <c r="F30" s="25">
        <f t="shared" si="15"/>
        <v>1273.4496000000001</v>
      </c>
      <c r="G30" s="74">
        <f t="shared" si="6"/>
        <v>4567.6081930026239</v>
      </c>
      <c r="H30" s="64"/>
      <c r="I30" s="73">
        <f>VLOOKUP($D30,'Mortality table'!$A$2:$B$111,2,FALSE)</f>
        <v>2.6020000000000001E-2</v>
      </c>
      <c r="J30" s="78">
        <f t="shared" si="7"/>
        <v>122.02423579737599</v>
      </c>
      <c r="K30" s="64"/>
      <c r="L30" s="80">
        <f t="shared" si="8"/>
        <v>193887294.21119714</v>
      </c>
      <c r="M30" s="80">
        <f t="shared" si="9"/>
        <v>5816618.8263359144</v>
      </c>
      <c r="N30" s="82">
        <f t="shared" si="3"/>
        <v>-199703913.03753304</v>
      </c>
      <c r="O30" s="83">
        <f t="shared" si="0"/>
        <v>2116345128.8535793</v>
      </c>
      <c r="P30" s="85">
        <f t="shared" si="1"/>
        <v>2116345128.8535793</v>
      </c>
      <c r="Q30" s="85">
        <f t="shared" si="4"/>
        <v>112429565.14034529</v>
      </c>
      <c r="R30" s="86">
        <f t="shared" si="16"/>
        <v>-47220417.358944602</v>
      </c>
      <c r="S30" s="85">
        <f t="shared" si="5"/>
        <v>211634512.88535795</v>
      </c>
      <c r="T30" s="25">
        <f t="shared" si="10"/>
        <v>86570765.15806587</v>
      </c>
      <c r="U30" s="74">
        <f t="shared" si="11"/>
        <v>52574965.194453903</v>
      </c>
      <c r="V30" s="64"/>
      <c r="W30" s="64"/>
      <c r="X30" s="64"/>
      <c r="Y30" s="64"/>
      <c r="Z30" s="64"/>
      <c r="AA30" s="64"/>
      <c r="AB30" s="64"/>
    </row>
    <row r="31" spans="1:28" x14ac:dyDescent="0.25">
      <c r="B31" s="22">
        <f t="shared" si="2"/>
        <v>5</v>
      </c>
      <c r="C31" s="57">
        <f t="shared" ref="C31" si="18">C30+1</f>
        <v>2021</v>
      </c>
      <c r="D31" s="57">
        <f t="shared" si="13"/>
        <v>74</v>
      </c>
      <c r="E31" s="25">
        <f t="shared" si="14"/>
        <v>43297.286399999997</v>
      </c>
      <c r="F31" s="25">
        <f t="shared" si="15"/>
        <v>1298.9185920000002</v>
      </c>
      <c r="G31" s="74">
        <f t="shared" si="6"/>
        <v>4433.4118642922067</v>
      </c>
      <c r="H31" s="64"/>
      <c r="I31" s="73">
        <f>VLOOKUP($D31,'Mortality table'!$A$2:$B$111,2,FALSE)</f>
        <v>2.938E-2</v>
      </c>
      <c r="J31" s="78">
        <f t="shared" si="7"/>
        <v>134.19632871041708</v>
      </c>
      <c r="K31" s="64"/>
      <c r="L31" s="80">
        <f t="shared" si="8"/>
        <v>191954703.2174176</v>
      </c>
      <c r="M31" s="80">
        <f t="shared" si="9"/>
        <v>5758641.0965225296</v>
      </c>
      <c r="N31" s="82">
        <f t="shared" si="3"/>
        <v>-197713344.31394014</v>
      </c>
      <c r="O31" s="83">
        <f t="shared" si="0"/>
        <v>1982122138.4052472</v>
      </c>
      <c r="P31" s="85">
        <f t="shared" si="1"/>
        <v>1982122138.4052472</v>
      </c>
      <c r="Q31" s="85">
        <f t="shared" si="4"/>
        <v>105817256.44267897</v>
      </c>
      <c r="R31" s="86">
        <f t="shared" si="16"/>
        <v>-44443247.705925643</v>
      </c>
      <c r="S31" s="85">
        <f t="shared" si="5"/>
        <v>198212213.84052473</v>
      </c>
      <c r="T31" s="25">
        <f t="shared" si="10"/>
        <v>81479287.4608628</v>
      </c>
      <c r="U31" s="74">
        <f t="shared" si="11"/>
        <v>50458338.79977037</v>
      </c>
      <c r="V31" s="64"/>
      <c r="W31" s="64"/>
      <c r="X31" s="64"/>
      <c r="Y31" s="64"/>
      <c r="Z31" s="64"/>
      <c r="AA31" s="64"/>
      <c r="AB31" s="64"/>
    </row>
    <row r="32" spans="1:28" x14ac:dyDescent="0.25">
      <c r="B32" s="22">
        <f t="shared" si="2"/>
        <v>6</v>
      </c>
      <c r="C32" s="57">
        <f t="shared" ref="C32" si="19">C31+1</f>
        <v>2022</v>
      </c>
      <c r="D32" s="57">
        <f t="shared" si="13"/>
        <v>75</v>
      </c>
      <c r="E32" s="25">
        <f t="shared" si="14"/>
        <v>44163.232127999996</v>
      </c>
      <c r="F32" s="25">
        <f t="shared" si="15"/>
        <v>1324.8969638400004</v>
      </c>
      <c r="G32" s="74">
        <f t="shared" si="6"/>
        <v>4286.5772633468487</v>
      </c>
      <c r="H32" s="64"/>
      <c r="I32" s="73">
        <f>VLOOKUP($D32,'Mortality table'!$A$2:$B$111,2,FALSE)</f>
        <v>3.3119999999999997E-2</v>
      </c>
      <c r="J32" s="78">
        <f t="shared" si="7"/>
        <v>146.83460094535786</v>
      </c>
      <c r="K32" s="64"/>
      <c r="L32" s="80">
        <f t="shared" si="8"/>
        <v>189309106.71579385</v>
      </c>
      <c r="M32" s="80">
        <f t="shared" si="9"/>
        <v>5679273.2014738172</v>
      </c>
      <c r="N32" s="82">
        <f t="shared" si="3"/>
        <v>-194988379.91726768</v>
      </c>
      <c r="O32" s="83">
        <f t="shared" si="0"/>
        <v>1846597422.6401365</v>
      </c>
      <c r="P32" s="85">
        <f t="shared" si="1"/>
        <v>1846597422.6401365</v>
      </c>
      <c r="Q32" s="85">
        <f t="shared" si="4"/>
        <v>99106106.920262367</v>
      </c>
      <c r="R32" s="86">
        <f t="shared" si="16"/>
        <v>-41624564.906509861</v>
      </c>
      <c r="S32" s="85">
        <f t="shared" si="5"/>
        <v>184659742.26401365</v>
      </c>
      <c r="T32" s="25">
        <f t="shared" si="10"/>
        <v>76311702.328602016</v>
      </c>
      <c r="U32" s="74">
        <f t="shared" si="11"/>
        <v>48239608.99860324</v>
      </c>
      <c r="V32" s="64"/>
      <c r="W32" s="64"/>
      <c r="X32" s="64"/>
      <c r="Y32" s="64"/>
      <c r="Z32" s="64"/>
      <c r="AA32" s="64"/>
      <c r="AB32" s="64"/>
    </row>
    <row r="33" spans="2:28" x14ac:dyDescent="0.25">
      <c r="B33" s="22">
        <f t="shared" si="2"/>
        <v>7</v>
      </c>
      <c r="C33" s="57">
        <f t="shared" ref="C33" si="20">C32+1</f>
        <v>2023</v>
      </c>
      <c r="D33" s="57">
        <f t="shared" si="13"/>
        <v>76</v>
      </c>
      <c r="E33" s="25">
        <f t="shared" si="14"/>
        <v>45046.496770559999</v>
      </c>
      <c r="F33" s="25">
        <f t="shared" si="15"/>
        <v>1351.3949031168004</v>
      </c>
      <c r="G33" s="74">
        <f t="shared" si="6"/>
        <v>4127.2880522408796</v>
      </c>
      <c r="H33" s="64"/>
      <c r="I33" s="73">
        <f>VLOOKUP($D33,'Mortality table'!$A$2:$B$111,2,FALSE)</f>
        <v>3.7159999999999999E-2</v>
      </c>
      <c r="J33" s="78">
        <f t="shared" si="7"/>
        <v>159.28921110596889</v>
      </c>
      <c r="K33" s="64"/>
      <c r="L33" s="80">
        <f t="shared" si="8"/>
        <v>185919867.91643965</v>
      </c>
      <c r="M33" s="80">
        <f t="shared" si="9"/>
        <v>5577596.0374931907</v>
      </c>
      <c r="N33" s="82">
        <f t="shared" si="3"/>
        <v>-191497463.95393285</v>
      </c>
      <c r="O33" s="83">
        <f t="shared" si="0"/>
        <v>1710497881.3654084</v>
      </c>
      <c r="P33" s="85">
        <f t="shared" si="1"/>
        <v>1710497881.3654084</v>
      </c>
      <c r="Q33" s="85">
        <f t="shared" si="4"/>
        <v>92329871.132006824</v>
      </c>
      <c r="R33" s="86">
        <f t="shared" si="16"/>
        <v>-38778545.875443354</v>
      </c>
      <c r="S33" s="85">
        <f t="shared" si="5"/>
        <v>171049788.13654086</v>
      </c>
      <c r="T33" s="25">
        <f t="shared" si="10"/>
        <v>71094000.771645248</v>
      </c>
      <c r="U33" s="74">
        <f t="shared" si="11"/>
        <v>45925409.023674682</v>
      </c>
      <c r="V33" s="64"/>
      <c r="W33" s="64"/>
      <c r="X33" s="64"/>
      <c r="Y33" s="64"/>
      <c r="Z33" s="64"/>
      <c r="AA33" s="64"/>
      <c r="AB33" s="64"/>
    </row>
    <row r="34" spans="2:28" x14ac:dyDescent="0.25">
      <c r="B34" s="22">
        <f t="shared" si="2"/>
        <v>8</v>
      </c>
      <c r="C34" s="57">
        <f t="shared" ref="C34" si="21">C33+1</f>
        <v>2024</v>
      </c>
      <c r="D34" s="57">
        <f t="shared" si="13"/>
        <v>77</v>
      </c>
      <c r="E34" s="25">
        <f t="shared" si="14"/>
        <v>45947.4267059712</v>
      </c>
      <c r="F34" s="25">
        <f t="shared" si="15"/>
        <v>1378.4228011791365</v>
      </c>
      <c r="G34" s="74">
        <f t="shared" si="6"/>
        <v>3955.8817794313159</v>
      </c>
      <c r="H34" s="64"/>
      <c r="I34" s="73">
        <f>VLOOKUP($D34,'Mortality table'!$A$2:$B$111,2,FALSE)</f>
        <v>4.1529999999999997E-2</v>
      </c>
      <c r="J34" s="78">
        <f t="shared" si="7"/>
        <v>171.40627280956372</v>
      </c>
      <c r="K34" s="64"/>
      <c r="L34" s="80">
        <f t="shared" si="8"/>
        <v>181762588.11790732</v>
      </c>
      <c r="M34" s="80">
        <f t="shared" si="9"/>
        <v>5452877.6435372215</v>
      </c>
      <c r="N34" s="82">
        <f t="shared" si="3"/>
        <v>-187215465.76144454</v>
      </c>
      <c r="O34" s="83">
        <f t="shared" si="0"/>
        <v>1574597352.0449255</v>
      </c>
      <c r="P34" s="85">
        <f t="shared" si="1"/>
        <v>1574597352.0449255</v>
      </c>
      <c r="Q34" s="85">
        <f t="shared" si="4"/>
        <v>85524894.06827043</v>
      </c>
      <c r="R34" s="86">
        <f t="shared" si="16"/>
        <v>-35920455.508673094</v>
      </c>
      <c r="S34" s="85">
        <f t="shared" si="5"/>
        <v>157459735.20449254</v>
      </c>
      <c r="T34" s="25">
        <f t="shared" si="10"/>
        <v>65854168.43256823</v>
      </c>
      <c r="U34" s="74">
        <f t="shared" si="11"/>
        <v>43523765.855943456</v>
      </c>
      <c r="V34" s="64"/>
      <c r="W34" s="64"/>
      <c r="X34" s="64"/>
      <c r="Y34" s="64"/>
      <c r="Z34" s="64"/>
      <c r="AA34" s="64"/>
      <c r="AB34" s="64"/>
    </row>
    <row r="35" spans="2:28" x14ac:dyDescent="0.25">
      <c r="B35" s="22">
        <f t="shared" si="2"/>
        <v>9</v>
      </c>
      <c r="C35" s="57">
        <f t="shared" ref="C35" si="22">C34+1</f>
        <v>2025</v>
      </c>
      <c r="D35" s="57">
        <f t="shared" si="13"/>
        <v>78</v>
      </c>
      <c r="E35" s="25">
        <f t="shared" si="14"/>
        <v>46866.375240090623</v>
      </c>
      <c r="F35" s="25">
        <f t="shared" si="15"/>
        <v>1405.9912572027192</v>
      </c>
      <c r="G35" s="74">
        <f t="shared" si="6"/>
        <v>3772.5662177724689</v>
      </c>
      <c r="H35" s="64"/>
      <c r="I35" s="73">
        <f>VLOOKUP($D35,'Mortality table'!$A$2:$B$111,2,FALSE)</f>
        <v>4.6339999999999999E-2</v>
      </c>
      <c r="J35" s="78">
        <f t="shared" si="7"/>
        <v>183.31556165884717</v>
      </c>
      <c r="K35" s="64"/>
      <c r="L35" s="80">
        <f t="shared" si="8"/>
        <v>176806503.98021397</v>
      </c>
      <c r="M35" s="80">
        <f t="shared" si="9"/>
        <v>5304195.1194064207</v>
      </c>
      <c r="N35" s="82">
        <f t="shared" si="3"/>
        <v>-182110699.0996204</v>
      </c>
      <c r="O35" s="83">
        <f t="shared" si="0"/>
        <v>1439724573.5066531</v>
      </c>
      <c r="P35" s="85">
        <f t="shared" si="1"/>
        <v>1439724573.5066531</v>
      </c>
      <c r="Q35" s="85">
        <f t="shared" si="4"/>
        <v>78729867.60224627</v>
      </c>
      <c r="R35" s="86">
        <f t="shared" si="16"/>
        <v>-33066544.392943613</v>
      </c>
      <c r="S35" s="85">
        <f t="shared" si="5"/>
        <v>143972457.3506653</v>
      </c>
      <c r="T35" s="25">
        <f t="shared" si="10"/>
        <v>60621998.053729631</v>
      </c>
      <c r="U35" s="74">
        <f t="shared" si="11"/>
        <v>41042731.514613256</v>
      </c>
      <c r="V35" s="64"/>
      <c r="W35" s="64"/>
      <c r="X35" s="64"/>
      <c r="Y35" s="64"/>
      <c r="Z35" s="64"/>
      <c r="AA35" s="64"/>
      <c r="AB35" s="64"/>
    </row>
    <row r="36" spans="2:28" x14ac:dyDescent="0.25">
      <c r="B36" s="22">
        <f t="shared" si="2"/>
        <v>10</v>
      </c>
      <c r="C36" s="57">
        <f t="shared" ref="C36" si="23">C35+1</f>
        <v>2026</v>
      </c>
      <c r="D36" s="57">
        <f t="shared" si="13"/>
        <v>79</v>
      </c>
      <c r="E36" s="25">
        <f t="shared" si="14"/>
        <v>47803.702744892435</v>
      </c>
      <c r="F36" s="25">
        <f t="shared" si="15"/>
        <v>1434.1110823467736</v>
      </c>
      <c r="G36" s="74">
        <f t="shared" si="6"/>
        <v>3577.6377213001656</v>
      </c>
      <c r="H36" s="64"/>
      <c r="I36" s="73">
        <f>VLOOKUP($D36,'Mortality table'!$A$2:$B$111,2,FALSE)</f>
        <v>5.1670000000000001E-2</v>
      </c>
      <c r="J36" s="78">
        <f t="shared" si="7"/>
        <v>194.92849647230346</v>
      </c>
      <c r="K36" s="64"/>
      <c r="L36" s="80">
        <f t="shared" si="8"/>
        <v>171024330.15794745</v>
      </c>
      <c r="M36" s="80">
        <f t="shared" si="9"/>
        <v>5130729.9047384253</v>
      </c>
      <c r="N36" s="82">
        <f t="shared" si="3"/>
        <v>-176155060.06268588</v>
      </c>
      <c r="O36" s="83">
        <f t="shared" si="0"/>
        <v>1306761250.6491671</v>
      </c>
      <c r="P36" s="85">
        <f t="shared" si="1"/>
        <v>1306761250.6491671</v>
      </c>
      <c r="Q36" s="85">
        <f t="shared" si="4"/>
        <v>71986228.675332651</v>
      </c>
      <c r="R36" s="86">
        <f t="shared" si="16"/>
        <v>-30234216.043639906</v>
      </c>
      <c r="S36" s="85">
        <f t="shared" si="5"/>
        <v>130676125.06491672</v>
      </c>
      <c r="T36" s="25">
        <f t="shared" si="10"/>
        <v>55429396.080006137</v>
      </c>
      <c r="U36" s="74">
        <f t="shared" si="11"/>
        <v>38491512.322114818</v>
      </c>
      <c r="V36" s="64"/>
      <c r="W36" s="64"/>
      <c r="X36" s="64"/>
      <c r="Y36" s="64"/>
      <c r="Z36" s="64"/>
      <c r="AA36" s="64"/>
      <c r="AB36" s="64"/>
    </row>
    <row r="37" spans="2:28" x14ac:dyDescent="0.25">
      <c r="B37" s="22">
        <f t="shared" si="2"/>
        <v>11</v>
      </c>
      <c r="C37" s="57">
        <f t="shared" ref="C37" si="24">C36+1</f>
        <v>2027</v>
      </c>
      <c r="D37" s="57">
        <f t="shared" si="13"/>
        <v>80</v>
      </c>
      <c r="E37" s="25">
        <f t="shared" si="14"/>
        <v>48759.776799790285</v>
      </c>
      <c r="F37" s="25">
        <f t="shared" si="15"/>
        <v>1462.7933039937091</v>
      </c>
      <c r="G37" s="74">
        <f t="shared" si="6"/>
        <v>3371.565788553276</v>
      </c>
      <c r="H37" s="64"/>
      <c r="I37" s="73">
        <f>VLOOKUP($D37,'Mortality table'!$A$2:$B$111,2,FALSE)</f>
        <v>5.7599999999999998E-2</v>
      </c>
      <c r="J37" s="78">
        <f t="shared" si="7"/>
        <v>206.07193274688953</v>
      </c>
      <c r="K37" s="64"/>
      <c r="L37" s="80">
        <f t="shared" si="8"/>
        <v>164396795.31566668</v>
      </c>
      <c r="M37" s="80">
        <f t="shared" si="9"/>
        <v>4931903.8594700014</v>
      </c>
      <c r="N37" s="82">
        <f t="shared" si="3"/>
        <v>-169328699.17513669</v>
      </c>
      <c r="O37" s="83">
        <f t="shared" si="0"/>
        <v>1176635388.993505</v>
      </c>
      <c r="P37" s="85">
        <f t="shared" si="1"/>
        <v>1176635388.993505</v>
      </c>
      <c r="Q37" s="85">
        <f t="shared" si="4"/>
        <v>65338062.532458358</v>
      </c>
      <c r="R37" s="86">
        <f t="shared" si="16"/>
        <v>-27441986.263632238</v>
      </c>
      <c r="S37" s="85">
        <f t="shared" si="5"/>
        <v>117663538.89935051</v>
      </c>
      <c r="T37" s="25">
        <f t="shared" si="10"/>
        <v>50310308.14999292</v>
      </c>
      <c r="U37" s="74">
        <f t="shared" si="11"/>
        <v>35880908.051926889</v>
      </c>
      <c r="V37" s="64"/>
      <c r="W37" s="64"/>
      <c r="X37" s="64"/>
      <c r="Y37" s="64"/>
      <c r="Z37" s="64"/>
      <c r="AA37" s="64"/>
      <c r="AB37" s="64"/>
    </row>
    <row r="38" spans="2:28" x14ac:dyDescent="0.25">
      <c r="B38" s="22">
        <f t="shared" si="2"/>
        <v>12</v>
      </c>
      <c r="C38" s="57">
        <f t="shared" ref="C38" si="25">C37+1</f>
        <v>2028</v>
      </c>
      <c r="D38" s="57">
        <f t="shared" si="13"/>
        <v>81</v>
      </c>
      <c r="E38" s="25">
        <f t="shared" si="14"/>
        <v>49734.972335786093</v>
      </c>
      <c r="F38" s="25">
        <f t="shared" si="15"/>
        <v>1492.0491700735834</v>
      </c>
      <c r="G38" s="74">
        <f t="shared" si="6"/>
        <v>3155.0438336123848</v>
      </c>
      <c r="H38" s="64"/>
      <c r="I38" s="73">
        <f>VLOOKUP($D38,'Mortality table'!$A$2:$B$111,2,FALSE)</f>
        <v>6.4219999999999999E-2</v>
      </c>
      <c r="J38" s="78">
        <f t="shared" si="7"/>
        <v>216.52195494089139</v>
      </c>
      <c r="K38" s="64"/>
      <c r="L38" s="80">
        <f t="shared" si="8"/>
        <v>156916017.78290445</v>
      </c>
      <c r="M38" s="80">
        <f t="shared" si="9"/>
        <v>4707480.5334871355</v>
      </c>
      <c r="N38" s="82">
        <f t="shared" si="3"/>
        <v>-161623498.31639159</v>
      </c>
      <c r="O38" s="83">
        <f t="shared" si="0"/>
        <v>1050310952.3469183</v>
      </c>
      <c r="P38" s="85">
        <f t="shared" si="1"/>
        <v>1050310952.3469183</v>
      </c>
      <c r="Q38" s="85">
        <f t="shared" si="4"/>
        <v>58831769.449675255</v>
      </c>
      <c r="R38" s="86">
        <f t="shared" si="16"/>
        <v>-24709343.168863449</v>
      </c>
      <c r="S38" s="85">
        <f t="shared" si="5"/>
        <v>105031095.23469184</v>
      </c>
      <c r="T38" s="25">
        <f t="shared" si="10"/>
        <v>45300462.476249933</v>
      </c>
      <c r="U38" s="74">
        <f t="shared" si="11"/>
        <v>33223562.97204515</v>
      </c>
      <c r="V38" s="64"/>
      <c r="W38" s="64"/>
      <c r="X38" s="64"/>
      <c r="Y38" s="64"/>
      <c r="Z38" s="64"/>
      <c r="AA38" s="64"/>
      <c r="AB38" s="64"/>
    </row>
    <row r="39" spans="2:28" x14ac:dyDescent="0.25">
      <c r="B39" s="22">
        <f t="shared" si="2"/>
        <v>13</v>
      </c>
      <c r="C39" s="57">
        <f t="shared" ref="C39" si="26">C38+1</f>
        <v>2029</v>
      </c>
      <c r="D39" s="57">
        <f t="shared" si="13"/>
        <v>82</v>
      </c>
      <c r="E39" s="25">
        <f t="shared" si="14"/>
        <v>50729.671782501813</v>
      </c>
      <c r="F39" s="25">
        <f t="shared" si="15"/>
        <v>1521.8901534750551</v>
      </c>
      <c r="G39" s="74">
        <f t="shared" si="6"/>
        <v>2929.1426951257381</v>
      </c>
      <c r="H39" s="64"/>
      <c r="I39" s="73">
        <f>VLOOKUP($D39,'Mortality table'!$A$2:$B$111,2,FALSE)</f>
        <v>7.1599999999999997E-2</v>
      </c>
      <c r="J39" s="78">
        <f t="shared" si="7"/>
        <v>225.90113848664674</v>
      </c>
      <c r="K39" s="64"/>
      <c r="L39" s="80">
        <f t="shared" si="8"/>
        <v>148594447.52784148</v>
      </c>
      <c r="M39" s="80">
        <f t="shared" si="9"/>
        <v>4457833.4258352462</v>
      </c>
      <c r="N39" s="82">
        <f t="shared" si="3"/>
        <v>-153052280.95367673</v>
      </c>
      <c r="O39" s="83">
        <f t="shared" si="0"/>
        <v>928767999.96364999</v>
      </c>
      <c r="P39" s="85">
        <f t="shared" si="1"/>
        <v>928767999.96364999</v>
      </c>
      <c r="Q39" s="85">
        <f t="shared" si="4"/>
        <v>52515547.617345922</v>
      </c>
      <c r="R39" s="86">
        <f t="shared" si="16"/>
        <v>-22056529.999285862</v>
      </c>
      <c r="S39" s="85">
        <f t="shared" si="5"/>
        <v>92876799.996365011</v>
      </c>
      <c r="T39" s="25">
        <f t="shared" si="10"/>
        <v>40436971.665356353</v>
      </c>
      <c r="U39" s="74">
        <f t="shared" si="11"/>
        <v>30534736.904397324</v>
      </c>
      <c r="V39" s="64"/>
      <c r="W39" s="64"/>
      <c r="X39" s="64"/>
      <c r="Y39" s="64"/>
      <c r="Z39" s="64"/>
      <c r="AA39" s="64"/>
      <c r="AB39" s="64"/>
    </row>
    <row r="40" spans="2:28" x14ac:dyDescent="0.25">
      <c r="B40" s="22">
        <f t="shared" si="2"/>
        <v>14</v>
      </c>
      <c r="C40" s="57">
        <f t="shared" ref="C40" si="27">C39+1</f>
        <v>2030</v>
      </c>
      <c r="D40" s="57">
        <f t="shared" si="13"/>
        <v>83</v>
      </c>
      <c r="E40" s="25">
        <f t="shared" si="14"/>
        <v>51744.26521815185</v>
      </c>
      <c r="F40" s="25">
        <f t="shared" si="15"/>
        <v>1552.3279565445562</v>
      </c>
      <c r="G40" s="74">
        <f t="shared" si="6"/>
        <v>2695.3092337738503</v>
      </c>
      <c r="H40" s="64"/>
      <c r="I40" s="73">
        <f>VLOOKUP($D40,'Mortality table'!$A$2:$B$111,2,FALSE)</f>
        <v>7.9829999999999998E-2</v>
      </c>
      <c r="J40" s="78">
        <f t="shared" si="7"/>
        <v>233.83346135188768</v>
      </c>
      <c r="K40" s="64"/>
      <c r="L40" s="80">
        <f t="shared" si="8"/>
        <v>139466795.83732775</v>
      </c>
      <c r="M40" s="80">
        <f t="shared" si="9"/>
        <v>4184003.8751198347</v>
      </c>
      <c r="N40" s="82">
        <f t="shared" si="3"/>
        <v>-143650799.71244758</v>
      </c>
      <c r="O40" s="83">
        <f t="shared" si="0"/>
        <v>812980240.25011194</v>
      </c>
      <c r="P40" s="85">
        <f t="shared" si="1"/>
        <v>812980240.25011194</v>
      </c>
      <c r="Q40" s="85">
        <f t="shared" si="4"/>
        <v>46438399.998182505</v>
      </c>
      <c r="R40" s="86">
        <f t="shared" si="16"/>
        <v>-19504127.999236673</v>
      </c>
      <c r="S40" s="85">
        <f t="shared" si="5"/>
        <v>81298024.025011197</v>
      </c>
      <c r="T40" s="25">
        <f t="shared" si="10"/>
        <v>35757567.998600528</v>
      </c>
      <c r="U40" s="74">
        <f t="shared" si="11"/>
        <v>27832215.970717669</v>
      </c>
      <c r="V40" s="64"/>
      <c r="W40" s="64"/>
      <c r="X40" s="64"/>
      <c r="Y40" s="64"/>
      <c r="Z40" s="64"/>
      <c r="AA40" s="64"/>
      <c r="AB40" s="64"/>
    </row>
    <row r="41" spans="2:28" x14ac:dyDescent="0.25">
      <c r="B41" s="22">
        <f t="shared" si="2"/>
        <v>15</v>
      </c>
      <c r="C41" s="57">
        <f t="shared" ref="C41" si="28">C40+1</f>
        <v>2031</v>
      </c>
      <c r="D41" s="57">
        <f t="shared" si="13"/>
        <v>84</v>
      </c>
      <c r="E41" s="25">
        <f t="shared" si="14"/>
        <v>52779.150522514887</v>
      </c>
      <c r="F41" s="25">
        <f t="shared" si="15"/>
        <v>1583.3745156754474</v>
      </c>
      <c r="G41" s="74">
        <f t="shared" si="6"/>
        <v>2455.5345243373285</v>
      </c>
      <c r="H41" s="64"/>
      <c r="I41" s="73">
        <f>VLOOKUP($D41,'Mortality table'!$A$2:$B$111,2,FALSE)</f>
        <v>8.8959999999999997E-2</v>
      </c>
      <c r="J41" s="78">
        <f t="shared" si="7"/>
        <v>239.77470943652173</v>
      </c>
      <c r="K41" s="64"/>
      <c r="L41" s="80">
        <f t="shared" si="8"/>
        <v>129601026.27323186</v>
      </c>
      <c r="M41" s="80">
        <f t="shared" si="9"/>
        <v>3888030.7881969577</v>
      </c>
      <c r="N41" s="82">
        <f t="shared" si="3"/>
        <v>-133489057.06142882</v>
      </c>
      <c r="O41" s="83">
        <f t="shared" si="0"/>
        <v>703880590.39618623</v>
      </c>
      <c r="P41" s="85">
        <f t="shared" si="1"/>
        <v>703880590.39618623</v>
      </c>
      <c r="Q41" s="85">
        <f t="shared" si="4"/>
        <v>40649012.012505598</v>
      </c>
      <c r="R41" s="86">
        <f t="shared" si="16"/>
        <v>-17072585.045252178</v>
      </c>
      <c r="S41" s="85">
        <f t="shared" si="5"/>
        <v>70388059.039618626</v>
      </c>
      <c r="T41" s="25">
        <f t="shared" si="10"/>
        <v>31299739.249629308</v>
      </c>
      <c r="U41" s="74">
        <f t="shared" si="11"/>
        <v>25137119.1897697</v>
      </c>
      <c r="V41" s="64"/>
      <c r="W41" s="64"/>
      <c r="X41" s="64"/>
      <c r="Y41" s="64"/>
      <c r="Z41" s="64"/>
      <c r="AA41" s="64"/>
      <c r="AB41" s="64"/>
    </row>
    <row r="42" spans="2:28" x14ac:dyDescent="0.25">
      <c r="B42" s="22">
        <f t="shared" si="2"/>
        <v>16</v>
      </c>
      <c r="C42" s="57">
        <f t="shared" ref="C42" si="29">C41+1</f>
        <v>2032</v>
      </c>
      <c r="D42" s="57">
        <f t="shared" si="13"/>
        <v>85</v>
      </c>
      <c r="E42" s="25">
        <f t="shared" si="14"/>
        <v>53834.733532965183</v>
      </c>
      <c r="F42" s="25">
        <f t="shared" si="15"/>
        <v>1615.0420059889564</v>
      </c>
      <c r="G42" s="74">
        <f t="shared" si="6"/>
        <v>2212.2647190112293</v>
      </c>
      <c r="H42" s="64"/>
      <c r="I42" s="73">
        <f>VLOOKUP($D42,'Mortality table'!$A$2:$B$111,2,FALSE)</f>
        <v>9.9070000000000005E-2</v>
      </c>
      <c r="J42" s="78">
        <f t="shared" si="7"/>
        <v>243.26980532609915</v>
      </c>
      <c r="K42" s="64"/>
      <c r="L42" s="80">
        <f t="shared" si="8"/>
        <v>119096681.65234962</v>
      </c>
      <c r="M42" s="80">
        <f t="shared" si="9"/>
        <v>3572900.4495704905</v>
      </c>
      <c r="N42" s="82">
        <f t="shared" si="3"/>
        <v>-122669582.10192011</v>
      </c>
      <c r="O42" s="83">
        <f t="shared" si="0"/>
        <v>602327426.0061518</v>
      </c>
      <c r="P42" s="85">
        <f t="shared" si="1"/>
        <v>602327426.0061518</v>
      </c>
      <c r="Q42" s="85">
        <f t="shared" si="4"/>
        <v>35194029.519809313</v>
      </c>
      <c r="R42" s="86">
        <f t="shared" si="16"/>
        <v>-14781492.398319973</v>
      </c>
      <c r="S42" s="85">
        <f t="shared" si="5"/>
        <v>60232742.600615181</v>
      </c>
      <c r="T42" s="25">
        <f t="shared" si="10"/>
        <v>27099402.730253171</v>
      </c>
      <c r="U42" s="74">
        <f t="shared" si="11"/>
        <v>22473226.770936646</v>
      </c>
      <c r="V42" s="64"/>
      <c r="W42" s="64"/>
      <c r="X42" s="64"/>
      <c r="Y42" s="64"/>
      <c r="Z42" s="64"/>
      <c r="AA42" s="64"/>
      <c r="AB42" s="64"/>
    </row>
    <row r="43" spans="2:28" x14ac:dyDescent="0.25">
      <c r="B43" s="22">
        <f t="shared" si="2"/>
        <v>17</v>
      </c>
      <c r="C43" s="57">
        <f t="shared" ref="C43" si="30">C42+1</f>
        <v>2033</v>
      </c>
      <c r="D43" s="57">
        <f t="shared" si="13"/>
        <v>86</v>
      </c>
      <c r="E43" s="25">
        <f t="shared" si="14"/>
        <v>54911.428203624491</v>
      </c>
      <c r="F43" s="25">
        <f t="shared" si="15"/>
        <v>1647.3428461087356</v>
      </c>
      <c r="G43" s="74">
        <f t="shared" si="6"/>
        <v>1968.4731469761919</v>
      </c>
      <c r="H43" s="64"/>
      <c r="I43" s="73">
        <f>VLOOKUP($D43,'Mortality table'!$A$2:$B$111,2,FALSE)</f>
        <v>0.11020000000000001</v>
      </c>
      <c r="J43" s="78">
        <f t="shared" si="7"/>
        <v>243.79157203503749</v>
      </c>
      <c r="K43" s="64"/>
      <c r="L43" s="80">
        <f t="shared" si="8"/>
        <v>108091671.88094592</v>
      </c>
      <c r="M43" s="80">
        <f t="shared" si="9"/>
        <v>3242750.156428379</v>
      </c>
      <c r="N43" s="82">
        <f t="shared" si="3"/>
        <v>-111334422.0373743</v>
      </c>
      <c r="O43" s="83">
        <f t="shared" si="0"/>
        <v>509062826.74896204</v>
      </c>
      <c r="P43" s="85">
        <f t="shared" si="1"/>
        <v>509062826.74896204</v>
      </c>
      <c r="Q43" s="85">
        <f t="shared" si="4"/>
        <v>30116371.300307591</v>
      </c>
      <c r="R43" s="86">
        <f t="shared" si="16"/>
        <v>-12648875.946129186</v>
      </c>
      <c r="S43" s="85">
        <f t="shared" si="5"/>
        <v>50906282.67489621</v>
      </c>
      <c r="T43" s="25">
        <f t="shared" si="10"/>
        <v>23189605.901236843</v>
      </c>
      <c r="U43" s="74">
        <f t="shared" si="11"/>
        <v>19867189.88082663</v>
      </c>
      <c r="V43" s="64"/>
      <c r="W43" s="64"/>
      <c r="X43" s="64"/>
      <c r="Y43" s="64"/>
      <c r="Z43" s="64"/>
      <c r="AA43" s="64"/>
      <c r="AB43" s="64"/>
    </row>
    <row r="44" spans="2:28" x14ac:dyDescent="0.25">
      <c r="B44" s="22">
        <f t="shared" si="2"/>
        <v>18</v>
      </c>
      <c r="C44" s="57">
        <f t="shared" ref="C44" si="31">C43+1</f>
        <v>2034</v>
      </c>
      <c r="D44" s="57">
        <f t="shared" si="13"/>
        <v>87</v>
      </c>
      <c r="E44" s="25">
        <f t="shared" si="14"/>
        <v>56009.656767696979</v>
      </c>
      <c r="F44" s="25">
        <f t="shared" si="15"/>
        <v>1680.2897030309102</v>
      </c>
      <c r="G44" s="74">
        <f t="shared" si="6"/>
        <v>1727.6107727121851</v>
      </c>
      <c r="H44" s="64"/>
      <c r="I44" s="73">
        <f>VLOOKUP($D44,'Mortality table'!$A$2:$B$111,2,FALSE)</f>
        <v>0.12236</v>
      </c>
      <c r="J44" s="78">
        <f t="shared" si="7"/>
        <v>240.86237426400683</v>
      </c>
      <c r="K44" s="64"/>
      <c r="L44" s="80">
        <f t="shared" si="8"/>
        <v>96762886.407785237</v>
      </c>
      <c r="M44" s="80">
        <f t="shared" si="9"/>
        <v>2902886.5922335587</v>
      </c>
      <c r="N44" s="82">
        <f t="shared" si="3"/>
        <v>-99665773.00001879</v>
      </c>
      <c r="O44" s="83">
        <f t="shared" si="0"/>
        <v>424668938.55141205</v>
      </c>
      <c r="P44" s="85">
        <f t="shared" si="1"/>
        <v>424668938.55141205</v>
      </c>
      <c r="Q44" s="85">
        <f t="shared" si="4"/>
        <v>25453141.337448105</v>
      </c>
      <c r="R44" s="86">
        <f t="shared" si="16"/>
        <v>-10690319.361728154</v>
      </c>
      <c r="S44" s="85">
        <f t="shared" si="5"/>
        <v>42466893.855141208</v>
      </c>
      <c r="T44" s="25">
        <f t="shared" si="10"/>
        <v>19598918.829835039</v>
      </c>
      <c r="U44" s="74">
        <f t="shared" si="11"/>
        <v>17347988.287861887</v>
      </c>
      <c r="V44" s="64"/>
      <c r="W44" s="64"/>
      <c r="X44" s="64"/>
      <c r="Y44" s="64"/>
      <c r="Z44" s="64"/>
      <c r="AA44" s="64"/>
      <c r="AB44" s="64"/>
    </row>
    <row r="45" spans="2:28" x14ac:dyDescent="0.25">
      <c r="B45" s="22">
        <f t="shared" si="2"/>
        <v>19</v>
      </c>
      <c r="C45" s="57">
        <f t="shared" ref="C45" si="32">C44+1</f>
        <v>2035</v>
      </c>
      <c r="D45" s="57">
        <f t="shared" si="13"/>
        <v>88</v>
      </c>
      <c r="E45" s="25">
        <f t="shared" si="14"/>
        <v>57129.849903050919</v>
      </c>
      <c r="F45" s="25">
        <f t="shared" si="15"/>
        <v>1713.8954970915286</v>
      </c>
      <c r="G45" s="74">
        <f t="shared" si="6"/>
        <v>1493.7959307333181</v>
      </c>
      <c r="H45" s="64"/>
      <c r="I45" s="73">
        <f>VLOOKUP($D45,'Mortality table'!$A$2:$B$111,2,FALSE)</f>
        <v>0.13533999999999999</v>
      </c>
      <c r="J45" s="78">
        <f t="shared" si="7"/>
        <v>233.81484197886709</v>
      </c>
      <c r="K45" s="64"/>
      <c r="L45" s="80">
        <f t="shared" si="8"/>
        <v>85340337.308582708</v>
      </c>
      <c r="M45" s="80">
        <f t="shared" si="9"/>
        <v>2560210.1192574827</v>
      </c>
      <c r="N45" s="82">
        <f t="shared" si="3"/>
        <v>-87900547.427840188</v>
      </c>
      <c r="O45" s="83">
        <f t="shared" si="0"/>
        <v>349508459.28011429</v>
      </c>
      <c r="P45" s="85">
        <f t="shared" si="1"/>
        <v>349508459.28011429</v>
      </c>
      <c r="Q45" s="85">
        <f t="shared" si="4"/>
        <v>21233446.927570604</v>
      </c>
      <c r="R45" s="86">
        <f t="shared" si="16"/>
        <v>-8918047.7095797043</v>
      </c>
      <c r="S45" s="85">
        <f t="shared" si="5"/>
        <v>34950845.928011432</v>
      </c>
      <c r="T45" s="25">
        <f t="shared" si="10"/>
        <v>16349754.134229366</v>
      </c>
      <c r="U45" s="74">
        <f t="shared" si="11"/>
        <v>14947754.351779437</v>
      </c>
      <c r="V45" s="64"/>
      <c r="W45" s="64"/>
      <c r="X45" s="64"/>
      <c r="Y45" s="64"/>
      <c r="Z45" s="64"/>
      <c r="AA45" s="64"/>
      <c r="AB45" s="64"/>
    </row>
    <row r="46" spans="2:28" x14ac:dyDescent="0.25">
      <c r="B46" s="22">
        <f t="shared" si="2"/>
        <v>20</v>
      </c>
      <c r="C46" s="57">
        <f t="shared" ref="C46" si="33">C45+1</f>
        <v>2036</v>
      </c>
      <c r="D46" s="57">
        <f t="shared" si="13"/>
        <v>89</v>
      </c>
      <c r="E46" s="25">
        <f t="shared" si="14"/>
        <v>58272.446901111936</v>
      </c>
      <c r="F46" s="25">
        <f t="shared" si="15"/>
        <v>1748.1734070333591</v>
      </c>
      <c r="G46" s="74">
        <f t="shared" si="6"/>
        <v>1271.3398407285124</v>
      </c>
      <c r="H46" s="64"/>
      <c r="I46" s="73">
        <f>VLOOKUP($D46,'Mortality table'!$A$2:$B$111,2,FALSE)</f>
        <v>0.14892</v>
      </c>
      <c r="J46" s="78">
        <f t="shared" si="7"/>
        <v>222.45609000480573</v>
      </c>
      <c r="K46" s="64"/>
      <c r="L46" s="80">
        <f t="shared" si="8"/>
        <v>74084083.362120345</v>
      </c>
      <c r="M46" s="80">
        <f t="shared" si="9"/>
        <v>2222522.5008636117</v>
      </c>
      <c r="N46" s="82">
        <f t="shared" si="3"/>
        <v>-76306605.862983957</v>
      </c>
      <c r="O46" s="83">
        <f t="shared" si="0"/>
        <v>283687107.19553375</v>
      </c>
      <c r="P46" s="85">
        <f t="shared" si="1"/>
        <v>283687107.19553375</v>
      </c>
      <c r="Q46" s="85">
        <f t="shared" si="4"/>
        <v>17475422.964005716</v>
      </c>
      <c r="R46" s="86">
        <f t="shared" si="16"/>
        <v>-7339677.6448823912</v>
      </c>
      <c r="S46" s="85">
        <f t="shared" si="5"/>
        <v>28368710.719553377</v>
      </c>
      <c r="T46" s="25">
        <f t="shared" si="10"/>
        <v>13456075.6822844</v>
      </c>
      <c r="U46" s="74">
        <f t="shared" si="11"/>
        <v>12698533.245860063</v>
      </c>
      <c r="V46" s="64"/>
      <c r="W46" s="64"/>
      <c r="X46" s="64"/>
      <c r="Y46" s="64"/>
      <c r="Z46" s="64"/>
      <c r="AA46" s="64"/>
      <c r="AB46" s="64"/>
    </row>
    <row r="47" spans="2:28" x14ac:dyDescent="0.25">
      <c r="B47" s="22">
        <f t="shared" si="2"/>
        <v>21</v>
      </c>
      <c r="C47" s="57">
        <f t="shared" ref="C47" si="34">C46+1</f>
        <v>2037</v>
      </c>
      <c r="D47" s="57">
        <f t="shared" si="13"/>
        <v>90</v>
      </c>
      <c r="E47" s="25">
        <f t="shared" si="14"/>
        <v>59437.895839134173</v>
      </c>
      <c r="F47" s="25">
        <f t="shared" si="15"/>
        <v>1783.1368751740263</v>
      </c>
      <c r="G47" s="74">
        <f t="shared" si="6"/>
        <v>1064.289434267467</v>
      </c>
      <c r="H47" s="64"/>
      <c r="I47" s="73">
        <f>VLOOKUP($D47,'Mortality table'!$A$2:$B$111,2,FALSE)</f>
        <v>0.16286</v>
      </c>
      <c r="J47" s="78">
        <f t="shared" si="7"/>
        <v>207.05040646104553</v>
      </c>
      <c r="K47" s="64"/>
      <c r="L47" s="80">
        <f t="shared" si="8"/>
        <v>63259124.536680736</v>
      </c>
      <c r="M47" s="80">
        <f t="shared" si="9"/>
        <v>1897773.7361004234</v>
      </c>
      <c r="N47" s="82">
        <f t="shared" si="3"/>
        <v>-65156898.272781156</v>
      </c>
      <c r="O47" s="83">
        <f t="shared" si="0"/>
        <v>227040822.13861862</v>
      </c>
      <c r="P47" s="85">
        <f t="shared" si="1"/>
        <v>227040822.13861862</v>
      </c>
      <c r="Q47" s="85">
        <f t="shared" si="4"/>
        <v>14184355.359776689</v>
      </c>
      <c r="R47" s="86">
        <f t="shared" si="16"/>
        <v>-5957429.2511062147</v>
      </c>
      <c r="S47" s="85">
        <f t="shared" si="5"/>
        <v>22704082.213861864</v>
      </c>
      <c r="T47" s="25">
        <f t="shared" si="10"/>
        <v>10921953.627028048</v>
      </c>
      <c r="U47" s="74">
        <f t="shared" si="11"/>
        <v>10629152.881613348</v>
      </c>
      <c r="V47" s="64"/>
      <c r="W47" s="64"/>
      <c r="X47" s="64"/>
      <c r="Y47" s="64"/>
      <c r="Z47" s="64"/>
      <c r="AA47" s="64"/>
      <c r="AB47" s="64"/>
    </row>
    <row r="48" spans="2:28" x14ac:dyDescent="0.25">
      <c r="B48" s="22">
        <f t="shared" si="2"/>
        <v>22</v>
      </c>
      <c r="C48" s="57">
        <f t="shared" ref="C48" si="35">C47+1</f>
        <v>2038</v>
      </c>
      <c r="D48" s="57">
        <f t="shared" si="13"/>
        <v>91</v>
      </c>
      <c r="E48" s="25">
        <f t="shared" si="14"/>
        <v>60626.653755916857</v>
      </c>
      <c r="F48" s="25">
        <f t="shared" si="15"/>
        <v>1818.7996126775067</v>
      </c>
      <c r="G48" s="74">
        <f t="shared" si="6"/>
        <v>875.95277597949598</v>
      </c>
      <c r="H48" s="64"/>
      <c r="I48" s="73">
        <f>VLOOKUP($D48,'Mortality table'!$A$2:$B$111,2,FALSE)</f>
        <v>0.17696000000000001</v>
      </c>
      <c r="J48" s="78">
        <f t="shared" si="7"/>
        <v>188.33665828797095</v>
      </c>
      <c r="K48" s="64"/>
      <c r="L48" s="80">
        <f t="shared" si="8"/>
        <v>53106085.655843109</v>
      </c>
      <c r="M48" s="80">
        <f t="shared" si="9"/>
        <v>1593182.5696752942</v>
      </c>
      <c r="N48" s="82">
        <f t="shared" si="3"/>
        <v>-54699268.225518405</v>
      </c>
      <c r="O48" s="83">
        <f t="shared" si="0"/>
        <v>179152778.57725877</v>
      </c>
      <c r="P48" s="85">
        <f t="shared" si="1"/>
        <v>179152778.57725877</v>
      </c>
      <c r="Q48" s="85">
        <f t="shared" si="4"/>
        <v>11352041.106930932</v>
      </c>
      <c r="R48" s="86">
        <f t="shared" si="16"/>
        <v>-4767857.2649109866</v>
      </c>
      <c r="S48" s="85">
        <f t="shared" si="5"/>
        <v>17915277.857725877</v>
      </c>
      <c r="T48" s="25">
        <f t="shared" si="10"/>
        <v>8741071.6523368154</v>
      </c>
      <c r="U48" s="74">
        <f t="shared" si="11"/>
        <v>8762018.7435618155</v>
      </c>
      <c r="V48" s="64"/>
      <c r="W48" s="64"/>
      <c r="X48" s="64"/>
      <c r="Y48" s="64"/>
      <c r="Z48" s="64"/>
      <c r="AA48" s="64"/>
      <c r="AB48" s="64"/>
    </row>
    <row r="49" spans="2:28" x14ac:dyDescent="0.25">
      <c r="B49" s="22">
        <f t="shared" si="2"/>
        <v>23</v>
      </c>
      <c r="C49" s="57">
        <f t="shared" ref="C49" si="36">C48+1</f>
        <v>2039</v>
      </c>
      <c r="D49" s="57">
        <f t="shared" si="13"/>
        <v>92</v>
      </c>
      <c r="E49" s="25">
        <f t="shared" si="14"/>
        <v>61839.186831035193</v>
      </c>
      <c r="F49" s="25">
        <f t="shared" si="15"/>
        <v>1855.1756049310568</v>
      </c>
      <c r="G49" s="74">
        <f t="shared" si="6"/>
        <v>708.62827671189268</v>
      </c>
      <c r="H49" s="64"/>
      <c r="I49" s="73">
        <f>VLOOKUP($D49,'Mortality table'!$A$2:$B$111,2,FALSE)</f>
        <v>0.19102</v>
      </c>
      <c r="J49" s="78">
        <f t="shared" si="7"/>
        <v>167.32449926760333</v>
      </c>
      <c r="K49" s="64"/>
      <c r="L49" s="80">
        <f t="shared" si="8"/>
        <v>43820996.397341236</v>
      </c>
      <c r="M49" s="80">
        <f t="shared" si="9"/>
        <v>1314629.8919202378</v>
      </c>
      <c r="N49" s="82">
        <f t="shared" si="3"/>
        <v>-45135626.289261475</v>
      </c>
      <c r="O49" s="83">
        <f t="shared" si="0"/>
        <v>139391735.64531505</v>
      </c>
      <c r="P49" s="85">
        <f t="shared" si="1"/>
        <v>139391735.64531505</v>
      </c>
      <c r="Q49" s="85">
        <f t="shared" si="4"/>
        <v>8957638.9288629387</v>
      </c>
      <c r="R49" s="86">
        <f t="shared" si="16"/>
        <v>-3762208.3501224322</v>
      </c>
      <c r="S49" s="85">
        <f t="shared" si="5"/>
        <v>13939173.564531505</v>
      </c>
      <c r="T49" s="25">
        <f t="shared" si="10"/>
        <v>6897381.9752244623</v>
      </c>
      <c r="U49" s="74">
        <f t="shared" si="11"/>
        <v>7111277.9182964023</v>
      </c>
      <c r="V49" s="64"/>
      <c r="W49" s="64"/>
      <c r="X49" s="64"/>
      <c r="Y49" s="64"/>
      <c r="Z49" s="64"/>
      <c r="AA49" s="64"/>
      <c r="AB49" s="64"/>
    </row>
    <row r="50" spans="2:28" x14ac:dyDescent="0.25">
      <c r="B50" s="22">
        <f t="shared" si="2"/>
        <v>24</v>
      </c>
      <c r="C50" s="57">
        <f t="shared" ref="C50" si="37">C49+1</f>
        <v>2040</v>
      </c>
      <c r="D50" s="57">
        <f t="shared" si="13"/>
        <v>93</v>
      </c>
      <c r="E50" s="25">
        <f t="shared" si="14"/>
        <v>63075.970567655895</v>
      </c>
      <c r="F50" s="25">
        <f t="shared" si="15"/>
        <v>1892.279117029678</v>
      </c>
      <c r="G50" s="74">
        <f t="shared" si="6"/>
        <v>563.47286051022866</v>
      </c>
      <c r="H50" s="64"/>
      <c r="I50" s="73">
        <f>VLOOKUP($D50,'Mortality table'!$A$2:$B$111,2,FALSE)</f>
        <v>0.20483999999999999</v>
      </c>
      <c r="J50" s="78">
        <f t="shared" si="7"/>
        <v>145.15541620166408</v>
      </c>
      <c r="K50" s="64"/>
      <c r="L50" s="80">
        <f t="shared" si="8"/>
        <v>35541597.565216057</v>
      </c>
      <c r="M50" s="80">
        <f t="shared" si="9"/>
        <v>1066247.9269564825</v>
      </c>
      <c r="N50" s="82">
        <f t="shared" si="3"/>
        <v>-36607845.492172539</v>
      </c>
      <c r="O50" s="83">
        <f t="shared" si="0"/>
        <v>106965642.22250199</v>
      </c>
      <c r="P50" s="85">
        <f t="shared" si="1"/>
        <v>106965642.22250199</v>
      </c>
      <c r="Q50" s="85">
        <f t="shared" si="4"/>
        <v>6969586.7822657526</v>
      </c>
      <c r="R50" s="86">
        <f t="shared" si="16"/>
        <v>-2927226.4485516367</v>
      </c>
      <c r="S50" s="85">
        <f t="shared" si="5"/>
        <v>10696564.222250201</v>
      </c>
      <c r="T50" s="25">
        <f t="shared" si="10"/>
        <v>5366581.8223446291</v>
      </c>
      <c r="U50" s="74">
        <f t="shared" si="11"/>
        <v>5681964.7160742972</v>
      </c>
      <c r="V50" s="64"/>
      <c r="W50" s="64"/>
      <c r="X50" s="64"/>
      <c r="Y50" s="64"/>
      <c r="Z50" s="64"/>
      <c r="AA50" s="64"/>
      <c r="AB50" s="64"/>
    </row>
    <row r="51" spans="2:28" x14ac:dyDescent="0.25">
      <c r="B51" s="22">
        <f t="shared" si="2"/>
        <v>25</v>
      </c>
      <c r="C51" s="57">
        <f t="shared" ref="C51" si="38">C50+1</f>
        <v>2041</v>
      </c>
      <c r="D51" s="57">
        <f t="shared" si="13"/>
        <v>94</v>
      </c>
      <c r="E51" s="25">
        <f t="shared" si="14"/>
        <v>64337.489979009013</v>
      </c>
      <c r="F51" s="25">
        <f t="shared" si="15"/>
        <v>1930.1246993702716</v>
      </c>
      <c r="G51" s="74">
        <f t="shared" si="6"/>
        <v>440.50054343247638</v>
      </c>
      <c r="H51" s="64"/>
      <c r="I51" s="73">
        <f>VLOOKUP($D51,'Mortality table'!$A$2:$B$111,2,FALSE)</f>
        <v>0.21823999999999999</v>
      </c>
      <c r="J51" s="78">
        <f t="shared" si="7"/>
        <v>122.97231707775229</v>
      </c>
      <c r="K51" s="64"/>
      <c r="L51" s="80">
        <f t="shared" si="8"/>
        <v>28340699.298834972</v>
      </c>
      <c r="M51" s="80">
        <f t="shared" si="9"/>
        <v>850220.97896504973</v>
      </c>
      <c r="N51" s="82">
        <f t="shared" si="3"/>
        <v>-29190920.277800024</v>
      </c>
      <c r="O51" s="83">
        <f t="shared" si="0"/>
        <v>80983691.21137704</v>
      </c>
      <c r="P51" s="85">
        <f t="shared" si="1"/>
        <v>80983691.21137704</v>
      </c>
      <c r="Q51" s="85">
        <f t="shared" si="4"/>
        <v>5348282.1111251004</v>
      </c>
      <c r="R51" s="86">
        <f t="shared" si="16"/>
        <v>-2246278.4866725486</v>
      </c>
      <c r="S51" s="85">
        <f t="shared" si="5"/>
        <v>8098369.1211377047</v>
      </c>
      <c r="T51" s="25">
        <f t="shared" si="10"/>
        <v>4118177.2255663266</v>
      </c>
      <c r="U51" s="74">
        <f t="shared" si="11"/>
        <v>4470093.8400062742</v>
      </c>
      <c r="V51" s="64"/>
      <c r="W51" s="64"/>
      <c r="X51" s="64"/>
      <c r="Y51" s="64"/>
      <c r="Z51" s="64"/>
      <c r="AA51" s="64"/>
      <c r="AB51" s="64"/>
    </row>
    <row r="52" spans="2:28" x14ac:dyDescent="0.25">
      <c r="B52" s="22">
        <f t="shared" si="2"/>
        <v>26</v>
      </c>
      <c r="C52" s="57">
        <f t="shared" ref="C52" si="39">C51+1</f>
        <v>2042</v>
      </c>
      <c r="D52" s="57">
        <f t="shared" si="13"/>
        <v>95</v>
      </c>
      <c r="E52" s="25">
        <f t="shared" si="14"/>
        <v>65624.239778589195</v>
      </c>
      <c r="F52" s="25">
        <f t="shared" si="15"/>
        <v>1968.7271933576772</v>
      </c>
      <c r="G52" s="74">
        <f t="shared" si="6"/>
        <v>338.71848786696842</v>
      </c>
      <c r="H52" s="64"/>
      <c r="I52" s="73">
        <f>VLOOKUP($D52,'Mortality table'!$A$2:$B$111,2,FALSE)</f>
        <v>0.23105999999999999</v>
      </c>
      <c r="J52" s="78">
        <f t="shared" si="7"/>
        <v>101.78205556550799</v>
      </c>
      <c r="K52" s="64"/>
      <c r="L52" s="80">
        <f t="shared" si="8"/>
        <v>22228143.26522309</v>
      </c>
      <c r="M52" s="80">
        <f t="shared" si="9"/>
        <v>666844.2979566931</v>
      </c>
      <c r="N52" s="82">
        <f t="shared" si="3"/>
        <v>-22894987.563179784</v>
      </c>
      <c r="O52" s="83">
        <f t="shared" si="0"/>
        <v>60518214.384538569</v>
      </c>
      <c r="P52" s="85">
        <f t="shared" si="1"/>
        <v>60518214.384538569</v>
      </c>
      <c r="Q52" s="85">
        <f t="shared" si="4"/>
        <v>4049184.5605688524</v>
      </c>
      <c r="R52" s="86">
        <f t="shared" si="16"/>
        <v>-1700657.5154389187</v>
      </c>
      <c r="S52" s="85">
        <f t="shared" si="5"/>
        <v>6051821.4384538569</v>
      </c>
      <c r="T52" s="25">
        <f t="shared" si="10"/>
        <v>3117872.1116380161</v>
      </c>
      <c r="U52" s="74">
        <f t="shared" si="11"/>
        <v>3463762.278882945</v>
      </c>
      <c r="V52" s="64"/>
      <c r="W52" s="64"/>
      <c r="X52" s="64"/>
      <c r="Y52" s="64"/>
      <c r="Z52" s="64"/>
      <c r="AA52" s="64"/>
      <c r="AB52" s="64"/>
    </row>
    <row r="53" spans="2:28" x14ac:dyDescent="0.25">
      <c r="B53" s="22">
        <f t="shared" si="2"/>
        <v>27</v>
      </c>
      <c r="C53" s="57">
        <f t="shared" ref="C53" si="40">C52+1</f>
        <v>2043</v>
      </c>
      <c r="D53" s="57">
        <f t="shared" si="13"/>
        <v>96</v>
      </c>
      <c r="E53" s="25">
        <f t="shared" si="14"/>
        <v>66936.72457416098</v>
      </c>
      <c r="F53" s="25">
        <f t="shared" si="15"/>
        <v>2008.1017372248307</v>
      </c>
      <c r="G53" s="74">
        <f t="shared" si="6"/>
        <v>256.35908754211505</v>
      </c>
      <c r="H53" s="64"/>
      <c r="I53" s="73">
        <f>VLOOKUP($D53,'Mortality table'!$A$2:$B$111,2,FALSE)</f>
        <v>0.24315000000000001</v>
      </c>
      <c r="J53" s="78">
        <f t="shared" si="7"/>
        <v>82.359400324853368</v>
      </c>
      <c r="K53" s="64"/>
      <c r="L53" s="80">
        <f t="shared" si="8"/>
        <v>17159837.634889778</v>
      </c>
      <c r="M53" s="80">
        <f t="shared" si="9"/>
        <v>514795.12904669368</v>
      </c>
      <c r="N53" s="82">
        <f t="shared" si="3"/>
        <v>-17674632.763936471</v>
      </c>
      <c r="O53" s="83">
        <f t="shared" si="0"/>
        <v>44659128.052138247</v>
      </c>
      <c r="P53" s="85">
        <f t="shared" si="1"/>
        <v>44659128.052138247</v>
      </c>
      <c r="Q53" s="85">
        <f t="shared" si="4"/>
        <v>3025910.7192269284</v>
      </c>
      <c r="R53" s="86">
        <f t="shared" si="16"/>
        <v>-1270882.5020753043</v>
      </c>
      <c r="S53" s="85">
        <f t="shared" si="5"/>
        <v>4465912.8052138248</v>
      </c>
      <c r="T53" s="25">
        <f t="shared" si="10"/>
        <v>2329951.2538047349</v>
      </c>
      <c r="U53" s="74">
        <f t="shared" si="11"/>
        <v>2644977.3849694626</v>
      </c>
      <c r="V53" s="64"/>
      <c r="W53" s="64"/>
      <c r="X53" s="64"/>
      <c r="Y53" s="64"/>
      <c r="Z53" s="64"/>
      <c r="AA53" s="64"/>
      <c r="AB53" s="64"/>
    </row>
    <row r="54" spans="2:28" x14ac:dyDescent="0.25">
      <c r="B54" s="22">
        <f t="shared" si="2"/>
        <v>28</v>
      </c>
      <c r="C54" s="57">
        <f t="shared" ref="C54" si="41">C53+1</f>
        <v>2044</v>
      </c>
      <c r="D54" s="57">
        <f t="shared" si="13"/>
        <v>97</v>
      </c>
      <c r="E54" s="25">
        <f t="shared" si="14"/>
        <v>68275.459065644201</v>
      </c>
      <c r="F54" s="25">
        <f t="shared" si="15"/>
        <v>2048.2637719693275</v>
      </c>
      <c r="G54" s="74">
        <f t="shared" si="6"/>
        <v>191.14902644402724</v>
      </c>
      <c r="H54" s="64"/>
      <c r="I54" s="73">
        <f>VLOOKUP($D54,'Mortality table'!$A$2:$B$111,2,FALSE)</f>
        <v>0.25436999999999999</v>
      </c>
      <c r="J54" s="78">
        <f t="shared" si="7"/>
        <v>65.210061098087806</v>
      </c>
      <c r="K54" s="64"/>
      <c r="L54" s="80">
        <f t="shared" si="8"/>
        <v>13050787.530416923</v>
      </c>
      <c r="M54" s="80">
        <f t="shared" si="9"/>
        <v>391523.625912508</v>
      </c>
      <c r="N54" s="82">
        <f t="shared" si="3"/>
        <v>-13442311.156329431</v>
      </c>
      <c r="O54" s="83">
        <f t="shared" si="0"/>
        <v>32556590.737372965</v>
      </c>
      <c r="P54" s="85">
        <f t="shared" si="1"/>
        <v>32556590.737372965</v>
      </c>
      <c r="Q54" s="85">
        <f t="shared" si="4"/>
        <v>2232956.4026069124</v>
      </c>
      <c r="R54" s="86">
        <f t="shared" si="16"/>
        <v>-937841.689094904</v>
      </c>
      <c r="S54" s="85">
        <f t="shared" si="5"/>
        <v>3255659.0737372967</v>
      </c>
      <c r="T54" s="25">
        <f t="shared" si="10"/>
        <v>1719376.4300073225</v>
      </c>
      <c r="U54" s="74">
        <f t="shared" si="11"/>
        <v>1991788.4723889465</v>
      </c>
      <c r="V54" s="64"/>
      <c r="W54" s="64"/>
      <c r="X54" s="64"/>
      <c r="Y54" s="64"/>
      <c r="Z54" s="64"/>
      <c r="AA54" s="64"/>
      <c r="AB54" s="64"/>
    </row>
    <row r="55" spans="2:28" x14ac:dyDescent="0.25">
      <c r="B55" s="22">
        <f t="shared" si="2"/>
        <v>29</v>
      </c>
      <c r="C55" s="57">
        <f t="shared" ref="C55" si="42">C54+1</f>
        <v>2045</v>
      </c>
      <c r="D55" s="57">
        <f t="shared" si="13"/>
        <v>98</v>
      </c>
      <c r="E55" s="25">
        <f t="shared" si="14"/>
        <v>69640.968246957083</v>
      </c>
      <c r="F55" s="25">
        <f t="shared" si="15"/>
        <v>2089.229047408714</v>
      </c>
      <c r="G55" s="74">
        <f t="shared" si="6"/>
        <v>140.57481702746651</v>
      </c>
      <c r="H55" s="64"/>
      <c r="I55" s="73">
        <f>VLOOKUP($D55,'Mortality table'!$A$2:$B$111,2,FALSE)</f>
        <v>0.26457999999999998</v>
      </c>
      <c r="J55" s="78">
        <f t="shared" si="7"/>
        <v>50.574209416560727</v>
      </c>
      <c r="K55" s="64"/>
      <c r="L55" s="80">
        <f t="shared" si="8"/>
        <v>9789766.3689315971</v>
      </c>
      <c r="M55" s="80">
        <f t="shared" si="9"/>
        <v>293692.99106794811</v>
      </c>
      <c r="N55" s="82">
        <f t="shared" si="3"/>
        <v>-10083459.359999545</v>
      </c>
      <c r="O55" s="83">
        <f t="shared" si="0"/>
        <v>23449829.099494614</v>
      </c>
      <c r="P55" s="85">
        <f t="shared" si="1"/>
        <v>23449829.099494614</v>
      </c>
      <c r="Q55" s="85">
        <f t="shared" si="4"/>
        <v>1627829.5368686484</v>
      </c>
      <c r="R55" s="86">
        <f t="shared" si="16"/>
        <v>-683688.40548483573</v>
      </c>
      <c r="S55" s="85">
        <f t="shared" si="5"/>
        <v>2344982.9099494615</v>
      </c>
      <c r="T55" s="25">
        <f t="shared" si="10"/>
        <v>1253428.7433888591</v>
      </c>
      <c r="U55" s="74">
        <f t="shared" si="11"/>
        <v>1480416.5016918587</v>
      </c>
      <c r="V55" s="64"/>
      <c r="W55" s="64"/>
      <c r="X55" s="64"/>
      <c r="Y55" s="64"/>
      <c r="Z55" s="64"/>
      <c r="AA55" s="64"/>
      <c r="AB55" s="64"/>
    </row>
    <row r="56" spans="2:28" x14ac:dyDescent="0.25">
      <c r="B56" s="22">
        <f t="shared" si="2"/>
        <v>30</v>
      </c>
      <c r="C56" s="57">
        <f t="shared" ref="C56" si="43">C55+1</f>
        <v>2046</v>
      </c>
      <c r="D56" s="57">
        <f t="shared" si="13"/>
        <v>99</v>
      </c>
      <c r="E56" s="25">
        <f t="shared" si="14"/>
        <v>71033.78761189623</v>
      </c>
      <c r="F56" s="25">
        <f t="shared" si="15"/>
        <v>2131.0136283568881</v>
      </c>
      <c r="G56" s="74">
        <f t="shared" si="6"/>
        <v>102.10511259973002</v>
      </c>
      <c r="H56" s="64"/>
      <c r="I56" s="73">
        <f>VLOOKUP($D56,'Mortality table'!$A$2:$B$111,2,FALSE)</f>
        <v>0.27366000000000001</v>
      </c>
      <c r="J56" s="78">
        <f t="shared" si="7"/>
        <v>38.469704427736488</v>
      </c>
      <c r="K56" s="64"/>
      <c r="L56" s="80">
        <f t="shared" si="8"/>
        <v>7252912.8824979719</v>
      </c>
      <c r="M56" s="80">
        <f t="shared" si="9"/>
        <v>217587.3864749393</v>
      </c>
      <c r="N56" s="82">
        <f t="shared" si="3"/>
        <v>-7470500.2689729109</v>
      </c>
      <c r="O56" s="83">
        <f t="shared" si="0"/>
        <v>16682823.703506539</v>
      </c>
      <c r="P56" s="85">
        <f t="shared" si="1"/>
        <v>16682823.703506539</v>
      </c>
      <c r="Q56" s="85">
        <f t="shared" si="4"/>
        <v>1172491.4549747307</v>
      </c>
      <c r="R56" s="86">
        <f t="shared" si="16"/>
        <v>-492446.4110893851</v>
      </c>
      <c r="S56" s="85">
        <f t="shared" si="5"/>
        <v>1668282.370350654</v>
      </c>
      <c r="T56" s="25">
        <f t="shared" si="10"/>
        <v>902818.42033054272</v>
      </c>
      <c r="U56" s="74">
        <f t="shared" si="11"/>
        <v>1087072.5488399651</v>
      </c>
      <c r="V56" s="64"/>
      <c r="W56" s="64"/>
      <c r="X56" s="64"/>
      <c r="Y56" s="64"/>
      <c r="Z56" s="64"/>
      <c r="AA56" s="64"/>
      <c r="AB56" s="64"/>
    </row>
    <row r="57" spans="2:28" x14ac:dyDescent="0.25">
      <c r="B57" s="22">
        <f t="shared" si="2"/>
        <v>31</v>
      </c>
      <c r="C57" s="57">
        <f t="shared" ref="C57" si="44">C56+1</f>
        <v>2047</v>
      </c>
      <c r="D57" s="57">
        <f t="shared" si="13"/>
        <v>100</v>
      </c>
      <c r="E57" s="25">
        <f t="shared" si="14"/>
        <v>72454.46336413415</v>
      </c>
      <c r="F57" s="25">
        <f t="shared" si="15"/>
        <v>2173.633900924026</v>
      </c>
      <c r="G57" s="74">
        <f t="shared" si="6"/>
        <v>73.306365590976171</v>
      </c>
      <c r="H57" s="64"/>
      <c r="I57" s="73">
        <f>VLOOKUP($D57,'Mortality table'!$A$2:$B$111,2,FALSE)</f>
        <v>0.28205000000000002</v>
      </c>
      <c r="J57" s="78">
        <f t="shared" si="7"/>
        <v>28.798747008753853</v>
      </c>
      <c r="K57" s="64"/>
      <c r="L57" s="80">
        <f t="shared" si="8"/>
        <v>5311373.3800692074</v>
      </c>
      <c r="M57" s="80">
        <f t="shared" si="9"/>
        <v>159341.20140207632</v>
      </c>
      <c r="N57" s="82">
        <f t="shared" si="3"/>
        <v>-5470714.5814712839</v>
      </c>
      <c r="O57" s="83">
        <f t="shared" si="0"/>
        <v>11712593.833140451</v>
      </c>
      <c r="P57" s="85">
        <f t="shared" si="1"/>
        <v>11712593.833140451</v>
      </c>
      <c r="Q57" s="85">
        <f t="shared" si="4"/>
        <v>834141.185175327</v>
      </c>
      <c r="R57" s="86">
        <f t="shared" si="16"/>
        <v>-350339.29777363769</v>
      </c>
      <c r="S57" s="85">
        <f t="shared" si="5"/>
        <v>1171259.3833140451</v>
      </c>
      <c r="T57" s="25">
        <f t="shared" si="10"/>
        <v>642288.71258500172</v>
      </c>
      <c r="U57" s="74">
        <f t="shared" si="11"/>
        <v>788972.40184797288</v>
      </c>
      <c r="V57" s="64"/>
      <c r="W57" s="64"/>
      <c r="X57" s="64"/>
      <c r="Y57" s="64"/>
      <c r="Z57" s="64"/>
      <c r="AA57" s="64"/>
      <c r="AB57" s="64"/>
    </row>
    <row r="58" spans="2:28" x14ac:dyDescent="0.25">
      <c r="B58" s="22">
        <f t="shared" si="2"/>
        <v>32</v>
      </c>
      <c r="C58" s="57">
        <f t="shared" ref="C58" si="45">C57+1</f>
        <v>2048</v>
      </c>
      <c r="D58" s="57">
        <f t="shared" si="13"/>
        <v>101</v>
      </c>
      <c r="E58" s="25">
        <f t="shared" si="14"/>
        <v>73903.552631416838</v>
      </c>
      <c r="F58" s="25">
        <f t="shared" si="15"/>
        <v>2217.1065789425065</v>
      </c>
      <c r="G58" s="74">
        <f t="shared" si="6"/>
        <v>51.91923342980887</v>
      </c>
      <c r="H58" s="64"/>
      <c r="I58" s="73">
        <f>VLOOKUP($D58,'Mortality table'!$A$2:$B$111,2,FALSE)</f>
        <v>0.29175000000000001</v>
      </c>
      <c r="J58" s="78">
        <f t="shared" si="7"/>
        <v>21.387132161167298</v>
      </c>
      <c r="K58" s="64"/>
      <c r="L58" s="80">
        <f t="shared" si="8"/>
        <v>3837015.8003626964</v>
      </c>
      <c r="M58" s="80">
        <f t="shared" si="9"/>
        <v>115110.47401088096</v>
      </c>
      <c r="N58" s="82">
        <f t="shared" si="3"/>
        <v>-3952126.2743735774</v>
      </c>
      <c r="O58" s="83">
        <f t="shared" si="0"/>
        <v>8111845.3737610867</v>
      </c>
      <c r="P58" s="85">
        <f t="shared" si="1"/>
        <v>8111845.3737610867</v>
      </c>
      <c r="Q58" s="85">
        <f t="shared" si="4"/>
        <v>585629.69165702257</v>
      </c>
      <c r="R58" s="86">
        <f t="shared" si="16"/>
        <v>-245964.47049594889</v>
      </c>
      <c r="S58" s="85">
        <f t="shared" si="5"/>
        <v>811184.5373761087</v>
      </c>
      <c r="T58" s="25">
        <f t="shared" si="10"/>
        <v>450934.86257590743</v>
      </c>
      <c r="U58" s="74">
        <f t="shared" si="11"/>
        <v>565045.23801789503</v>
      </c>
      <c r="V58" s="64"/>
      <c r="W58" s="64"/>
      <c r="X58" s="64"/>
      <c r="Y58" s="64"/>
      <c r="Z58" s="64"/>
      <c r="AA58" s="64"/>
      <c r="AB58" s="64"/>
    </row>
    <row r="59" spans="2:28" x14ac:dyDescent="0.25">
      <c r="B59" s="22">
        <f t="shared" si="2"/>
        <v>33</v>
      </c>
      <c r="C59" s="57">
        <f t="shared" ref="C59" si="46">C58+1</f>
        <v>2049</v>
      </c>
      <c r="D59" s="57">
        <f t="shared" si="13"/>
        <v>102</v>
      </c>
      <c r="E59" s="25">
        <f t="shared" si="14"/>
        <v>75381.623684045175</v>
      </c>
      <c r="F59" s="25">
        <f t="shared" si="15"/>
        <v>2261.4487105213566</v>
      </c>
      <c r="G59" s="74">
        <f t="shared" si="6"/>
        <v>36.333079554180244</v>
      </c>
      <c r="H59" s="64"/>
      <c r="I59" s="73">
        <f>VLOOKUP($D59,'Mortality table'!$A$2:$B$111,2,FALSE)</f>
        <v>0.30020000000000002</v>
      </c>
      <c r="J59" s="78">
        <f t="shared" si="7"/>
        <v>15.586153875628623</v>
      </c>
      <c r="K59" s="64"/>
      <c r="L59" s="80">
        <f t="shared" si="8"/>
        <v>2738846.530235691</v>
      </c>
      <c r="M59" s="80">
        <f t="shared" si="9"/>
        <v>82165.395907070779</v>
      </c>
      <c r="N59" s="82">
        <f t="shared" si="3"/>
        <v>-2821011.9261427619</v>
      </c>
      <c r="O59" s="83">
        <f t="shared" si="0"/>
        <v>5534188.808831159</v>
      </c>
      <c r="P59" s="85">
        <f t="shared" si="1"/>
        <v>5534188.808831159</v>
      </c>
      <c r="Q59" s="85">
        <f t="shared" si="4"/>
        <v>405592.26868805435</v>
      </c>
      <c r="R59" s="86">
        <f t="shared" si="16"/>
        <v>-170348.75284898398</v>
      </c>
      <c r="S59" s="85">
        <f t="shared" si="5"/>
        <v>553418.88088311593</v>
      </c>
      <c r="T59" s="25">
        <f t="shared" si="10"/>
        <v>312306.0468898018</v>
      </c>
      <c r="U59" s="74">
        <f t="shared" si="11"/>
        <v>399722.9505338106</v>
      </c>
      <c r="V59" s="64"/>
      <c r="W59" s="64"/>
      <c r="X59" s="64"/>
      <c r="Y59" s="64"/>
      <c r="Z59" s="64"/>
      <c r="AA59" s="64"/>
      <c r="AB59" s="64"/>
    </row>
    <row r="60" spans="2:28" x14ac:dyDescent="0.25">
      <c r="B60" s="22">
        <f t="shared" si="2"/>
        <v>34</v>
      </c>
      <c r="C60" s="57">
        <f t="shared" ref="C60" si="47">C59+1</f>
        <v>2050</v>
      </c>
      <c r="D60" s="57">
        <f t="shared" si="13"/>
        <v>103</v>
      </c>
      <c r="E60" s="25">
        <f t="shared" si="14"/>
        <v>76889.256157726079</v>
      </c>
      <c r="F60" s="25">
        <f t="shared" si="15"/>
        <v>2306.6776847317838</v>
      </c>
      <c r="G60" s="74">
        <f t="shared" si="6"/>
        <v>25.154117636950069</v>
      </c>
      <c r="H60" s="64"/>
      <c r="I60" s="73">
        <f>VLOOKUP($D60,'Mortality table'!$A$2:$B$111,2,FALSE)</f>
        <v>0.30768000000000001</v>
      </c>
      <c r="J60" s="78">
        <f t="shared" si="7"/>
        <v>11.178961917230177</v>
      </c>
      <c r="K60" s="64"/>
      <c r="L60" s="80">
        <f t="shared" si="8"/>
        <v>1934081.3944090293</v>
      </c>
      <c r="M60" s="80">
        <f t="shared" si="9"/>
        <v>58022.44183227091</v>
      </c>
      <c r="N60" s="82">
        <f t="shared" si="3"/>
        <v>-1992103.8362413002</v>
      </c>
      <c r="O60" s="83">
        <f t="shared" si="0"/>
        <v>3708110.6368547929</v>
      </c>
      <c r="P60" s="85">
        <f t="shared" si="1"/>
        <v>3708110.6368547929</v>
      </c>
      <c r="Q60" s="85">
        <f t="shared" si="4"/>
        <v>276709.44044155796</v>
      </c>
      <c r="R60" s="86">
        <f t="shared" si="16"/>
        <v>-116217.96498545389</v>
      </c>
      <c r="S60" s="85">
        <f t="shared" si="5"/>
        <v>370811.06368547934</v>
      </c>
      <c r="T60" s="25">
        <f t="shared" si="10"/>
        <v>213066.26913999964</v>
      </c>
      <c r="U60" s="74">
        <f t="shared" si="11"/>
        <v>279456.12135218235</v>
      </c>
      <c r="V60" s="64"/>
      <c r="W60" s="64"/>
      <c r="X60" s="64"/>
      <c r="Y60" s="64"/>
      <c r="Z60" s="64"/>
      <c r="AA60" s="64"/>
      <c r="AB60" s="64"/>
    </row>
    <row r="61" spans="2:28" x14ac:dyDescent="0.25">
      <c r="B61" s="22">
        <f t="shared" si="2"/>
        <v>35</v>
      </c>
      <c r="C61" s="57">
        <f t="shared" ref="C61" si="48">C60+1</f>
        <v>2051</v>
      </c>
      <c r="D61" s="57">
        <f t="shared" si="13"/>
        <v>104</v>
      </c>
      <c r="E61" s="25">
        <f t="shared" si="14"/>
        <v>78427.0412808806</v>
      </c>
      <c r="F61" s="25">
        <f t="shared" si="15"/>
        <v>2352.8112384264195</v>
      </c>
      <c r="G61" s="74">
        <f t="shared" si="6"/>
        <v>17.244908428363857</v>
      </c>
      <c r="H61" s="64"/>
      <c r="I61" s="73">
        <f>VLOOKUP($D61,'Mortality table'!$A$2:$B$111,2,FALSE)</f>
        <v>0.31442999999999999</v>
      </c>
      <c r="J61" s="78">
        <f t="shared" si="7"/>
        <v>7.9092092085862102</v>
      </c>
      <c r="K61" s="64"/>
      <c r="L61" s="80">
        <f t="shared" si="8"/>
        <v>1352467.1451962979</v>
      </c>
      <c r="M61" s="80">
        <f t="shared" si="9"/>
        <v>40574.014355888969</v>
      </c>
      <c r="N61" s="82">
        <f t="shared" si="3"/>
        <v>-1393041.159552187</v>
      </c>
      <c r="O61" s="83">
        <f t="shared" si="0"/>
        <v>2426312.7964082491</v>
      </c>
      <c r="P61" s="85">
        <f t="shared" si="1"/>
        <v>2426312.7964082491</v>
      </c>
      <c r="Q61" s="85">
        <f t="shared" si="4"/>
        <v>185405.53184273967</v>
      </c>
      <c r="R61" s="86">
        <f t="shared" si="16"/>
        <v>-77870.323373950145</v>
      </c>
      <c r="S61" s="85">
        <f t="shared" si="5"/>
        <v>242631.27964082491</v>
      </c>
      <c r="T61" s="25">
        <f t="shared" si="10"/>
        <v>142762.25951890953</v>
      </c>
      <c r="U61" s="74">
        <f t="shared" si="11"/>
        <v>193071.72018961381</v>
      </c>
      <c r="V61" s="64"/>
      <c r="W61" s="64"/>
      <c r="X61" s="64"/>
      <c r="Y61" s="64"/>
      <c r="Z61" s="64"/>
      <c r="AA61" s="64"/>
      <c r="AB61" s="64"/>
    </row>
    <row r="62" spans="2:28" x14ac:dyDescent="0.25">
      <c r="B62" s="22">
        <f t="shared" si="2"/>
        <v>36</v>
      </c>
      <c r="C62" s="57">
        <f t="shared" ref="C62" si="49">C61+1</f>
        <v>2052</v>
      </c>
      <c r="D62" s="57">
        <f t="shared" si="13"/>
        <v>105</v>
      </c>
      <c r="E62" s="25">
        <f t="shared" si="14"/>
        <v>79995.582106498216</v>
      </c>
      <c r="F62" s="25">
        <f t="shared" si="15"/>
        <v>2399.867463194948</v>
      </c>
      <c r="G62" s="74">
        <f t="shared" si="6"/>
        <v>11.714638744471852</v>
      </c>
      <c r="H62" s="64"/>
      <c r="I62" s="73">
        <f>VLOOKUP($D62,'Mortality table'!$A$2:$B$111,2,FALSE)</f>
        <v>0.32068999999999998</v>
      </c>
      <c r="J62" s="78">
        <f t="shared" si="7"/>
        <v>5.5302696838920049</v>
      </c>
      <c r="K62" s="64"/>
      <c r="L62" s="80">
        <f t="shared" si="8"/>
        <v>937119.34553136316</v>
      </c>
      <c r="M62" s="80">
        <f t="shared" si="9"/>
        <v>28113.580365940914</v>
      </c>
      <c r="N62" s="82">
        <f t="shared" si="3"/>
        <v>-965232.92589730409</v>
      </c>
      <c r="O62" s="83">
        <f t="shared" si="0"/>
        <v>1533869.2544031925</v>
      </c>
      <c r="P62" s="85">
        <f t="shared" si="1"/>
        <v>1533869.2544031925</v>
      </c>
      <c r="Q62" s="85">
        <f t="shared" si="4"/>
        <v>121315.63982041246</v>
      </c>
      <c r="R62" s="86">
        <f t="shared" si="16"/>
        <v>-50952.568724573299</v>
      </c>
      <c r="S62" s="85">
        <f t="shared" si="5"/>
        <v>153386.92544031926</v>
      </c>
      <c r="T62" s="25">
        <f t="shared" si="10"/>
        <v>93413.042661717584</v>
      </c>
      <c r="U62" s="74">
        <f t="shared" si="11"/>
        <v>131704.82813764992</v>
      </c>
      <c r="V62" s="64"/>
      <c r="W62" s="64"/>
      <c r="X62" s="64"/>
      <c r="Y62" s="64"/>
      <c r="Z62" s="64"/>
      <c r="AA62" s="64"/>
      <c r="AB62" s="64"/>
    </row>
    <row r="63" spans="2:28" x14ac:dyDescent="0.25">
      <c r="B63" s="22">
        <f t="shared" si="2"/>
        <v>37</v>
      </c>
      <c r="C63" s="57">
        <f t="shared" ref="C63" si="50">C62+1</f>
        <v>2053</v>
      </c>
      <c r="D63" s="57">
        <f t="shared" si="13"/>
        <v>106</v>
      </c>
      <c r="E63" s="25">
        <f t="shared" si="14"/>
        <v>81595.493748628185</v>
      </c>
      <c r="F63" s="25">
        <f t="shared" si="15"/>
        <v>2447.8648124588472</v>
      </c>
      <c r="G63" s="74">
        <f t="shared" si="6"/>
        <v>7.8944950498995805</v>
      </c>
      <c r="H63" s="64"/>
      <c r="I63" s="73">
        <f>VLOOKUP($D63,'Mortality table'!$A$2:$B$111,2,FALSE)</f>
        <v>0.3261</v>
      </c>
      <c r="J63" s="78">
        <f t="shared" si="7"/>
        <v>3.8201436945722711</v>
      </c>
      <c r="K63" s="64"/>
      <c r="L63" s="80">
        <f t="shared" si="8"/>
        <v>644155.22149265732</v>
      </c>
      <c r="M63" s="80">
        <f t="shared" si="9"/>
        <v>19324.656644779734</v>
      </c>
      <c r="N63" s="82">
        <f t="shared" si="3"/>
        <v>-663479.87813743704</v>
      </c>
      <c r="O63" s="83">
        <f t="shared" si="0"/>
        <v>916405.4538978514</v>
      </c>
      <c r="P63" s="85">
        <f t="shared" si="1"/>
        <v>916405.4538978514</v>
      </c>
      <c r="Q63" s="85">
        <f t="shared" si="4"/>
        <v>76693.46272015963</v>
      </c>
      <c r="R63" s="86">
        <f t="shared" si="16"/>
        <v>-32211.254342467128</v>
      </c>
      <c r="S63" s="85">
        <f t="shared" si="5"/>
        <v>91640.54538978514</v>
      </c>
      <c r="T63" s="25">
        <f t="shared" si="10"/>
        <v>59053.966294522921</v>
      </c>
      <c r="U63" s="74">
        <f t="shared" si="11"/>
        <v>88589.09200258991</v>
      </c>
      <c r="V63" s="64"/>
      <c r="W63" s="64"/>
      <c r="X63" s="64"/>
      <c r="Y63" s="64"/>
      <c r="Z63" s="64"/>
      <c r="AA63" s="64"/>
      <c r="AB63" s="64"/>
    </row>
    <row r="64" spans="2:28" x14ac:dyDescent="0.25">
      <c r="B64" s="22">
        <f t="shared" si="2"/>
        <v>38</v>
      </c>
      <c r="C64" s="57">
        <f t="shared" ref="C64" si="51">C63+1</f>
        <v>2054</v>
      </c>
      <c r="D64" s="57">
        <f t="shared" si="13"/>
        <v>107</v>
      </c>
      <c r="E64" s="25">
        <f t="shared" si="14"/>
        <v>83227.403623600752</v>
      </c>
      <c r="F64" s="25">
        <f t="shared" si="15"/>
        <v>2496.8221087080242</v>
      </c>
      <c r="G64" s="74">
        <f t="shared" si="6"/>
        <v>5.2806277388778291</v>
      </c>
      <c r="H64" s="64"/>
      <c r="I64" s="73">
        <f>VLOOKUP($D64,'Mortality table'!$A$2:$B$111,2,FALSE)</f>
        <v>0.33110000000000001</v>
      </c>
      <c r="J64" s="78">
        <f t="shared" si="7"/>
        <v>2.613867311021751</v>
      </c>
      <c r="K64" s="64"/>
      <c r="L64" s="80">
        <f t="shared" si="8"/>
        <v>439492.9362095673</v>
      </c>
      <c r="M64" s="80">
        <f t="shared" si="9"/>
        <v>13184.788086287026</v>
      </c>
      <c r="N64" s="82">
        <f t="shared" si="3"/>
        <v>-452677.72429585434</v>
      </c>
      <c r="O64" s="83">
        <f t="shared" si="0"/>
        <v>491219.89321893256</v>
      </c>
      <c r="P64" s="85">
        <f t="shared" si="1"/>
        <v>491219.89321893256</v>
      </c>
      <c r="Q64" s="85">
        <f t="shared" si="4"/>
        <v>45820.27269489257</v>
      </c>
      <c r="R64" s="86">
        <f t="shared" si="16"/>
        <v>-19244.514531854842</v>
      </c>
      <c r="S64" s="85">
        <f t="shared" si="5"/>
        <v>49121.989321893256</v>
      </c>
      <c r="T64" s="25">
        <f t="shared" si="10"/>
        <v>35281.609975067273</v>
      </c>
      <c r="U64" s="74">
        <f t="shared" si="11"/>
        <v>58555.651511104312</v>
      </c>
      <c r="V64" s="64"/>
      <c r="W64" s="64"/>
      <c r="X64" s="64"/>
      <c r="Y64" s="64"/>
      <c r="Z64" s="64"/>
      <c r="AA64" s="64"/>
      <c r="AB64" s="64"/>
    </row>
    <row r="65" spans="1:28" x14ac:dyDescent="0.25">
      <c r="B65" s="22">
        <f t="shared" si="2"/>
        <v>39</v>
      </c>
      <c r="C65" s="57">
        <f t="shared" ref="C65" si="52">C64+1</f>
        <v>2055</v>
      </c>
      <c r="D65" s="57">
        <f t="shared" si="13"/>
        <v>108</v>
      </c>
      <c r="E65" s="25">
        <f t="shared" si="14"/>
        <v>84891.951696072763</v>
      </c>
      <c r="F65" s="25">
        <f t="shared" si="15"/>
        <v>2546.7585508821849</v>
      </c>
      <c r="G65" s="74">
        <f t="shared" si="6"/>
        <v>3.5033268608037185</v>
      </c>
      <c r="H65" s="64"/>
      <c r="I65" s="73">
        <f>VLOOKUP($D65,'Mortality table'!$A$2:$B$111,2,FALSE)</f>
        <v>0.33656999999999998</v>
      </c>
      <c r="J65" s="78">
        <f t="shared" si="7"/>
        <v>1.7773008780741109</v>
      </c>
      <c r="K65" s="64"/>
      <c r="L65" s="80">
        <f t="shared" si="8"/>
        <v>297404.25464290351</v>
      </c>
      <c r="M65" s="80">
        <f t="shared" si="9"/>
        <v>8922.1276392871114</v>
      </c>
      <c r="N65" s="82">
        <f t="shared" si="3"/>
        <v>-306326.38228219061</v>
      </c>
      <c r="O65" s="83">
        <f t="shared" si="0"/>
        <v>199630.10773331</v>
      </c>
      <c r="P65" s="85">
        <f t="shared" si="1"/>
        <v>199630.10773331</v>
      </c>
      <c r="Q65" s="85">
        <f t="shared" si="4"/>
        <v>24560.994660946628</v>
      </c>
      <c r="R65" s="86">
        <f t="shared" si="16"/>
        <v>-10315.617757597611</v>
      </c>
      <c r="S65" s="85">
        <f t="shared" si="5"/>
        <v>19963.010773331</v>
      </c>
      <c r="T65" s="25">
        <f t="shared" si="10"/>
        <v>18911.965888928898</v>
      </c>
      <c r="U65" s="74">
        <f t="shared" si="11"/>
        <v>37755.326679893544</v>
      </c>
      <c r="V65" s="64"/>
      <c r="W65" s="64"/>
      <c r="X65" s="64"/>
      <c r="Y65" s="64"/>
      <c r="Z65" s="64"/>
      <c r="AA65" s="64"/>
      <c r="AB65" s="64"/>
    </row>
    <row r="66" spans="1:28" x14ac:dyDescent="0.25">
      <c r="B66" s="54">
        <f t="shared" si="2"/>
        <v>40</v>
      </c>
      <c r="C66" s="58">
        <f t="shared" ref="C66" si="53">C65+1</f>
        <v>2056</v>
      </c>
      <c r="D66" s="58">
        <f t="shared" si="13"/>
        <v>109</v>
      </c>
      <c r="E66" s="25">
        <f t="shared" si="14"/>
        <v>86589.790729994216</v>
      </c>
      <c r="F66" s="25">
        <f t="shared" si="15"/>
        <v>2597.6937218998287</v>
      </c>
      <c r="G66" s="75">
        <f t="shared" si="6"/>
        <v>2.3054693405577114</v>
      </c>
      <c r="H66" s="76"/>
      <c r="I66" s="77">
        <f>VLOOKUP($D66,'Mortality table'!$A$2:$B$111,2,FALSE)</f>
        <v>0.34192</v>
      </c>
      <c r="J66" s="79">
        <f t="shared" si="7"/>
        <v>1.1978575202460073</v>
      </c>
      <c r="K66" s="64"/>
      <c r="L66" s="80">
        <f t="shared" si="8"/>
        <v>199630.10773331</v>
      </c>
      <c r="M66" s="80">
        <f t="shared" si="9"/>
        <v>5988.9032319993048</v>
      </c>
      <c r="N66" s="82">
        <f t="shared" si="3"/>
        <v>-205619.01096530931</v>
      </c>
      <c r="P66" s="6">
        <v>0</v>
      </c>
      <c r="Q66" s="85">
        <f t="shared" si="4"/>
        <v>9981.5053866654998</v>
      </c>
      <c r="R66" s="86">
        <f t="shared" si="16"/>
        <v>-4192.2322623995187</v>
      </c>
      <c r="S66" s="85">
        <f t="shared" si="5"/>
        <v>0</v>
      </c>
      <c r="T66" s="25">
        <f t="shared" si="10"/>
        <v>7685.7591477324358</v>
      </c>
      <c r="U66" s="74">
        <f t="shared" si="11"/>
        <v>23456.537658663918</v>
      </c>
      <c r="V66" s="64"/>
      <c r="W66" s="64"/>
      <c r="X66" s="64"/>
      <c r="Y66" s="64"/>
      <c r="Z66" s="64"/>
      <c r="AA66" s="64"/>
      <c r="AB66" s="64"/>
    </row>
    <row r="67" spans="1:28" x14ac:dyDescent="0.25">
      <c r="A67" s="6"/>
      <c r="B67" s="6"/>
      <c r="C67" s="6"/>
      <c r="D67" s="6"/>
      <c r="G67" s="64"/>
      <c r="H67" s="64"/>
      <c r="I67" s="64"/>
      <c r="J67" s="64"/>
      <c r="K67" s="64"/>
      <c r="L67" s="64"/>
      <c r="M67" s="64"/>
      <c r="N67" s="67"/>
      <c r="O67" s="67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G68" s="68"/>
      <c r="H68" s="68"/>
      <c r="I68" s="68"/>
      <c r="J68" s="68"/>
      <c r="K68" s="68"/>
      <c r="L68" s="68"/>
      <c r="M68" s="68"/>
      <c r="N68" s="62"/>
      <c r="O68" s="62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70" spans="1:28" x14ac:dyDescent="0.25">
      <c r="C70" s="6"/>
    </row>
  </sheetData>
  <mergeCells count="1">
    <mergeCell ref="L16:N16"/>
  </mergeCells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 table</vt:lpstr>
      <vt:lpstr>Model (a) </vt:lpstr>
    </vt:vector>
  </TitlesOfParts>
  <Company>Actuaries Institute of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Zhu, Vincent-JF</cp:lastModifiedBy>
  <cp:lastPrinted>2016-08-01T13:40:24Z</cp:lastPrinted>
  <dcterms:created xsi:type="dcterms:W3CDTF">2015-09-09T08:01:57Z</dcterms:created>
  <dcterms:modified xsi:type="dcterms:W3CDTF">2019-10-04T10:13:46Z</dcterms:modified>
</cp:coreProperties>
</file>