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7965" activeTab="5"/>
  </bookViews>
  <sheets>
    <sheet name="Assumptions" sheetId="1" r:id="rId1"/>
    <sheet name="BE CFs" sheetId="2" r:id="rId2"/>
    <sheet name="Random" sheetId="3" r:id="rId3"/>
    <sheet name="Future" sheetId="4" r:id="rId4"/>
    <sheet name="Event" sheetId="5" r:id="rId5"/>
    <sheet name="Lapse" sheetId="6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6" l="1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6" i="6"/>
  <c r="AD78" i="6"/>
  <c r="Y78" i="6"/>
  <c r="AC78" i="6" s="1"/>
  <c r="AE78" i="6" s="1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G6" i="6"/>
  <c r="D6" i="6"/>
  <c r="E6" i="6" s="1"/>
  <c r="J6" i="6" s="1"/>
  <c r="K6" i="6" s="1"/>
  <c r="C6" i="6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D5" i="6"/>
  <c r="X4" i="6"/>
  <c r="W4" i="6"/>
  <c r="V4" i="6"/>
  <c r="U4" i="6"/>
  <c r="T4" i="6"/>
  <c r="S4" i="6"/>
  <c r="R4" i="6"/>
  <c r="L7" i="5"/>
  <c r="L6" i="5"/>
  <c r="G6" i="5"/>
  <c r="AD78" i="5"/>
  <c r="Y78" i="5"/>
  <c r="AC78" i="5" s="1"/>
  <c r="AE78" i="5" s="1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I7" i="5"/>
  <c r="F7" i="5"/>
  <c r="D7" i="5"/>
  <c r="E7" i="5" s="1"/>
  <c r="J7" i="5" s="1"/>
  <c r="C7" i="5"/>
  <c r="C8" i="5" s="1"/>
  <c r="C9" i="5" s="1"/>
  <c r="C10" i="5" s="1"/>
  <c r="C11" i="5" s="1"/>
  <c r="C12" i="5" s="1"/>
  <c r="D12" i="5" s="1"/>
  <c r="A7" i="5"/>
  <c r="I6" i="5"/>
  <c r="D6" i="5"/>
  <c r="C6" i="5"/>
  <c r="D5" i="5"/>
  <c r="X4" i="5"/>
  <c r="W4" i="5"/>
  <c r="V4" i="5"/>
  <c r="U4" i="5"/>
  <c r="T4" i="5"/>
  <c r="S4" i="5"/>
  <c r="R4" i="5"/>
  <c r="L7" i="4"/>
  <c r="L6" i="4"/>
  <c r="AD78" i="4"/>
  <c r="Y78" i="4"/>
  <c r="AC78" i="4" s="1"/>
  <c r="AE78" i="4" s="1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I9" i="4"/>
  <c r="I8" i="4"/>
  <c r="A8" i="4"/>
  <c r="A9" i="4" s="1"/>
  <c r="I7" i="4"/>
  <c r="A7" i="4"/>
  <c r="I6" i="4"/>
  <c r="J6" i="4" s="1"/>
  <c r="K6" i="4" s="1"/>
  <c r="G6" i="4"/>
  <c r="C6" i="4"/>
  <c r="D6" i="4" s="1"/>
  <c r="E6" i="4" s="1"/>
  <c r="D5" i="4"/>
  <c r="X4" i="4"/>
  <c r="W4" i="4"/>
  <c r="V4" i="4"/>
  <c r="U4" i="4"/>
  <c r="T4" i="4"/>
  <c r="S4" i="4"/>
  <c r="R4" i="4"/>
  <c r="L7" i="3"/>
  <c r="L6" i="3"/>
  <c r="AD78" i="3"/>
  <c r="Y78" i="3"/>
  <c r="AC78" i="3" s="1"/>
  <c r="AE78" i="3" s="1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D7" i="3"/>
  <c r="C7" i="3"/>
  <c r="C8" i="3" s="1"/>
  <c r="C9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I6" i="3"/>
  <c r="G6" i="3"/>
  <c r="D6" i="3"/>
  <c r="E6" i="3" s="1"/>
  <c r="C6" i="3"/>
  <c r="D5" i="3"/>
  <c r="X4" i="3"/>
  <c r="W4" i="3"/>
  <c r="V4" i="3"/>
  <c r="U4" i="3"/>
  <c r="T4" i="3"/>
  <c r="S4" i="3"/>
  <c r="R4" i="3"/>
  <c r="D28" i="6" l="1"/>
  <c r="C29" i="6"/>
  <c r="H6" i="6"/>
  <c r="F6" i="6"/>
  <c r="D7" i="6"/>
  <c r="E7" i="6" s="1"/>
  <c r="D8" i="6"/>
  <c r="D9" i="6"/>
  <c r="E9" i="6" s="1"/>
  <c r="D10" i="6"/>
  <c r="E10" i="6" s="1"/>
  <c r="D11" i="6"/>
  <c r="E11" i="6" s="1"/>
  <c r="D12" i="6"/>
  <c r="D13" i="6"/>
  <c r="E13" i="6" s="1"/>
  <c r="D14" i="6"/>
  <c r="E14" i="6" s="1"/>
  <c r="D15" i="6"/>
  <c r="E15" i="6" s="1"/>
  <c r="D16" i="6"/>
  <c r="D17" i="6"/>
  <c r="E17" i="6" s="1"/>
  <c r="D18" i="6"/>
  <c r="E18" i="6" s="1"/>
  <c r="D19" i="6"/>
  <c r="E19" i="6" s="1"/>
  <c r="D20" i="6"/>
  <c r="D21" i="6"/>
  <c r="E21" i="6" s="1"/>
  <c r="D22" i="6"/>
  <c r="E22" i="6" s="1"/>
  <c r="D23" i="6"/>
  <c r="E23" i="6" s="1"/>
  <c r="D24" i="6"/>
  <c r="D25" i="6"/>
  <c r="E25" i="6" s="1"/>
  <c r="D26" i="6"/>
  <c r="E26" i="6" s="1"/>
  <c r="D27" i="6"/>
  <c r="E27" i="6" s="1"/>
  <c r="F27" i="6" s="1"/>
  <c r="E12" i="5"/>
  <c r="E6" i="5"/>
  <c r="C13" i="5"/>
  <c r="D8" i="5"/>
  <c r="E8" i="5" s="1"/>
  <c r="D9" i="5"/>
  <c r="D10" i="5"/>
  <c r="E10" i="5" s="1"/>
  <c r="D11" i="5"/>
  <c r="H6" i="4"/>
  <c r="F6" i="4"/>
  <c r="C7" i="4"/>
  <c r="H6" i="3"/>
  <c r="J6" i="3"/>
  <c r="K6" i="3" s="1"/>
  <c r="F6" i="3"/>
  <c r="C10" i="3"/>
  <c r="D9" i="3"/>
  <c r="D8" i="3"/>
  <c r="E8" i="3" s="1"/>
  <c r="E7" i="3"/>
  <c r="AD78" i="2"/>
  <c r="J10" i="6" l="1"/>
  <c r="F10" i="6"/>
  <c r="J23" i="6"/>
  <c r="F23" i="6"/>
  <c r="J19" i="6"/>
  <c r="F19" i="6"/>
  <c r="J15" i="6"/>
  <c r="F15" i="6"/>
  <c r="J11" i="6"/>
  <c r="F11" i="6"/>
  <c r="J7" i="6"/>
  <c r="K7" i="6" s="1"/>
  <c r="F7" i="6"/>
  <c r="C30" i="6"/>
  <c r="D29" i="6"/>
  <c r="E29" i="6" s="1"/>
  <c r="J26" i="6"/>
  <c r="F26" i="6"/>
  <c r="J22" i="6"/>
  <c r="F22" i="6"/>
  <c r="J18" i="6"/>
  <c r="F18" i="6"/>
  <c r="J14" i="6"/>
  <c r="F14" i="6"/>
  <c r="E28" i="6"/>
  <c r="J27" i="6"/>
  <c r="J25" i="6"/>
  <c r="F25" i="6"/>
  <c r="J21" i="6"/>
  <c r="F21" i="6"/>
  <c r="J17" i="6"/>
  <c r="F17" i="6"/>
  <c r="J13" i="6"/>
  <c r="F13" i="6"/>
  <c r="J9" i="6"/>
  <c r="F9" i="6"/>
  <c r="E24" i="6"/>
  <c r="E20" i="6"/>
  <c r="E16" i="6"/>
  <c r="E12" i="6"/>
  <c r="E8" i="6"/>
  <c r="Q6" i="6"/>
  <c r="Z5" i="6"/>
  <c r="P6" i="6"/>
  <c r="L6" i="6"/>
  <c r="N6" i="6"/>
  <c r="O6" i="6" s="1"/>
  <c r="J6" i="5"/>
  <c r="K6" i="5" s="1"/>
  <c r="F6" i="5"/>
  <c r="H6" i="5"/>
  <c r="J8" i="5"/>
  <c r="F8" i="5"/>
  <c r="E11" i="5"/>
  <c r="C14" i="5"/>
  <c r="D13" i="5"/>
  <c r="E13" i="5" s="1"/>
  <c r="J10" i="5"/>
  <c r="F10" i="5"/>
  <c r="E9" i="5"/>
  <c r="J12" i="5"/>
  <c r="F12" i="5"/>
  <c r="D7" i="4"/>
  <c r="E7" i="4" s="1"/>
  <c r="C8" i="4"/>
  <c r="P6" i="4"/>
  <c r="N6" i="4"/>
  <c r="O6" i="4" s="1"/>
  <c r="Z5" i="4"/>
  <c r="Q6" i="4"/>
  <c r="J7" i="3"/>
  <c r="F7" i="3"/>
  <c r="G7" i="3" s="1"/>
  <c r="C11" i="3"/>
  <c r="D10" i="3"/>
  <c r="E10" i="3" s="1"/>
  <c r="F8" i="3"/>
  <c r="J8" i="3"/>
  <c r="K7" i="3"/>
  <c r="K8" i="3" s="1"/>
  <c r="E9" i="3"/>
  <c r="N6" i="3"/>
  <c r="O6" i="3" s="1"/>
  <c r="Z5" i="3"/>
  <c r="Q6" i="3"/>
  <c r="M6" i="3"/>
  <c r="P6" i="3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M6" i="6" l="1"/>
  <c r="G7" i="6"/>
  <c r="AA5" i="6"/>
  <c r="AB5" i="6" s="1"/>
  <c r="J8" i="6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F8" i="6"/>
  <c r="J24" i="6"/>
  <c r="F24" i="6"/>
  <c r="F28" i="6"/>
  <c r="J28" i="6"/>
  <c r="J20" i="6"/>
  <c r="F20" i="6"/>
  <c r="J12" i="6"/>
  <c r="F12" i="6"/>
  <c r="F29" i="6"/>
  <c r="J29" i="6"/>
  <c r="J16" i="6"/>
  <c r="F16" i="6"/>
  <c r="D30" i="6"/>
  <c r="E30" i="6" s="1"/>
  <c r="C31" i="6"/>
  <c r="J11" i="5"/>
  <c r="F11" i="5"/>
  <c r="K7" i="5"/>
  <c r="K8" i="5" s="1"/>
  <c r="G7" i="5"/>
  <c r="F13" i="5"/>
  <c r="J13" i="5"/>
  <c r="J9" i="5"/>
  <c r="F9" i="5"/>
  <c r="D14" i="5"/>
  <c r="E14" i="5" s="1"/>
  <c r="C15" i="5"/>
  <c r="Q6" i="5"/>
  <c r="Z5" i="5"/>
  <c r="M6" i="5"/>
  <c r="P6" i="5"/>
  <c r="N6" i="5"/>
  <c r="O6" i="5" s="1"/>
  <c r="M6" i="4"/>
  <c r="D8" i="4"/>
  <c r="E8" i="4" s="1"/>
  <c r="C9" i="4"/>
  <c r="AA5" i="4"/>
  <c r="AB5" i="4" s="1"/>
  <c r="F7" i="4"/>
  <c r="G7" i="4" s="1"/>
  <c r="J7" i="4"/>
  <c r="K7" i="4" s="1"/>
  <c r="H7" i="3"/>
  <c r="J10" i="3"/>
  <c r="F10" i="3"/>
  <c r="C12" i="3"/>
  <c r="D11" i="3"/>
  <c r="E11" i="3" s="1"/>
  <c r="AB5" i="3"/>
  <c r="AA5" i="3"/>
  <c r="J9" i="3"/>
  <c r="K9" i="3" s="1"/>
  <c r="K10" i="3" s="1"/>
  <c r="F9" i="3"/>
  <c r="Y78" i="2"/>
  <c r="AC78" i="2" s="1"/>
  <c r="AE78" i="2" s="1"/>
  <c r="X4" i="2"/>
  <c r="W4" i="2"/>
  <c r="V4" i="2"/>
  <c r="U4" i="2"/>
  <c r="T4" i="2"/>
  <c r="S4" i="2"/>
  <c r="R4" i="2"/>
  <c r="F30" i="6" l="1"/>
  <c r="J30" i="6"/>
  <c r="K20" i="6"/>
  <c r="K21" i="6" s="1"/>
  <c r="K22" i="6" s="1"/>
  <c r="K23" i="6" s="1"/>
  <c r="K24" i="6" s="1"/>
  <c r="K25" i="6" s="1"/>
  <c r="K26" i="6" s="1"/>
  <c r="K27" i="6" s="1"/>
  <c r="K28" i="6" s="1"/>
  <c r="K29" i="6" s="1"/>
  <c r="H7" i="6"/>
  <c r="D31" i="6"/>
  <c r="E31" i="6" s="1"/>
  <c r="C32" i="6"/>
  <c r="H7" i="5"/>
  <c r="K9" i="5"/>
  <c r="K10" i="5" s="1"/>
  <c r="K11" i="5" s="1"/>
  <c r="K12" i="5" s="1"/>
  <c r="K13" i="5" s="1"/>
  <c r="K14" i="5" s="1"/>
  <c r="C16" i="5"/>
  <c r="D15" i="5"/>
  <c r="E15" i="5" s="1"/>
  <c r="AA5" i="5"/>
  <c r="AB5" i="5" s="1"/>
  <c r="F14" i="5"/>
  <c r="J14" i="5"/>
  <c r="H7" i="4"/>
  <c r="D9" i="4"/>
  <c r="E9" i="4" s="1"/>
  <c r="C10" i="4"/>
  <c r="F8" i="4"/>
  <c r="J8" i="4"/>
  <c r="K8" i="4" s="1"/>
  <c r="K11" i="3"/>
  <c r="F11" i="3"/>
  <c r="J11" i="3"/>
  <c r="Q7" i="3"/>
  <c r="N7" i="3"/>
  <c r="O7" i="3" s="1"/>
  <c r="P7" i="3"/>
  <c r="Z6" i="3"/>
  <c r="C13" i="3"/>
  <c r="D12" i="3"/>
  <c r="E12" i="3" s="1"/>
  <c r="G6" i="2"/>
  <c r="D32" i="6" l="1"/>
  <c r="E32" i="6" s="1"/>
  <c r="C33" i="6"/>
  <c r="K30" i="6"/>
  <c r="F31" i="6"/>
  <c r="J31" i="6"/>
  <c r="Q7" i="6"/>
  <c r="Z6" i="6"/>
  <c r="P7" i="6"/>
  <c r="L7" i="6"/>
  <c r="N7" i="6"/>
  <c r="O7" i="6" s="1"/>
  <c r="D16" i="5"/>
  <c r="E16" i="5" s="1"/>
  <c r="C17" i="5"/>
  <c r="K15" i="5"/>
  <c r="Q7" i="5"/>
  <c r="Z6" i="5"/>
  <c r="N7" i="5"/>
  <c r="O7" i="5" s="1"/>
  <c r="P7" i="5"/>
  <c r="F15" i="5"/>
  <c r="J15" i="5"/>
  <c r="F9" i="4"/>
  <c r="J9" i="4"/>
  <c r="K9" i="4" s="1"/>
  <c r="N7" i="4"/>
  <c r="O7" i="4" s="1"/>
  <c r="P7" i="4"/>
  <c r="Z6" i="4"/>
  <c r="Q7" i="4"/>
  <c r="D10" i="4"/>
  <c r="E10" i="4" s="1"/>
  <c r="C11" i="4"/>
  <c r="J12" i="3"/>
  <c r="F12" i="3"/>
  <c r="C14" i="3"/>
  <c r="D13" i="3"/>
  <c r="E13" i="3" s="1"/>
  <c r="M7" i="3"/>
  <c r="G8" i="3"/>
  <c r="AA6" i="3"/>
  <c r="AB6" i="3"/>
  <c r="K12" i="3"/>
  <c r="D5" i="2"/>
  <c r="A7" i="2"/>
  <c r="C6" i="2"/>
  <c r="K31" i="6" l="1"/>
  <c r="K32" i="6" s="1"/>
  <c r="AA6" i="6"/>
  <c r="AB6" i="6" s="1"/>
  <c r="D33" i="6"/>
  <c r="E33" i="6" s="1"/>
  <c r="C34" i="6"/>
  <c r="M7" i="6"/>
  <c r="G8" i="6"/>
  <c r="F32" i="6"/>
  <c r="J32" i="6"/>
  <c r="M7" i="5"/>
  <c r="G8" i="5"/>
  <c r="D17" i="5"/>
  <c r="E17" i="5" s="1"/>
  <c r="C18" i="5"/>
  <c r="AA6" i="5"/>
  <c r="AB6" i="5" s="1"/>
  <c r="F16" i="5"/>
  <c r="J16" i="5"/>
  <c r="K16" i="5" s="1"/>
  <c r="M7" i="4"/>
  <c r="G8" i="4"/>
  <c r="C12" i="4"/>
  <c r="D11" i="4"/>
  <c r="E11" i="4" s="1"/>
  <c r="AA6" i="4"/>
  <c r="AB6" i="4" s="1"/>
  <c r="F10" i="4"/>
  <c r="J10" i="4"/>
  <c r="K10" i="4" s="1"/>
  <c r="F13" i="3"/>
  <c r="J13" i="3"/>
  <c r="K13" i="3" s="1"/>
  <c r="C15" i="3"/>
  <c r="D14" i="3"/>
  <c r="E14" i="3" s="1"/>
  <c r="H8" i="3"/>
  <c r="L8" i="3" s="1"/>
  <c r="D6" i="2"/>
  <c r="E6" i="2" s="1"/>
  <c r="F6" i="2" s="1"/>
  <c r="A8" i="2"/>
  <c r="C7" i="2"/>
  <c r="F33" i="6" l="1"/>
  <c r="J33" i="6"/>
  <c r="K33" i="6" s="1"/>
  <c r="H8" i="6"/>
  <c r="D34" i="6"/>
  <c r="E34" i="6" s="1"/>
  <c r="C35" i="6"/>
  <c r="H8" i="5"/>
  <c r="L8" i="5" s="1"/>
  <c r="D18" i="5"/>
  <c r="E18" i="5" s="1"/>
  <c r="C19" i="5"/>
  <c r="F17" i="5"/>
  <c r="J17" i="5"/>
  <c r="K17" i="5" s="1"/>
  <c r="K11" i="4"/>
  <c r="H8" i="4"/>
  <c r="L8" i="4" s="1"/>
  <c r="D12" i="4"/>
  <c r="E12" i="4" s="1"/>
  <c r="C13" i="4"/>
  <c r="F11" i="4"/>
  <c r="J11" i="4"/>
  <c r="Q8" i="3"/>
  <c r="Z7" i="3"/>
  <c r="P8" i="3"/>
  <c r="N8" i="3"/>
  <c r="O8" i="3" s="1"/>
  <c r="J14" i="3"/>
  <c r="K14" i="3" s="1"/>
  <c r="F14" i="3"/>
  <c r="C16" i="3"/>
  <c r="D15" i="3"/>
  <c r="E15" i="3" s="1"/>
  <c r="H6" i="2"/>
  <c r="J6" i="2"/>
  <c r="K6" i="2" s="1"/>
  <c r="A9" i="2"/>
  <c r="C8" i="2"/>
  <c r="D7" i="2"/>
  <c r="E7" i="2" s="1"/>
  <c r="C36" i="6" l="1"/>
  <c r="D35" i="6"/>
  <c r="E35" i="6" s="1"/>
  <c r="F34" i="6"/>
  <c r="J34" i="6"/>
  <c r="K34" i="6" s="1"/>
  <c r="Q8" i="6"/>
  <c r="Z7" i="6"/>
  <c r="P8" i="6"/>
  <c r="L8" i="6"/>
  <c r="N8" i="6"/>
  <c r="O8" i="6" s="1"/>
  <c r="Q8" i="5"/>
  <c r="Z7" i="5"/>
  <c r="N8" i="5"/>
  <c r="O8" i="5" s="1"/>
  <c r="P8" i="5"/>
  <c r="F18" i="5"/>
  <c r="J18" i="5"/>
  <c r="K18" i="5" s="1"/>
  <c r="D19" i="5"/>
  <c r="E19" i="5" s="1"/>
  <c r="C20" i="5"/>
  <c r="C14" i="4"/>
  <c r="D13" i="4"/>
  <c r="E13" i="4" s="1"/>
  <c r="F12" i="4"/>
  <c r="J12" i="4"/>
  <c r="P8" i="4"/>
  <c r="Z7" i="4"/>
  <c r="Q8" i="4"/>
  <c r="N8" i="4"/>
  <c r="O8" i="4" s="1"/>
  <c r="K12" i="4"/>
  <c r="AA7" i="3"/>
  <c r="AB7" i="3" s="1"/>
  <c r="M8" i="3"/>
  <c r="G9" i="3"/>
  <c r="F15" i="3"/>
  <c r="J15" i="3"/>
  <c r="K15" i="3" s="1"/>
  <c r="C17" i="3"/>
  <c r="D16" i="3"/>
  <c r="E16" i="3" s="1"/>
  <c r="Z5" i="2"/>
  <c r="AA5" i="2" s="1"/>
  <c r="AB5" i="2" s="1"/>
  <c r="A10" i="2"/>
  <c r="J7" i="2"/>
  <c r="K7" i="2" s="1"/>
  <c r="D8" i="2"/>
  <c r="E8" i="2" s="1"/>
  <c r="F7" i="2"/>
  <c r="C9" i="2"/>
  <c r="AA7" i="6" l="1"/>
  <c r="AB7" i="6" s="1"/>
  <c r="F35" i="6"/>
  <c r="J35" i="6"/>
  <c r="K35" i="6" s="1"/>
  <c r="D36" i="6"/>
  <c r="E36" i="6" s="1"/>
  <c r="C37" i="6"/>
  <c r="M8" i="6"/>
  <c r="G9" i="6"/>
  <c r="D20" i="5"/>
  <c r="E20" i="5" s="1"/>
  <c r="C21" i="5"/>
  <c r="AA7" i="5"/>
  <c r="AB7" i="5" s="1"/>
  <c r="F19" i="5"/>
  <c r="J19" i="5"/>
  <c r="K19" i="5" s="1"/>
  <c r="M8" i="5"/>
  <c r="G9" i="5"/>
  <c r="M8" i="4"/>
  <c r="G9" i="4"/>
  <c r="F13" i="4"/>
  <c r="J13" i="4"/>
  <c r="K13" i="4" s="1"/>
  <c r="AA7" i="4"/>
  <c r="AB7" i="4" s="1"/>
  <c r="D14" i="4"/>
  <c r="E14" i="4" s="1"/>
  <c r="C15" i="4"/>
  <c r="K16" i="3"/>
  <c r="C18" i="3"/>
  <c r="D17" i="3"/>
  <c r="E17" i="3" s="1"/>
  <c r="J16" i="3"/>
  <c r="F16" i="3"/>
  <c r="H9" i="3"/>
  <c r="L9" i="3" s="1"/>
  <c r="F8" i="2"/>
  <c r="J8" i="2"/>
  <c r="K8" i="2" s="1"/>
  <c r="D9" i="2"/>
  <c r="E9" i="2" s="1"/>
  <c r="A11" i="2"/>
  <c r="C10" i="2"/>
  <c r="C11" i="2" s="1"/>
  <c r="D37" i="6" l="1"/>
  <c r="E37" i="6" s="1"/>
  <c r="C38" i="6"/>
  <c r="F36" i="6"/>
  <c r="J36" i="6"/>
  <c r="K36" i="6" s="1"/>
  <c r="H9" i="6"/>
  <c r="C22" i="5"/>
  <c r="D21" i="5"/>
  <c r="E21" i="5" s="1"/>
  <c r="F20" i="5"/>
  <c r="J20" i="5"/>
  <c r="K20" i="5" s="1"/>
  <c r="H9" i="5"/>
  <c r="L9" i="5" s="1"/>
  <c r="K14" i="4"/>
  <c r="F14" i="4"/>
  <c r="J14" i="4"/>
  <c r="H9" i="4"/>
  <c r="L9" i="4" s="1"/>
  <c r="D15" i="4"/>
  <c r="E15" i="4" s="1"/>
  <c r="C16" i="4"/>
  <c r="Q9" i="3"/>
  <c r="P9" i="3"/>
  <c r="Z8" i="3"/>
  <c r="N9" i="3"/>
  <c r="O9" i="3" s="1"/>
  <c r="F17" i="3"/>
  <c r="J17" i="3"/>
  <c r="C19" i="3"/>
  <c r="D18" i="3"/>
  <c r="E18" i="3" s="1"/>
  <c r="K17" i="3"/>
  <c r="A12" i="2"/>
  <c r="F9" i="2"/>
  <c r="J9" i="2"/>
  <c r="K9" i="2" s="1"/>
  <c r="D11" i="2"/>
  <c r="E11" i="2" s="1"/>
  <c r="D10" i="2"/>
  <c r="E10" i="2" s="1"/>
  <c r="C12" i="2"/>
  <c r="Q9" i="6" l="1"/>
  <c r="Z8" i="6"/>
  <c r="P9" i="6"/>
  <c r="N9" i="6"/>
  <c r="O9" i="6" s="1"/>
  <c r="L9" i="6"/>
  <c r="D38" i="6"/>
  <c r="E38" i="6" s="1"/>
  <c r="C39" i="6"/>
  <c r="F37" i="6"/>
  <c r="J37" i="6"/>
  <c r="K37" i="6" s="1"/>
  <c r="F21" i="5"/>
  <c r="J21" i="5"/>
  <c r="K21" i="5" s="1"/>
  <c r="Q9" i="5"/>
  <c r="Z8" i="5"/>
  <c r="N9" i="5"/>
  <c r="O9" i="5" s="1"/>
  <c r="P9" i="5"/>
  <c r="D22" i="5"/>
  <c r="E22" i="5" s="1"/>
  <c r="C23" i="5"/>
  <c r="N9" i="4"/>
  <c r="O9" i="4" s="1"/>
  <c r="P9" i="4"/>
  <c r="Q9" i="4"/>
  <c r="Z8" i="4"/>
  <c r="D16" i="4"/>
  <c r="E16" i="4" s="1"/>
  <c r="C17" i="4"/>
  <c r="F15" i="4"/>
  <c r="J15" i="4"/>
  <c r="K15" i="4" s="1"/>
  <c r="M9" i="3"/>
  <c r="G10" i="3"/>
  <c r="C20" i="3"/>
  <c r="D19" i="3"/>
  <c r="E19" i="3" s="1"/>
  <c r="AA8" i="3"/>
  <c r="AB8" i="3"/>
  <c r="J18" i="3"/>
  <c r="K18" i="3" s="1"/>
  <c r="F18" i="3"/>
  <c r="D12" i="2"/>
  <c r="E12" i="2" s="1"/>
  <c r="F11" i="2"/>
  <c r="J11" i="2"/>
  <c r="A13" i="2"/>
  <c r="F10" i="2"/>
  <c r="J10" i="2"/>
  <c r="K10" i="2" s="1"/>
  <c r="C13" i="2"/>
  <c r="F38" i="6" l="1"/>
  <c r="J38" i="6"/>
  <c r="K38" i="6" s="1"/>
  <c r="AA8" i="6"/>
  <c r="AB8" i="6" s="1"/>
  <c r="D39" i="6"/>
  <c r="E39" i="6" s="1"/>
  <c r="C40" i="6"/>
  <c r="M9" i="6"/>
  <c r="G10" i="6"/>
  <c r="K22" i="5"/>
  <c r="M9" i="5"/>
  <c r="G10" i="5"/>
  <c r="C24" i="5"/>
  <c r="D23" i="5"/>
  <c r="E23" i="5" s="1"/>
  <c r="F22" i="5"/>
  <c r="J22" i="5"/>
  <c r="AA8" i="5"/>
  <c r="AB8" i="5" s="1"/>
  <c r="AA8" i="4"/>
  <c r="AB8" i="4" s="1"/>
  <c r="D17" i="4"/>
  <c r="E17" i="4" s="1"/>
  <c r="C18" i="4"/>
  <c r="M9" i="4"/>
  <c r="G10" i="4"/>
  <c r="F16" i="4"/>
  <c r="J16" i="4"/>
  <c r="K16" i="4" s="1"/>
  <c r="H10" i="3"/>
  <c r="L10" i="3" s="1"/>
  <c r="F19" i="3"/>
  <c r="J19" i="3"/>
  <c r="K19" i="3" s="1"/>
  <c r="C21" i="3"/>
  <c r="D20" i="3"/>
  <c r="E20" i="3" s="1"/>
  <c r="K11" i="2"/>
  <c r="D13" i="2"/>
  <c r="E13" i="2" s="1"/>
  <c r="A14" i="2"/>
  <c r="F12" i="2"/>
  <c r="J12" i="2"/>
  <c r="C14" i="2"/>
  <c r="C15" i="2" s="1"/>
  <c r="D40" i="6" l="1"/>
  <c r="E40" i="6" s="1"/>
  <c r="C41" i="6"/>
  <c r="F39" i="6"/>
  <c r="J39" i="6"/>
  <c r="K39" i="6" s="1"/>
  <c r="H10" i="6"/>
  <c r="F23" i="5"/>
  <c r="J23" i="5"/>
  <c r="K23" i="5" s="1"/>
  <c r="D24" i="5"/>
  <c r="E24" i="5" s="1"/>
  <c r="C25" i="5"/>
  <c r="H10" i="5"/>
  <c r="L10" i="5" s="1"/>
  <c r="H10" i="4"/>
  <c r="L10" i="4" s="1"/>
  <c r="F17" i="4"/>
  <c r="J17" i="4"/>
  <c r="K17" i="4" s="1"/>
  <c r="D18" i="4"/>
  <c r="E18" i="4" s="1"/>
  <c r="C19" i="4"/>
  <c r="J20" i="3"/>
  <c r="K20" i="3" s="1"/>
  <c r="F20" i="3"/>
  <c r="Q10" i="3"/>
  <c r="P10" i="3"/>
  <c r="N10" i="3"/>
  <c r="O10" i="3" s="1"/>
  <c r="Z9" i="3"/>
  <c r="C22" i="3"/>
  <c r="D21" i="3"/>
  <c r="E21" i="3" s="1"/>
  <c r="K12" i="2"/>
  <c r="D15" i="2"/>
  <c r="A15" i="2"/>
  <c r="D14" i="2"/>
  <c r="E14" i="2" s="1"/>
  <c r="F13" i="2"/>
  <c r="J13" i="2"/>
  <c r="K13" i="2" s="1"/>
  <c r="C16" i="2"/>
  <c r="D41" i="6" l="1"/>
  <c r="E41" i="6" s="1"/>
  <c r="C42" i="6"/>
  <c r="Q10" i="6"/>
  <c r="Z9" i="6"/>
  <c r="P10" i="6"/>
  <c r="L10" i="6"/>
  <c r="N10" i="6"/>
  <c r="O10" i="6" s="1"/>
  <c r="F40" i="6"/>
  <c r="J40" i="6"/>
  <c r="K40" i="6" s="1"/>
  <c r="K24" i="5"/>
  <c r="F24" i="5"/>
  <c r="J24" i="5"/>
  <c r="Q10" i="5"/>
  <c r="Z9" i="5"/>
  <c r="N10" i="5"/>
  <c r="O10" i="5" s="1"/>
  <c r="P10" i="5"/>
  <c r="D25" i="5"/>
  <c r="E25" i="5" s="1"/>
  <c r="C26" i="5"/>
  <c r="P10" i="4"/>
  <c r="Z9" i="4"/>
  <c r="Q10" i="4"/>
  <c r="N10" i="4"/>
  <c r="O10" i="4" s="1"/>
  <c r="D19" i="4"/>
  <c r="E19" i="4" s="1"/>
  <c r="C20" i="4"/>
  <c r="F18" i="4"/>
  <c r="J18" i="4"/>
  <c r="K18" i="4" s="1"/>
  <c r="K21" i="3"/>
  <c r="AA9" i="3"/>
  <c r="AB9" i="3" s="1"/>
  <c r="M10" i="3"/>
  <c r="G11" i="3"/>
  <c r="F21" i="3"/>
  <c r="J21" i="3"/>
  <c r="C23" i="3"/>
  <c r="D22" i="3"/>
  <c r="E22" i="3" s="1"/>
  <c r="D16" i="2"/>
  <c r="E16" i="2" s="1"/>
  <c r="A16" i="2"/>
  <c r="F14" i="2"/>
  <c r="J14" i="2"/>
  <c r="K14" i="2" s="1"/>
  <c r="E15" i="2"/>
  <c r="C17" i="2"/>
  <c r="M10" i="6" l="1"/>
  <c r="G11" i="6"/>
  <c r="D42" i="6"/>
  <c r="E42" i="6" s="1"/>
  <c r="C43" i="6"/>
  <c r="F41" i="6"/>
  <c r="J41" i="6"/>
  <c r="K41" i="6" s="1"/>
  <c r="AA9" i="6"/>
  <c r="AB9" i="6" s="1"/>
  <c r="F25" i="5"/>
  <c r="J25" i="5"/>
  <c r="K25" i="5" s="1"/>
  <c r="M10" i="5"/>
  <c r="G11" i="5"/>
  <c r="D26" i="5"/>
  <c r="E26" i="5" s="1"/>
  <c r="C27" i="5"/>
  <c r="AA9" i="5"/>
  <c r="AB9" i="5"/>
  <c r="D20" i="4"/>
  <c r="E20" i="4" s="1"/>
  <c r="C21" i="4"/>
  <c r="F19" i="4"/>
  <c r="J19" i="4"/>
  <c r="K19" i="4" s="1"/>
  <c r="M10" i="4"/>
  <c r="G11" i="4"/>
  <c r="AA9" i="4"/>
  <c r="AB9" i="4" s="1"/>
  <c r="J22" i="3"/>
  <c r="K22" i="3" s="1"/>
  <c r="F22" i="3"/>
  <c r="C24" i="3"/>
  <c r="D23" i="3"/>
  <c r="E23" i="3" s="1"/>
  <c r="H11" i="3"/>
  <c r="L11" i="3" s="1"/>
  <c r="A17" i="2"/>
  <c r="D17" i="2"/>
  <c r="E17" i="2" s="1"/>
  <c r="F16" i="2"/>
  <c r="J16" i="2"/>
  <c r="F15" i="2"/>
  <c r="J15" i="2"/>
  <c r="K15" i="2" s="1"/>
  <c r="C18" i="2"/>
  <c r="H11" i="6" l="1"/>
  <c r="F42" i="6"/>
  <c r="J42" i="6"/>
  <c r="K42" i="6" s="1"/>
  <c r="D43" i="6"/>
  <c r="E43" i="6" s="1"/>
  <c r="C44" i="6"/>
  <c r="D27" i="5"/>
  <c r="E27" i="5" s="1"/>
  <c r="C28" i="5"/>
  <c r="H11" i="5"/>
  <c r="L11" i="5" s="1"/>
  <c r="F26" i="5"/>
  <c r="J26" i="5"/>
  <c r="K26" i="5" s="1"/>
  <c r="H11" i="4"/>
  <c r="L11" i="4" s="1"/>
  <c r="D21" i="4"/>
  <c r="E21" i="4" s="1"/>
  <c r="C22" i="4"/>
  <c r="F20" i="4"/>
  <c r="J20" i="4"/>
  <c r="K20" i="4" s="1"/>
  <c r="K23" i="3"/>
  <c r="F23" i="3"/>
  <c r="J23" i="3"/>
  <c r="C25" i="3"/>
  <c r="D24" i="3"/>
  <c r="E24" i="3" s="1"/>
  <c r="P11" i="3"/>
  <c r="N11" i="3"/>
  <c r="O11" i="3" s="1"/>
  <c r="Q11" i="3"/>
  <c r="Z10" i="3"/>
  <c r="K16" i="2"/>
  <c r="F17" i="2"/>
  <c r="J17" i="2"/>
  <c r="A18" i="2"/>
  <c r="D18" i="2"/>
  <c r="E18" i="2" s="1"/>
  <c r="C19" i="2"/>
  <c r="Q11" i="6" l="1"/>
  <c r="Z10" i="6"/>
  <c r="P11" i="6"/>
  <c r="L11" i="6"/>
  <c r="N11" i="6"/>
  <c r="O11" i="6" s="1"/>
  <c r="D44" i="6"/>
  <c r="E44" i="6" s="1"/>
  <c r="C45" i="6"/>
  <c r="F43" i="6"/>
  <c r="J43" i="6"/>
  <c r="K43" i="6" s="1"/>
  <c r="F27" i="5"/>
  <c r="J27" i="5"/>
  <c r="K27" i="5" s="1"/>
  <c r="D28" i="5"/>
  <c r="E28" i="5" s="1"/>
  <c r="C29" i="5"/>
  <c r="Q11" i="5"/>
  <c r="Z10" i="5"/>
  <c r="P11" i="5"/>
  <c r="N11" i="5"/>
  <c r="O11" i="5" s="1"/>
  <c r="N11" i="4"/>
  <c r="O11" i="4" s="1"/>
  <c r="Q11" i="4"/>
  <c r="Z10" i="4"/>
  <c r="P11" i="4"/>
  <c r="F21" i="4"/>
  <c r="J21" i="4"/>
  <c r="K21" i="4" s="1"/>
  <c r="D22" i="4"/>
  <c r="E22" i="4" s="1"/>
  <c r="C23" i="4"/>
  <c r="AA10" i="3"/>
  <c r="AB10" i="3"/>
  <c r="J24" i="3"/>
  <c r="F24" i="3"/>
  <c r="C26" i="3"/>
  <c r="D25" i="3"/>
  <c r="E25" i="3" s="1"/>
  <c r="M11" i="3"/>
  <c r="G12" i="3"/>
  <c r="K24" i="3"/>
  <c r="K17" i="2"/>
  <c r="A19" i="2"/>
  <c r="F18" i="2"/>
  <c r="J18" i="2"/>
  <c r="D19" i="2"/>
  <c r="E19" i="2" s="1"/>
  <c r="C20" i="2"/>
  <c r="K44" i="6" l="1"/>
  <c r="M11" i="6"/>
  <c r="G12" i="6"/>
  <c r="D45" i="6"/>
  <c r="E45" i="6" s="1"/>
  <c r="C46" i="6"/>
  <c r="F44" i="6"/>
  <c r="J44" i="6"/>
  <c r="AA10" i="6"/>
  <c r="AB10" i="6" s="1"/>
  <c r="K28" i="5"/>
  <c r="F28" i="5"/>
  <c r="J28" i="5"/>
  <c r="AA10" i="5"/>
  <c r="AB10" i="5" s="1"/>
  <c r="M11" i="5"/>
  <c r="G12" i="5"/>
  <c r="C30" i="5"/>
  <c r="D29" i="5"/>
  <c r="E29" i="5" s="1"/>
  <c r="D23" i="4"/>
  <c r="E23" i="4" s="1"/>
  <c r="C24" i="4"/>
  <c r="F22" i="4"/>
  <c r="J22" i="4"/>
  <c r="K22" i="4" s="1"/>
  <c r="M11" i="4"/>
  <c r="G12" i="4"/>
  <c r="AA10" i="4"/>
  <c r="AB10" i="4" s="1"/>
  <c r="H12" i="3"/>
  <c r="L12" i="3" s="1"/>
  <c r="F25" i="3"/>
  <c r="J25" i="3"/>
  <c r="K25" i="3" s="1"/>
  <c r="C27" i="3"/>
  <c r="D26" i="3"/>
  <c r="E26" i="3" s="1"/>
  <c r="K18" i="2"/>
  <c r="F19" i="2"/>
  <c r="J19" i="2"/>
  <c r="D20" i="2"/>
  <c r="E20" i="2" s="1"/>
  <c r="A20" i="2"/>
  <c r="C21" i="2"/>
  <c r="D46" i="6" l="1"/>
  <c r="E46" i="6" s="1"/>
  <c r="C47" i="6"/>
  <c r="F45" i="6"/>
  <c r="J45" i="6"/>
  <c r="K45" i="6" s="1"/>
  <c r="H12" i="6"/>
  <c r="H12" i="5"/>
  <c r="L12" i="5" s="1"/>
  <c r="F29" i="5"/>
  <c r="J29" i="5"/>
  <c r="K29" i="5" s="1"/>
  <c r="D30" i="5"/>
  <c r="E30" i="5" s="1"/>
  <c r="C31" i="5"/>
  <c r="H12" i="4"/>
  <c r="L12" i="4" s="1"/>
  <c r="D24" i="4"/>
  <c r="E24" i="4" s="1"/>
  <c r="C25" i="4"/>
  <c r="F23" i="4"/>
  <c r="J23" i="4"/>
  <c r="K23" i="4" s="1"/>
  <c r="K26" i="3"/>
  <c r="C28" i="3"/>
  <c r="D27" i="3"/>
  <c r="E27" i="3" s="1"/>
  <c r="J26" i="3"/>
  <c r="F26" i="3"/>
  <c r="Q12" i="3"/>
  <c r="P12" i="3"/>
  <c r="Z11" i="3"/>
  <c r="N12" i="3"/>
  <c r="O12" i="3" s="1"/>
  <c r="K19" i="2"/>
  <c r="F20" i="2"/>
  <c r="J20" i="2"/>
  <c r="D21" i="2"/>
  <c r="E21" i="2" s="1"/>
  <c r="A21" i="2"/>
  <c r="C22" i="2"/>
  <c r="D47" i="6" l="1"/>
  <c r="E47" i="6" s="1"/>
  <c r="C48" i="6"/>
  <c r="F46" i="6"/>
  <c r="J46" i="6"/>
  <c r="K46" i="6" s="1"/>
  <c r="Q12" i="6"/>
  <c r="Z11" i="6"/>
  <c r="P12" i="6"/>
  <c r="N12" i="6"/>
  <c r="O12" i="6" s="1"/>
  <c r="L12" i="6"/>
  <c r="C32" i="5"/>
  <c r="D31" i="5"/>
  <c r="E31" i="5" s="1"/>
  <c r="Q12" i="5"/>
  <c r="Z11" i="5"/>
  <c r="N12" i="5"/>
  <c r="O12" i="5" s="1"/>
  <c r="P12" i="5"/>
  <c r="F30" i="5"/>
  <c r="J30" i="5"/>
  <c r="K30" i="5" s="1"/>
  <c r="K24" i="4"/>
  <c r="F24" i="4"/>
  <c r="J24" i="4"/>
  <c r="P12" i="4"/>
  <c r="Z11" i="4"/>
  <c r="N12" i="4"/>
  <c r="O12" i="4" s="1"/>
  <c r="Q12" i="4"/>
  <c r="D25" i="4"/>
  <c r="E25" i="4" s="1"/>
  <c r="C26" i="4"/>
  <c r="M12" i="3"/>
  <c r="G13" i="3"/>
  <c r="C29" i="3"/>
  <c r="D28" i="3"/>
  <c r="E28" i="3" s="1"/>
  <c r="AA11" i="3"/>
  <c r="AB11" i="3"/>
  <c r="F27" i="3"/>
  <c r="J27" i="3"/>
  <c r="K27" i="3"/>
  <c r="K20" i="2"/>
  <c r="A22" i="2"/>
  <c r="D22" i="2"/>
  <c r="E22" i="2" s="1"/>
  <c r="F21" i="2"/>
  <c r="J21" i="2"/>
  <c r="C23" i="2"/>
  <c r="M12" i="6" l="1"/>
  <c r="G13" i="6"/>
  <c r="F47" i="6"/>
  <c r="J47" i="6"/>
  <c r="K47" i="6" s="1"/>
  <c r="AA11" i="6"/>
  <c r="AB11" i="6" s="1"/>
  <c r="C49" i="6"/>
  <c r="D48" i="6"/>
  <c r="E48" i="6" s="1"/>
  <c r="M12" i="5"/>
  <c r="G13" i="5"/>
  <c r="F31" i="5"/>
  <c r="J31" i="5"/>
  <c r="K31" i="5" s="1"/>
  <c r="D32" i="5"/>
  <c r="E32" i="5" s="1"/>
  <c r="C33" i="5"/>
  <c r="AA11" i="5"/>
  <c r="AB11" i="5" s="1"/>
  <c r="AA11" i="4"/>
  <c r="AB11" i="4" s="1"/>
  <c r="F25" i="4"/>
  <c r="J25" i="4"/>
  <c r="K25" i="4" s="1"/>
  <c r="M12" i="4"/>
  <c r="G13" i="4"/>
  <c r="D26" i="4"/>
  <c r="E26" i="4" s="1"/>
  <c r="C27" i="4"/>
  <c r="H13" i="3"/>
  <c r="L13" i="3" s="1"/>
  <c r="J28" i="3"/>
  <c r="F28" i="3"/>
  <c r="C30" i="3"/>
  <c r="D29" i="3"/>
  <c r="E29" i="3" s="1"/>
  <c r="K28" i="3"/>
  <c r="K21" i="2"/>
  <c r="D23" i="2"/>
  <c r="E23" i="2" s="1"/>
  <c r="F22" i="2"/>
  <c r="J22" i="2"/>
  <c r="K22" i="2" s="1"/>
  <c r="A23" i="2"/>
  <c r="C24" i="2"/>
  <c r="F48" i="6" l="1"/>
  <c r="J48" i="6"/>
  <c r="K48" i="6" s="1"/>
  <c r="D49" i="6"/>
  <c r="E49" i="6" s="1"/>
  <c r="C50" i="6"/>
  <c r="H13" i="6"/>
  <c r="D33" i="5"/>
  <c r="E33" i="5" s="1"/>
  <c r="C34" i="5"/>
  <c r="H13" i="5"/>
  <c r="L13" i="5" s="1"/>
  <c r="F32" i="5"/>
  <c r="J32" i="5"/>
  <c r="K32" i="5" s="1"/>
  <c r="F26" i="4"/>
  <c r="J26" i="4"/>
  <c r="K26" i="4" s="1"/>
  <c r="H13" i="4"/>
  <c r="L13" i="4" s="1"/>
  <c r="D27" i="4"/>
  <c r="E27" i="4" s="1"/>
  <c r="C28" i="4"/>
  <c r="P13" i="3"/>
  <c r="N13" i="3"/>
  <c r="O13" i="3" s="1"/>
  <c r="Q13" i="3"/>
  <c r="Z12" i="3"/>
  <c r="C31" i="3"/>
  <c r="D30" i="3"/>
  <c r="E30" i="3" s="1"/>
  <c r="F29" i="3"/>
  <c r="J29" i="3"/>
  <c r="K29" i="3" s="1"/>
  <c r="A24" i="2"/>
  <c r="D24" i="2"/>
  <c r="E24" i="2" s="1"/>
  <c r="F23" i="2"/>
  <c r="J23" i="2"/>
  <c r="K23" i="2" s="1"/>
  <c r="C25" i="2"/>
  <c r="F49" i="6" l="1"/>
  <c r="J49" i="6"/>
  <c r="K49" i="6" s="1"/>
  <c r="Q13" i="6"/>
  <c r="Z12" i="6"/>
  <c r="P13" i="6"/>
  <c r="N13" i="6"/>
  <c r="O13" i="6" s="1"/>
  <c r="L13" i="6"/>
  <c r="C51" i="6"/>
  <c r="D50" i="6"/>
  <c r="E50" i="6" s="1"/>
  <c r="K33" i="5"/>
  <c r="F33" i="5"/>
  <c r="J33" i="5"/>
  <c r="D34" i="5"/>
  <c r="E34" i="5" s="1"/>
  <c r="C35" i="5"/>
  <c r="N13" i="5"/>
  <c r="O13" i="5" s="1"/>
  <c r="Q13" i="5"/>
  <c r="Z12" i="5"/>
  <c r="P13" i="5"/>
  <c r="D28" i="4"/>
  <c r="E28" i="4" s="1"/>
  <c r="C29" i="4"/>
  <c r="F27" i="4"/>
  <c r="J27" i="4"/>
  <c r="K27" i="4" s="1"/>
  <c r="N13" i="4"/>
  <c r="O13" i="4" s="1"/>
  <c r="P13" i="4"/>
  <c r="Z12" i="4"/>
  <c r="Q13" i="4"/>
  <c r="M13" i="3"/>
  <c r="G14" i="3"/>
  <c r="AA12" i="3"/>
  <c r="AB12" i="3"/>
  <c r="J30" i="3"/>
  <c r="K30" i="3" s="1"/>
  <c r="F30" i="3"/>
  <c r="C32" i="3"/>
  <c r="D31" i="3"/>
  <c r="E31" i="3" s="1"/>
  <c r="D25" i="2"/>
  <c r="E25" i="2" s="1"/>
  <c r="F24" i="2"/>
  <c r="J24" i="2"/>
  <c r="K24" i="2" s="1"/>
  <c r="A25" i="2"/>
  <c r="C26" i="2"/>
  <c r="M13" i="6" l="1"/>
  <c r="G14" i="6"/>
  <c r="F50" i="6"/>
  <c r="J50" i="6"/>
  <c r="K50" i="6" s="1"/>
  <c r="D51" i="6"/>
  <c r="E51" i="6" s="1"/>
  <c r="C52" i="6"/>
  <c r="AA12" i="6"/>
  <c r="AB12" i="6" s="1"/>
  <c r="AA12" i="5"/>
  <c r="AB12" i="5" s="1"/>
  <c r="D35" i="5"/>
  <c r="E35" i="5" s="1"/>
  <c r="C36" i="5"/>
  <c r="M13" i="5"/>
  <c r="G14" i="5"/>
  <c r="F34" i="5"/>
  <c r="J34" i="5"/>
  <c r="K34" i="5" s="1"/>
  <c r="K28" i="4"/>
  <c r="M13" i="4"/>
  <c r="G14" i="4"/>
  <c r="D29" i="4"/>
  <c r="E29" i="4" s="1"/>
  <c r="C30" i="4"/>
  <c r="F28" i="4"/>
  <c r="J28" i="4"/>
  <c r="AA12" i="4"/>
  <c r="AB12" i="4" s="1"/>
  <c r="K31" i="3"/>
  <c r="C33" i="3"/>
  <c r="D32" i="3"/>
  <c r="E32" i="3" s="1"/>
  <c r="H14" i="3"/>
  <c r="L14" i="3" s="1"/>
  <c r="F31" i="3"/>
  <c r="J31" i="3"/>
  <c r="A26" i="2"/>
  <c r="D26" i="2"/>
  <c r="E26" i="2" s="1"/>
  <c r="F25" i="2"/>
  <c r="J25" i="2"/>
  <c r="K25" i="2" s="1"/>
  <c r="C27" i="2"/>
  <c r="C53" i="6" l="1"/>
  <c r="D52" i="6"/>
  <c r="E52" i="6" s="1"/>
  <c r="H14" i="6"/>
  <c r="F51" i="6"/>
  <c r="J51" i="6"/>
  <c r="K51" i="6" s="1"/>
  <c r="D36" i="5"/>
  <c r="E36" i="5" s="1"/>
  <c r="C37" i="5"/>
  <c r="F35" i="5"/>
  <c r="J35" i="5"/>
  <c r="K35" i="5" s="1"/>
  <c r="H14" i="5"/>
  <c r="L14" i="5" s="1"/>
  <c r="D30" i="4"/>
  <c r="E30" i="4" s="1"/>
  <c r="C31" i="4"/>
  <c r="F29" i="4"/>
  <c r="J29" i="4"/>
  <c r="K29" i="4" s="1"/>
  <c r="H14" i="4"/>
  <c r="L14" i="4" s="1"/>
  <c r="Q14" i="3"/>
  <c r="N14" i="3"/>
  <c r="O14" i="3" s="1"/>
  <c r="P14" i="3"/>
  <c r="Z13" i="3"/>
  <c r="F32" i="3"/>
  <c r="J32" i="3"/>
  <c r="K32" i="3" s="1"/>
  <c r="C34" i="3"/>
  <c r="D33" i="3"/>
  <c r="E33" i="3" s="1"/>
  <c r="D27" i="2"/>
  <c r="E27" i="2" s="1"/>
  <c r="F26" i="2"/>
  <c r="J26" i="2"/>
  <c r="K26" i="2" s="1"/>
  <c r="A27" i="2"/>
  <c r="C28" i="2"/>
  <c r="F52" i="6" l="1"/>
  <c r="J52" i="6"/>
  <c r="K52" i="6" s="1"/>
  <c r="D53" i="6"/>
  <c r="E53" i="6" s="1"/>
  <c r="C54" i="6"/>
  <c r="Q14" i="6"/>
  <c r="Z13" i="6"/>
  <c r="P14" i="6"/>
  <c r="N14" i="6"/>
  <c r="O14" i="6" s="1"/>
  <c r="L14" i="6"/>
  <c r="P14" i="5"/>
  <c r="Z13" i="5"/>
  <c r="N14" i="5"/>
  <c r="O14" i="5" s="1"/>
  <c r="Q14" i="5"/>
  <c r="C38" i="5"/>
  <c r="D37" i="5"/>
  <c r="E37" i="5" s="1"/>
  <c r="F36" i="5"/>
  <c r="J36" i="5"/>
  <c r="K36" i="5" s="1"/>
  <c r="P14" i="4"/>
  <c r="Z13" i="4"/>
  <c r="N14" i="4"/>
  <c r="O14" i="4" s="1"/>
  <c r="Q14" i="4"/>
  <c r="D31" i="4"/>
  <c r="E31" i="4" s="1"/>
  <c r="C32" i="4"/>
  <c r="F30" i="4"/>
  <c r="J30" i="4"/>
  <c r="K30" i="4" s="1"/>
  <c r="AA13" i="3"/>
  <c r="AB13" i="3" s="1"/>
  <c r="F33" i="3"/>
  <c r="J33" i="3"/>
  <c r="K33" i="3" s="1"/>
  <c r="C35" i="3"/>
  <c r="D34" i="3"/>
  <c r="E34" i="3" s="1"/>
  <c r="M14" i="3"/>
  <c r="G15" i="3"/>
  <c r="A28" i="2"/>
  <c r="D28" i="2"/>
  <c r="E28" i="2" s="1"/>
  <c r="F27" i="2"/>
  <c r="J27" i="2"/>
  <c r="K27" i="2" s="1"/>
  <c r="C29" i="2"/>
  <c r="F53" i="6" l="1"/>
  <c r="J53" i="6"/>
  <c r="K53" i="6" s="1"/>
  <c r="AA13" i="6"/>
  <c r="AB13" i="6" s="1"/>
  <c r="M14" i="6"/>
  <c r="G15" i="6"/>
  <c r="C55" i="6"/>
  <c r="D54" i="6"/>
  <c r="E54" i="6" s="1"/>
  <c r="K37" i="5"/>
  <c r="F37" i="5"/>
  <c r="J37" i="5"/>
  <c r="AA13" i="5"/>
  <c r="AB13" i="5" s="1"/>
  <c r="D38" i="5"/>
  <c r="E38" i="5" s="1"/>
  <c r="C39" i="5"/>
  <c r="M14" i="5"/>
  <c r="G15" i="5"/>
  <c r="AA13" i="4"/>
  <c r="AB13" i="4" s="1"/>
  <c r="F31" i="4"/>
  <c r="J31" i="4"/>
  <c r="K31" i="4" s="1"/>
  <c r="M14" i="4"/>
  <c r="G15" i="4"/>
  <c r="D32" i="4"/>
  <c r="E32" i="4" s="1"/>
  <c r="C33" i="4"/>
  <c r="F34" i="3"/>
  <c r="J34" i="3"/>
  <c r="K34" i="3" s="1"/>
  <c r="C36" i="3"/>
  <c r="D35" i="3"/>
  <c r="E35" i="3" s="1"/>
  <c r="H15" i="3"/>
  <c r="L15" i="3" s="1"/>
  <c r="D29" i="2"/>
  <c r="E29" i="2" s="1"/>
  <c r="F28" i="2"/>
  <c r="J28" i="2"/>
  <c r="K28" i="2" s="1"/>
  <c r="A29" i="2"/>
  <c r="C30" i="2"/>
  <c r="D55" i="6" l="1"/>
  <c r="E55" i="6" s="1"/>
  <c r="C56" i="6"/>
  <c r="H15" i="6"/>
  <c r="F54" i="6"/>
  <c r="J54" i="6"/>
  <c r="K54" i="6" s="1"/>
  <c r="H15" i="5"/>
  <c r="L15" i="5" s="1"/>
  <c r="C40" i="5"/>
  <c r="D39" i="5"/>
  <c r="E39" i="5" s="1"/>
  <c r="F38" i="5"/>
  <c r="J38" i="5"/>
  <c r="K38" i="5" s="1"/>
  <c r="F32" i="4"/>
  <c r="J32" i="4"/>
  <c r="K32" i="4" s="1"/>
  <c r="H15" i="4"/>
  <c r="L15" i="4" s="1"/>
  <c r="D33" i="4"/>
  <c r="E33" i="4" s="1"/>
  <c r="C34" i="4"/>
  <c r="C37" i="3"/>
  <c r="D36" i="3"/>
  <c r="E36" i="3" s="1"/>
  <c r="P15" i="3"/>
  <c r="N15" i="3"/>
  <c r="O15" i="3" s="1"/>
  <c r="Q15" i="3"/>
  <c r="Z14" i="3"/>
  <c r="F35" i="3"/>
  <c r="J35" i="3"/>
  <c r="K35" i="3" s="1"/>
  <c r="D30" i="2"/>
  <c r="E30" i="2" s="1"/>
  <c r="F29" i="2"/>
  <c r="J29" i="2"/>
  <c r="K29" i="2" s="1"/>
  <c r="A30" i="2"/>
  <c r="C31" i="2"/>
  <c r="C57" i="6" l="1"/>
  <c r="D56" i="6"/>
  <c r="E56" i="6" s="1"/>
  <c r="F55" i="6"/>
  <c r="J55" i="6"/>
  <c r="K55" i="6" s="1"/>
  <c r="Q15" i="6"/>
  <c r="Z14" i="6"/>
  <c r="P15" i="6"/>
  <c r="N15" i="6"/>
  <c r="O15" i="6" s="1"/>
  <c r="L15" i="6"/>
  <c r="F39" i="5"/>
  <c r="J39" i="5"/>
  <c r="K39" i="5" s="1"/>
  <c r="D40" i="5"/>
  <c r="E40" i="5" s="1"/>
  <c r="C41" i="5"/>
  <c r="N15" i="5"/>
  <c r="O15" i="5" s="1"/>
  <c r="P15" i="5"/>
  <c r="Q15" i="5"/>
  <c r="Z14" i="5"/>
  <c r="C35" i="4"/>
  <c r="D34" i="4"/>
  <c r="E34" i="4" s="1"/>
  <c r="F33" i="4"/>
  <c r="J33" i="4"/>
  <c r="K33" i="4" s="1"/>
  <c r="N15" i="4"/>
  <c r="O15" i="4" s="1"/>
  <c r="P15" i="4"/>
  <c r="Z14" i="4"/>
  <c r="Q15" i="4"/>
  <c r="D37" i="3"/>
  <c r="E37" i="3" s="1"/>
  <c r="C38" i="3"/>
  <c r="AA14" i="3"/>
  <c r="AB14" i="3"/>
  <c r="J36" i="3"/>
  <c r="K36" i="3" s="1"/>
  <c r="F36" i="3"/>
  <c r="M15" i="3"/>
  <c r="G16" i="3"/>
  <c r="D31" i="2"/>
  <c r="E31" i="2" s="1"/>
  <c r="A31" i="2"/>
  <c r="F30" i="2"/>
  <c r="J30" i="2"/>
  <c r="K30" i="2" s="1"/>
  <c r="C32" i="2"/>
  <c r="AA14" i="6" l="1"/>
  <c r="AB14" i="6" s="1"/>
  <c r="F56" i="6"/>
  <c r="J56" i="6"/>
  <c r="K56" i="6" s="1"/>
  <c r="M15" i="6"/>
  <c r="G16" i="6"/>
  <c r="D57" i="6"/>
  <c r="E57" i="6" s="1"/>
  <c r="C58" i="6"/>
  <c r="F40" i="5"/>
  <c r="J40" i="5"/>
  <c r="K40" i="5" s="1"/>
  <c r="M15" i="5"/>
  <c r="G16" i="5"/>
  <c r="AA14" i="5"/>
  <c r="AB14" i="5" s="1"/>
  <c r="C42" i="5"/>
  <c r="D41" i="5"/>
  <c r="E41" i="5" s="1"/>
  <c r="F34" i="4"/>
  <c r="J34" i="4"/>
  <c r="K34" i="4" s="1"/>
  <c r="M15" i="4"/>
  <c r="G16" i="4"/>
  <c r="D35" i="4"/>
  <c r="E35" i="4" s="1"/>
  <c r="C36" i="4"/>
  <c r="AA14" i="4"/>
  <c r="AB14" i="4" s="1"/>
  <c r="K37" i="3"/>
  <c r="F37" i="3"/>
  <c r="J37" i="3"/>
  <c r="H16" i="3"/>
  <c r="L16" i="3" s="1"/>
  <c r="C39" i="3"/>
  <c r="D38" i="3"/>
  <c r="E38" i="3" s="1"/>
  <c r="D32" i="2"/>
  <c r="E32" i="2" s="1"/>
  <c r="A32" i="2"/>
  <c r="F31" i="2"/>
  <c r="J31" i="2"/>
  <c r="K31" i="2" s="1"/>
  <c r="C33" i="2"/>
  <c r="F57" i="6" l="1"/>
  <c r="J57" i="6"/>
  <c r="K57" i="6" s="1"/>
  <c r="H16" i="6"/>
  <c r="C59" i="6"/>
  <c r="D58" i="6"/>
  <c r="E58" i="6" s="1"/>
  <c r="D42" i="5"/>
  <c r="E42" i="5" s="1"/>
  <c r="C43" i="5"/>
  <c r="F41" i="5"/>
  <c r="J41" i="5"/>
  <c r="K41" i="5" s="1"/>
  <c r="H16" i="5"/>
  <c r="L16" i="5" s="1"/>
  <c r="D36" i="4"/>
  <c r="E36" i="4" s="1"/>
  <c r="C37" i="4"/>
  <c r="F35" i="4"/>
  <c r="J35" i="4"/>
  <c r="K35" i="4" s="1"/>
  <c r="H16" i="4"/>
  <c r="L16" i="4" s="1"/>
  <c r="C40" i="3"/>
  <c r="D39" i="3"/>
  <c r="E39" i="3" s="1"/>
  <c r="J38" i="3"/>
  <c r="K38" i="3" s="1"/>
  <c r="F38" i="3"/>
  <c r="Q16" i="3"/>
  <c r="P16" i="3"/>
  <c r="Z15" i="3"/>
  <c r="N16" i="3"/>
  <c r="O16" i="3" s="1"/>
  <c r="A33" i="2"/>
  <c r="D33" i="2"/>
  <c r="E33" i="2" s="1"/>
  <c r="F32" i="2"/>
  <c r="J32" i="2"/>
  <c r="K32" i="2" s="1"/>
  <c r="C34" i="2"/>
  <c r="F58" i="6" l="1"/>
  <c r="J58" i="6"/>
  <c r="K58" i="6" s="1"/>
  <c r="D59" i="6"/>
  <c r="E59" i="6" s="1"/>
  <c r="C60" i="6"/>
  <c r="Q16" i="6"/>
  <c r="Z15" i="6"/>
  <c r="P16" i="6"/>
  <c r="N16" i="6"/>
  <c r="O16" i="6" s="1"/>
  <c r="L16" i="6"/>
  <c r="C44" i="5"/>
  <c r="D43" i="5"/>
  <c r="E43" i="5" s="1"/>
  <c r="P16" i="5"/>
  <c r="Z15" i="5"/>
  <c r="N16" i="5"/>
  <c r="O16" i="5" s="1"/>
  <c r="Q16" i="5"/>
  <c r="F42" i="5"/>
  <c r="J42" i="5"/>
  <c r="K42" i="5" s="1"/>
  <c r="P16" i="4"/>
  <c r="Z15" i="4"/>
  <c r="N16" i="4"/>
  <c r="O16" i="4" s="1"/>
  <c r="Q16" i="4"/>
  <c r="D37" i="4"/>
  <c r="E37" i="4" s="1"/>
  <c r="C38" i="4"/>
  <c r="F36" i="4"/>
  <c r="J36" i="4"/>
  <c r="K36" i="4" s="1"/>
  <c r="M16" i="3"/>
  <c r="G17" i="3"/>
  <c r="F39" i="3"/>
  <c r="J39" i="3"/>
  <c r="K39" i="3" s="1"/>
  <c r="C41" i="3"/>
  <c r="D40" i="3"/>
  <c r="E40" i="3" s="1"/>
  <c r="AA15" i="3"/>
  <c r="AB15" i="3"/>
  <c r="D34" i="2"/>
  <c r="E34" i="2" s="1"/>
  <c r="F33" i="2"/>
  <c r="J33" i="2"/>
  <c r="K33" i="2" s="1"/>
  <c r="A34" i="2"/>
  <c r="C35" i="2"/>
  <c r="F59" i="6" l="1"/>
  <c r="J59" i="6"/>
  <c r="K59" i="6" s="1"/>
  <c r="AA15" i="6"/>
  <c r="AB15" i="6" s="1"/>
  <c r="M16" i="6"/>
  <c r="G17" i="6"/>
  <c r="C61" i="6"/>
  <c r="D60" i="6"/>
  <c r="E60" i="6" s="1"/>
  <c r="F43" i="5"/>
  <c r="J43" i="5"/>
  <c r="K43" i="5" s="1"/>
  <c r="AA15" i="5"/>
  <c r="AB15" i="5" s="1"/>
  <c r="D44" i="5"/>
  <c r="E44" i="5" s="1"/>
  <c r="C45" i="5"/>
  <c r="M16" i="5"/>
  <c r="G17" i="5"/>
  <c r="D38" i="4"/>
  <c r="E38" i="4" s="1"/>
  <c r="C39" i="4"/>
  <c r="AA15" i="4"/>
  <c r="AB15" i="4" s="1"/>
  <c r="F37" i="4"/>
  <c r="J37" i="4"/>
  <c r="K37" i="4" s="1"/>
  <c r="M16" i="4"/>
  <c r="G17" i="4"/>
  <c r="D41" i="3"/>
  <c r="E41" i="3" s="1"/>
  <c r="C42" i="3"/>
  <c r="J40" i="3"/>
  <c r="K40" i="3" s="1"/>
  <c r="F40" i="3"/>
  <c r="H17" i="3"/>
  <c r="L17" i="3" s="1"/>
  <c r="A35" i="2"/>
  <c r="D35" i="2"/>
  <c r="E35" i="2" s="1"/>
  <c r="F34" i="2"/>
  <c r="J34" i="2"/>
  <c r="K34" i="2" s="1"/>
  <c r="C36" i="2"/>
  <c r="K60" i="6" l="1"/>
  <c r="D61" i="6"/>
  <c r="E61" i="6" s="1"/>
  <c r="C62" i="6"/>
  <c r="H17" i="6"/>
  <c r="F60" i="6"/>
  <c r="J60" i="6"/>
  <c r="C46" i="5"/>
  <c r="D45" i="5"/>
  <c r="E45" i="5" s="1"/>
  <c r="F44" i="5"/>
  <c r="J44" i="5"/>
  <c r="K44" i="5" s="1"/>
  <c r="H17" i="5"/>
  <c r="L17" i="5" s="1"/>
  <c r="D39" i="4"/>
  <c r="E39" i="4" s="1"/>
  <c r="C40" i="4"/>
  <c r="F38" i="4"/>
  <c r="J38" i="4"/>
  <c r="K38" i="4" s="1"/>
  <c r="H17" i="4"/>
  <c r="L17" i="4" s="1"/>
  <c r="K41" i="3"/>
  <c r="F41" i="3"/>
  <c r="J41" i="3"/>
  <c r="P17" i="3"/>
  <c r="N17" i="3"/>
  <c r="O17" i="3" s="1"/>
  <c r="Q17" i="3"/>
  <c r="Z16" i="3"/>
  <c r="C43" i="3"/>
  <c r="D42" i="3"/>
  <c r="E42" i="3" s="1"/>
  <c r="D36" i="2"/>
  <c r="E36" i="2" s="1"/>
  <c r="F35" i="2"/>
  <c r="J35" i="2"/>
  <c r="K35" i="2" s="1"/>
  <c r="A36" i="2"/>
  <c r="C37" i="2"/>
  <c r="Q17" i="6" l="1"/>
  <c r="Z16" i="6"/>
  <c r="P17" i="6"/>
  <c r="L17" i="6"/>
  <c r="N17" i="6"/>
  <c r="O17" i="6" s="1"/>
  <c r="C63" i="6"/>
  <c r="D62" i="6"/>
  <c r="E62" i="6" s="1"/>
  <c r="F61" i="6"/>
  <c r="J61" i="6"/>
  <c r="K61" i="6"/>
  <c r="F45" i="5"/>
  <c r="J45" i="5"/>
  <c r="K45" i="5" s="1"/>
  <c r="N17" i="5"/>
  <c r="O17" i="5" s="1"/>
  <c r="Q17" i="5"/>
  <c r="Z16" i="5"/>
  <c r="P17" i="5"/>
  <c r="D46" i="5"/>
  <c r="E46" i="5" s="1"/>
  <c r="C47" i="5"/>
  <c r="D40" i="4"/>
  <c r="E40" i="4" s="1"/>
  <c r="C41" i="4"/>
  <c r="N17" i="4"/>
  <c r="O17" i="4" s="1"/>
  <c r="P17" i="4"/>
  <c r="Z16" i="4"/>
  <c r="Q17" i="4"/>
  <c r="F39" i="4"/>
  <c r="J39" i="4"/>
  <c r="K39" i="4" s="1"/>
  <c r="C44" i="3"/>
  <c r="D43" i="3"/>
  <c r="E43" i="3" s="1"/>
  <c r="AA16" i="3"/>
  <c r="AB16" i="3"/>
  <c r="J42" i="3"/>
  <c r="K42" i="3" s="1"/>
  <c r="F42" i="3"/>
  <c r="M17" i="3"/>
  <c r="G18" i="3"/>
  <c r="D37" i="2"/>
  <c r="E37" i="2" s="1"/>
  <c r="A37" i="2"/>
  <c r="F36" i="2"/>
  <c r="J36" i="2"/>
  <c r="K36" i="2" s="1"/>
  <c r="C38" i="2"/>
  <c r="AA16" i="6" l="1"/>
  <c r="AB16" i="6" s="1"/>
  <c r="M17" i="6"/>
  <c r="G18" i="6"/>
  <c r="F62" i="6"/>
  <c r="J62" i="6"/>
  <c r="K62" i="6" s="1"/>
  <c r="C64" i="6"/>
  <c r="D63" i="6"/>
  <c r="E63" i="6" s="1"/>
  <c r="AA16" i="5"/>
  <c r="AB16" i="5" s="1"/>
  <c r="C48" i="5"/>
  <c r="D47" i="5"/>
  <c r="E47" i="5" s="1"/>
  <c r="M17" i="5"/>
  <c r="G18" i="5"/>
  <c r="F46" i="5"/>
  <c r="J46" i="5"/>
  <c r="K46" i="5" s="1"/>
  <c r="AA16" i="4"/>
  <c r="AB16" i="4" s="1"/>
  <c r="D41" i="4"/>
  <c r="E41" i="4" s="1"/>
  <c r="C42" i="4"/>
  <c r="M17" i="4"/>
  <c r="G18" i="4"/>
  <c r="F40" i="4"/>
  <c r="J40" i="4"/>
  <c r="K40" i="4" s="1"/>
  <c r="H18" i="3"/>
  <c r="F43" i="3"/>
  <c r="J43" i="3"/>
  <c r="K43" i="3" s="1"/>
  <c r="C45" i="3"/>
  <c r="D44" i="3"/>
  <c r="E44" i="3" s="1"/>
  <c r="D38" i="2"/>
  <c r="E38" i="2" s="1"/>
  <c r="A38" i="2"/>
  <c r="F37" i="2"/>
  <c r="J37" i="2"/>
  <c r="K37" i="2" s="1"/>
  <c r="C39" i="2"/>
  <c r="D64" i="6" l="1"/>
  <c r="E64" i="6" s="1"/>
  <c r="C65" i="6"/>
  <c r="F63" i="6"/>
  <c r="J63" i="6"/>
  <c r="K63" i="6" s="1"/>
  <c r="H18" i="6"/>
  <c r="D48" i="5"/>
  <c r="E48" i="5" s="1"/>
  <c r="C49" i="5"/>
  <c r="H18" i="5"/>
  <c r="L18" i="5" s="1"/>
  <c r="F47" i="5"/>
  <c r="J47" i="5"/>
  <c r="K47" i="5" s="1"/>
  <c r="F41" i="4"/>
  <c r="J41" i="4"/>
  <c r="K41" i="4" s="1"/>
  <c r="H18" i="4"/>
  <c r="L18" i="4" s="1"/>
  <c r="D42" i="4"/>
  <c r="E42" i="4" s="1"/>
  <c r="C43" i="4"/>
  <c r="K44" i="3"/>
  <c r="D45" i="3"/>
  <c r="E45" i="3" s="1"/>
  <c r="C46" i="3"/>
  <c r="J44" i="3"/>
  <c r="F44" i="3"/>
  <c r="Q18" i="3"/>
  <c r="N18" i="3"/>
  <c r="O18" i="3" s="1"/>
  <c r="P18" i="3"/>
  <c r="Z17" i="3"/>
  <c r="L18" i="3"/>
  <c r="D39" i="2"/>
  <c r="E39" i="2" s="1"/>
  <c r="A39" i="2"/>
  <c r="F38" i="2"/>
  <c r="J38" i="2"/>
  <c r="K38" i="2" s="1"/>
  <c r="C40" i="2"/>
  <c r="Q18" i="6" l="1"/>
  <c r="Z17" i="6"/>
  <c r="P18" i="6"/>
  <c r="L18" i="6"/>
  <c r="N18" i="6"/>
  <c r="O18" i="6" s="1"/>
  <c r="D65" i="6"/>
  <c r="E65" i="6" s="1"/>
  <c r="C66" i="6"/>
  <c r="F64" i="6"/>
  <c r="J64" i="6"/>
  <c r="K64" i="6" s="1"/>
  <c r="C50" i="5"/>
  <c r="D49" i="5"/>
  <c r="E49" i="5" s="1"/>
  <c r="F48" i="5"/>
  <c r="J48" i="5"/>
  <c r="K48" i="5" s="1"/>
  <c r="P18" i="5"/>
  <c r="Z17" i="5"/>
  <c r="Q18" i="5"/>
  <c r="N18" i="5"/>
  <c r="O18" i="5" s="1"/>
  <c r="D43" i="4"/>
  <c r="E43" i="4" s="1"/>
  <c r="C44" i="4"/>
  <c r="F42" i="4"/>
  <c r="J42" i="4"/>
  <c r="K42" i="4" s="1"/>
  <c r="P18" i="4"/>
  <c r="Z17" i="4"/>
  <c r="N18" i="4"/>
  <c r="O18" i="4" s="1"/>
  <c r="Q18" i="4"/>
  <c r="F45" i="3"/>
  <c r="J45" i="3"/>
  <c r="K45" i="3" s="1"/>
  <c r="AA17" i="3"/>
  <c r="AB17" i="3"/>
  <c r="C47" i="3"/>
  <c r="D46" i="3"/>
  <c r="E46" i="3" s="1"/>
  <c r="M18" i="3"/>
  <c r="G19" i="3"/>
  <c r="D40" i="2"/>
  <c r="E40" i="2" s="1"/>
  <c r="A40" i="2"/>
  <c r="F39" i="2"/>
  <c r="J39" i="2"/>
  <c r="K39" i="2" s="1"/>
  <c r="C41" i="2"/>
  <c r="F65" i="6" l="1"/>
  <c r="J65" i="6"/>
  <c r="K65" i="6" s="1"/>
  <c r="AA17" i="6"/>
  <c r="AB17" i="6" s="1"/>
  <c r="D66" i="6"/>
  <c r="E66" i="6" s="1"/>
  <c r="C67" i="6"/>
  <c r="M18" i="6"/>
  <c r="G19" i="6"/>
  <c r="M18" i="5"/>
  <c r="G19" i="5"/>
  <c r="F49" i="5"/>
  <c r="J49" i="5"/>
  <c r="K49" i="5" s="1"/>
  <c r="AA17" i="5"/>
  <c r="AB17" i="5" s="1"/>
  <c r="D50" i="5"/>
  <c r="E50" i="5" s="1"/>
  <c r="C51" i="5"/>
  <c r="M18" i="4"/>
  <c r="G19" i="4"/>
  <c r="D44" i="4"/>
  <c r="E44" i="4" s="1"/>
  <c r="C45" i="4"/>
  <c r="AA17" i="4"/>
  <c r="AB17" i="4" s="1"/>
  <c r="F43" i="4"/>
  <c r="J43" i="4"/>
  <c r="K43" i="4" s="1"/>
  <c r="J46" i="3"/>
  <c r="K46" i="3" s="1"/>
  <c r="F46" i="3"/>
  <c r="C48" i="3"/>
  <c r="D47" i="3"/>
  <c r="E47" i="3" s="1"/>
  <c r="H19" i="3"/>
  <c r="A41" i="2"/>
  <c r="F40" i="2"/>
  <c r="J40" i="2"/>
  <c r="K40" i="2" s="1"/>
  <c r="D41" i="2"/>
  <c r="E41" i="2" s="1"/>
  <c r="C42" i="2"/>
  <c r="D67" i="6" l="1"/>
  <c r="E67" i="6" s="1"/>
  <c r="C68" i="6"/>
  <c r="F66" i="6"/>
  <c r="J66" i="6"/>
  <c r="K66" i="6" s="1"/>
  <c r="H19" i="6"/>
  <c r="K50" i="5"/>
  <c r="H19" i="5"/>
  <c r="L19" i="5" s="1"/>
  <c r="F50" i="5"/>
  <c r="J50" i="5"/>
  <c r="C52" i="5"/>
  <c r="D51" i="5"/>
  <c r="E51" i="5" s="1"/>
  <c r="H19" i="4"/>
  <c r="L19" i="4" s="1"/>
  <c r="F44" i="4"/>
  <c r="J44" i="4"/>
  <c r="K44" i="4" s="1"/>
  <c r="D45" i="4"/>
  <c r="E45" i="4" s="1"/>
  <c r="C46" i="4"/>
  <c r="P19" i="3"/>
  <c r="L19" i="3"/>
  <c r="N19" i="3"/>
  <c r="O19" i="3" s="1"/>
  <c r="Q19" i="3"/>
  <c r="Z18" i="3"/>
  <c r="C49" i="3"/>
  <c r="D48" i="3"/>
  <c r="E48" i="3" s="1"/>
  <c r="F47" i="3"/>
  <c r="J47" i="3"/>
  <c r="K47" i="3" s="1"/>
  <c r="J41" i="2"/>
  <c r="K41" i="2" s="1"/>
  <c r="A42" i="2"/>
  <c r="D42" i="2"/>
  <c r="E42" i="2" s="1"/>
  <c r="F41" i="2"/>
  <c r="C43" i="2"/>
  <c r="Q19" i="6" l="1"/>
  <c r="Z18" i="6"/>
  <c r="P19" i="6"/>
  <c r="L19" i="6"/>
  <c r="N19" i="6"/>
  <c r="O19" i="6" s="1"/>
  <c r="D68" i="6"/>
  <c r="E68" i="6" s="1"/>
  <c r="C69" i="6"/>
  <c r="F67" i="6"/>
  <c r="J67" i="6"/>
  <c r="K67" i="6" s="1"/>
  <c r="N19" i="5"/>
  <c r="O19" i="5" s="1"/>
  <c r="P19" i="5"/>
  <c r="Q19" i="5"/>
  <c r="Z18" i="5"/>
  <c r="F51" i="5"/>
  <c r="J51" i="5"/>
  <c r="K51" i="5" s="1"/>
  <c r="D52" i="5"/>
  <c r="E52" i="5" s="1"/>
  <c r="C53" i="5"/>
  <c r="D46" i="4"/>
  <c r="E46" i="4" s="1"/>
  <c r="C47" i="4"/>
  <c r="N19" i="4"/>
  <c r="O19" i="4" s="1"/>
  <c r="P19" i="4"/>
  <c r="Z18" i="4"/>
  <c r="Q19" i="4"/>
  <c r="F45" i="4"/>
  <c r="J45" i="4"/>
  <c r="K45" i="4" s="1"/>
  <c r="J48" i="3"/>
  <c r="K48" i="3" s="1"/>
  <c r="F48" i="3"/>
  <c r="D49" i="3"/>
  <c r="E49" i="3" s="1"/>
  <c r="C50" i="3"/>
  <c r="M19" i="3"/>
  <c r="G20" i="3"/>
  <c r="AA18" i="3"/>
  <c r="AB18" i="3" s="1"/>
  <c r="C44" i="2"/>
  <c r="F42" i="2"/>
  <c r="J42" i="2"/>
  <c r="K42" i="2" s="1"/>
  <c r="A43" i="2"/>
  <c r="D44" i="2"/>
  <c r="C45" i="2"/>
  <c r="D43" i="2"/>
  <c r="E43" i="2" s="1"/>
  <c r="D69" i="6" l="1"/>
  <c r="E69" i="6" s="1"/>
  <c r="C70" i="6"/>
  <c r="F68" i="6"/>
  <c r="J68" i="6"/>
  <c r="K68" i="6" s="1"/>
  <c r="AA18" i="6"/>
  <c r="AB18" i="6" s="1"/>
  <c r="M19" i="6"/>
  <c r="G20" i="6"/>
  <c r="M19" i="5"/>
  <c r="G20" i="5"/>
  <c r="J52" i="5"/>
  <c r="K52" i="5" s="1"/>
  <c r="F52" i="5"/>
  <c r="C54" i="5"/>
  <c r="D53" i="5"/>
  <c r="E53" i="5" s="1"/>
  <c r="AA18" i="5"/>
  <c r="AB18" i="5" s="1"/>
  <c r="AA18" i="4"/>
  <c r="AB18" i="4" s="1"/>
  <c r="D47" i="4"/>
  <c r="E47" i="4" s="1"/>
  <c r="C48" i="4"/>
  <c r="M19" i="4"/>
  <c r="G20" i="4"/>
  <c r="F46" i="4"/>
  <c r="J46" i="4"/>
  <c r="K46" i="4" s="1"/>
  <c r="F49" i="3"/>
  <c r="J49" i="3"/>
  <c r="K49" i="3" s="1"/>
  <c r="H20" i="3"/>
  <c r="C51" i="3"/>
  <c r="D50" i="3"/>
  <c r="E50" i="3" s="1"/>
  <c r="J43" i="2"/>
  <c r="K43" i="2" s="1"/>
  <c r="A44" i="2"/>
  <c r="E44" i="2"/>
  <c r="F43" i="2"/>
  <c r="D45" i="2"/>
  <c r="E45" i="2" s="1"/>
  <c r="C46" i="2"/>
  <c r="D70" i="6" l="1"/>
  <c r="E70" i="6" s="1"/>
  <c r="C71" i="6"/>
  <c r="F69" i="6"/>
  <c r="J69" i="6"/>
  <c r="K69" i="6" s="1"/>
  <c r="H20" i="6"/>
  <c r="H20" i="5"/>
  <c r="L20" i="5" s="1"/>
  <c r="J53" i="5"/>
  <c r="K53" i="5" s="1"/>
  <c r="F53" i="5"/>
  <c r="C55" i="5"/>
  <c r="D54" i="5"/>
  <c r="E54" i="5" s="1"/>
  <c r="K47" i="4"/>
  <c r="F47" i="4"/>
  <c r="J47" i="4"/>
  <c r="H20" i="4"/>
  <c r="L20" i="4" s="1"/>
  <c r="C49" i="4"/>
  <c r="D48" i="4"/>
  <c r="E48" i="4" s="1"/>
  <c r="J50" i="3"/>
  <c r="K50" i="3" s="1"/>
  <c r="F50" i="3"/>
  <c r="C52" i="3"/>
  <c r="D51" i="3"/>
  <c r="E51" i="3" s="1"/>
  <c r="Q20" i="3"/>
  <c r="P20" i="3"/>
  <c r="Z19" i="3"/>
  <c r="N20" i="3"/>
  <c r="O20" i="3" s="1"/>
  <c r="L20" i="3"/>
  <c r="A45" i="2"/>
  <c r="F45" i="2"/>
  <c r="J45" i="2"/>
  <c r="F44" i="2"/>
  <c r="J44" i="2"/>
  <c r="K44" i="2" s="1"/>
  <c r="K45" i="2" s="1"/>
  <c r="D46" i="2"/>
  <c r="E46" i="2" s="1"/>
  <c r="C47" i="2"/>
  <c r="Q20" i="6" l="1"/>
  <c r="Z19" i="6"/>
  <c r="P20" i="6"/>
  <c r="L20" i="6"/>
  <c r="N20" i="6"/>
  <c r="O20" i="6" s="1"/>
  <c r="D71" i="6"/>
  <c r="E71" i="6" s="1"/>
  <c r="C72" i="6"/>
  <c r="F70" i="6"/>
  <c r="J70" i="6"/>
  <c r="K70" i="6" s="1"/>
  <c r="P20" i="5"/>
  <c r="Z19" i="5"/>
  <c r="Q20" i="5"/>
  <c r="N20" i="5"/>
  <c r="O20" i="5" s="1"/>
  <c r="F54" i="5"/>
  <c r="J54" i="5"/>
  <c r="K54" i="5" s="1"/>
  <c r="C56" i="5"/>
  <c r="D55" i="5"/>
  <c r="E55" i="5" s="1"/>
  <c r="D49" i="4"/>
  <c r="E49" i="4" s="1"/>
  <c r="C50" i="4"/>
  <c r="F48" i="4"/>
  <c r="J48" i="4"/>
  <c r="K48" i="4" s="1"/>
  <c r="P20" i="4"/>
  <c r="Z19" i="4"/>
  <c r="N20" i="4"/>
  <c r="O20" i="4" s="1"/>
  <c r="Q20" i="4"/>
  <c r="AA19" i="3"/>
  <c r="AB19" i="3" s="1"/>
  <c r="C53" i="3"/>
  <c r="D52" i="3"/>
  <c r="E52" i="3" s="1"/>
  <c r="M20" i="3"/>
  <c r="G21" i="3"/>
  <c r="F51" i="3"/>
  <c r="J51" i="3"/>
  <c r="K51" i="3" s="1"/>
  <c r="F46" i="2"/>
  <c r="J46" i="2"/>
  <c r="K46" i="2" s="1"/>
  <c r="A46" i="2"/>
  <c r="D47" i="2"/>
  <c r="E47" i="2" s="1"/>
  <c r="C48" i="2"/>
  <c r="K71" i="6" l="1"/>
  <c r="M20" i="6"/>
  <c r="G21" i="6"/>
  <c r="C73" i="6"/>
  <c r="D72" i="6"/>
  <c r="E72" i="6" s="1"/>
  <c r="F71" i="6"/>
  <c r="J71" i="6"/>
  <c r="AA19" i="6"/>
  <c r="AB19" i="6" s="1"/>
  <c r="AA19" i="5"/>
  <c r="AB19" i="5" s="1"/>
  <c r="M20" i="5"/>
  <c r="G21" i="5"/>
  <c r="J55" i="5"/>
  <c r="K55" i="5" s="1"/>
  <c r="F55" i="5"/>
  <c r="C57" i="5"/>
  <c r="D56" i="5"/>
  <c r="E56" i="5" s="1"/>
  <c r="AA19" i="4"/>
  <c r="AB19" i="4" s="1"/>
  <c r="M20" i="4"/>
  <c r="G21" i="4"/>
  <c r="C51" i="4"/>
  <c r="D50" i="4"/>
  <c r="E50" i="4" s="1"/>
  <c r="F49" i="4"/>
  <c r="J49" i="4"/>
  <c r="K49" i="4" s="1"/>
  <c r="C54" i="3"/>
  <c r="D53" i="3"/>
  <c r="E53" i="3" s="1"/>
  <c r="H21" i="3"/>
  <c r="J52" i="3"/>
  <c r="K52" i="3" s="1"/>
  <c r="F52" i="3"/>
  <c r="F47" i="2"/>
  <c r="J47" i="2"/>
  <c r="K47" i="2" s="1"/>
  <c r="A47" i="2"/>
  <c r="D48" i="2"/>
  <c r="E48" i="2" s="1"/>
  <c r="C49" i="2"/>
  <c r="F72" i="6" l="1"/>
  <c r="J72" i="6"/>
  <c r="K72" i="6" s="1"/>
  <c r="D73" i="6"/>
  <c r="E73" i="6" s="1"/>
  <c r="C74" i="6"/>
  <c r="H21" i="6"/>
  <c r="C58" i="5"/>
  <c r="D57" i="5"/>
  <c r="E57" i="5" s="1"/>
  <c r="J56" i="5"/>
  <c r="K56" i="5" s="1"/>
  <c r="F56" i="5"/>
  <c r="H21" i="5"/>
  <c r="L21" i="5" s="1"/>
  <c r="D51" i="4"/>
  <c r="E51" i="4" s="1"/>
  <c r="C52" i="4"/>
  <c r="H21" i="4"/>
  <c r="L21" i="4" s="1"/>
  <c r="F50" i="4"/>
  <c r="J50" i="4"/>
  <c r="K50" i="4" s="1"/>
  <c r="K53" i="3"/>
  <c r="P21" i="3"/>
  <c r="L21" i="3"/>
  <c r="N21" i="3"/>
  <c r="O21" i="3" s="1"/>
  <c r="Q21" i="3"/>
  <c r="Z20" i="3"/>
  <c r="F53" i="3"/>
  <c r="J53" i="3"/>
  <c r="D54" i="3"/>
  <c r="E54" i="3" s="1"/>
  <c r="C55" i="3"/>
  <c r="F48" i="2"/>
  <c r="J48" i="2"/>
  <c r="K48" i="2" s="1"/>
  <c r="A48" i="2"/>
  <c r="C50" i="2"/>
  <c r="D49" i="2"/>
  <c r="E49" i="2" s="1"/>
  <c r="C75" i="6" l="1"/>
  <c r="D74" i="6"/>
  <c r="E74" i="6" s="1"/>
  <c r="F73" i="6"/>
  <c r="J73" i="6"/>
  <c r="K73" i="6" s="1"/>
  <c r="Q21" i="6"/>
  <c r="Z20" i="6"/>
  <c r="P21" i="6"/>
  <c r="L21" i="6"/>
  <c r="N21" i="6"/>
  <c r="O21" i="6" s="1"/>
  <c r="J57" i="5"/>
  <c r="K57" i="5" s="1"/>
  <c r="F57" i="5"/>
  <c r="N21" i="5"/>
  <c r="O21" i="5" s="1"/>
  <c r="Q21" i="5"/>
  <c r="Z20" i="5"/>
  <c r="P21" i="5"/>
  <c r="D58" i="5"/>
  <c r="E58" i="5" s="1"/>
  <c r="C59" i="5"/>
  <c r="C53" i="4"/>
  <c r="D52" i="4"/>
  <c r="E52" i="4" s="1"/>
  <c r="F51" i="4"/>
  <c r="J51" i="4"/>
  <c r="K51" i="4" s="1"/>
  <c r="N21" i="4"/>
  <c r="O21" i="4" s="1"/>
  <c r="P21" i="4"/>
  <c r="Z20" i="4"/>
  <c r="Q21" i="4"/>
  <c r="C56" i="3"/>
  <c r="D55" i="3"/>
  <c r="E55" i="3" s="1"/>
  <c r="AA20" i="3"/>
  <c r="AB20" i="3"/>
  <c r="F54" i="3"/>
  <c r="J54" i="3"/>
  <c r="K54" i="3" s="1"/>
  <c r="M21" i="3"/>
  <c r="G22" i="3"/>
  <c r="F49" i="2"/>
  <c r="J49" i="2"/>
  <c r="K49" i="2" s="1"/>
  <c r="A49" i="2"/>
  <c r="D50" i="2"/>
  <c r="E50" i="2" s="1"/>
  <c r="C51" i="2"/>
  <c r="K74" i="6" l="1"/>
  <c r="M21" i="6"/>
  <c r="G22" i="6"/>
  <c r="AA20" i="6"/>
  <c r="AB20" i="6" s="1"/>
  <c r="F74" i="6"/>
  <c r="J74" i="6"/>
  <c r="D75" i="6"/>
  <c r="E75" i="6" s="1"/>
  <c r="C76" i="6"/>
  <c r="AA20" i="5"/>
  <c r="AB20" i="5" s="1"/>
  <c r="C60" i="5"/>
  <c r="D59" i="5"/>
  <c r="E59" i="5" s="1"/>
  <c r="M21" i="5"/>
  <c r="G22" i="5"/>
  <c r="F58" i="5"/>
  <c r="J58" i="5"/>
  <c r="K58" i="5" s="1"/>
  <c r="F52" i="4"/>
  <c r="J52" i="4"/>
  <c r="K52" i="4" s="1"/>
  <c r="M21" i="4"/>
  <c r="G22" i="4"/>
  <c r="D53" i="4"/>
  <c r="E53" i="4" s="1"/>
  <c r="C54" i="4"/>
  <c r="AA20" i="4"/>
  <c r="AB20" i="4" s="1"/>
  <c r="K55" i="3"/>
  <c r="F55" i="3"/>
  <c r="J55" i="3"/>
  <c r="H22" i="3"/>
  <c r="D56" i="3"/>
  <c r="E56" i="3" s="1"/>
  <c r="C57" i="3"/>
  <c r="F50" i="2"/>
  <c r="J50" i="2"/>
  <c r="K50" i="2" s="1"/>
  <c r="A50" i="2"/>
  <c r="D51" i="2"/>
  <c r="E51" i="2" s="1"/>
  <c r="C52" i="2"/>
  <c r="D76" i="6" l="1"/>
  <c r="E76" i="6" s="1"/>
  <c r="C77" i="6"/>
  <c r="F75" i="6"/>
  <c r="J75" i="6"/>
  <c r="K75" i="6" s="1"/>
  <c r="H22" i="6"/>
  <c r="C61" i="5"/>
  <c r="D60" i="5"/>
  <c r="E60" i="5" s="1"/>
  <c r="H22" i="5"/>
  <c r="L22" i="5" s="1"/>
  <c r="J59" i="5"/>
  <c r="K59" i="5" s="1"/>
  <c r="F59" i="5"/>
  <c r="C55" i="4"/>
  <c r="D54" i="4"/>
  <c r="E54" i="4" s="1"/>
  <c r="F53" i="4"/>
  <c r="J53" i="4"/>
  <c r="K53" i="4" s="1"/>
  <c r="H22" i="4"/>
  <c r="L22" i="4" s="1"/>
  <c r="J56" i="3"/>
  <c r="F56" i="3"/>
  <c r="Q22" i="3"/>
  <c r="N22" i="3"/>
  <c r="O22" i="3" s="1"/>
  <c r="P22" i="3"/>
  <c r="Z21" i="3"/>
  <c r="L22" i="3"/>
  <c r="K56" i="3"/>
  <c r="D57" i="3"/>
  <c r="E57" i="3" s="1"/>
  <c r="C58" i="3"/>
  <c r="F51" i="2"/>
  <c r="J51" i="2"/>
  <c r="K51" i="2" s="1"/>
  <c r="A51" i="2"/>
  <c r="D52" i="2"/>
  <c r="E52" i="2" s="1"/>
  <c r="C53" i="2"/>
  <c r="K76" i="6" l="1"/>
  <c r="Q22" i="6"/>
  <c r="Z21" i="6"/>
  <c r="P22" i="6"/>
  <c r="L22" i="6"/>
  <c r="N22" i="6"/>
  <c r="O22" i="6" s="1"/>
  <c r="D77" i="6"/>
  <c r="E77" i="6" s="1"/>
  <c r="C78" i="6"/>
  <c r="D78" i="6" s="1"/>
  <c r="E78" i="6" s="1"/>
  <c r="F76" i="6"/>
  <c r="J76" i="6"/>
  <c r="F60" i="5"/>
  <c r="J60" i="5"/>
  <c r="K60" i="5" s="1"/>
  <c r="C62" i="5"/>
  <c r="D61" i="5"/>
  <c r="E61" i="5" s="1"/>
  <c r="P22" i="5"/>
  <c r="Z21" i="5"/>
  <c r="N22" i="5"/>
  <c r="O22" i="5" s="1"/>
  <c r="Q22" i="5"/>
  <c r="K54" i="4"/>
  <c r="P22" i="4"/>
  <c r="Z21" i="4"/>
  <c r="N22" i="4"/>
  <c r="O22" i="4" s="1"/>
  <c r="Q22" i="4"/>
  <c r="F54" i="4"/>
  <c r="J54" i="4"/>
  <c r="D55" i="4"/>
  <c r="E55" i="4" s="1"/>
  <c r="C56" i="4"/>
  <c r="D58" i="3"/>
  <c r="E58" i="3" s="1"/>
  <c r="C59" i="3"/>
  <c r="M22" i="3"/>
  <c r="G23" i="3"/>
  <c r="AA21" i="3"/>
  <c r="AB21" i="3" s="1"/>
  <c r="F57" i="3"/>
  <c r="J57" i="3"/>
  <c r="K57" i="3" s="1"/>
  <c r="A52" i="2"/>
  <c r="F52" i="2"/>
  <c r="J52" i="2"/>
  <c r="K52" i="2" s="1"/>
  <c r="C54" i="2"/>
  <c r="D53" i="2"/>
  <c r="E53" i="2" s="1"/>
  <c r="F78" i="6" l="1"/>
  <c r="J78" i="6"/>
  <c r="F77" i="6"/>
  <c r="J77" i="6"/>
  <c r="K77" i="6" s="1"/>
  <c r="AA21" i="6"/>
  <c r="AB21" i="6" s="1"/>
  <c r="M22" i="6"/>
  <c r="G23" i="6"/>
  <c r="M22" i="5"/>
  <c r="G23" i="5"/>
  <c r="AA21" i="5"/>
  <c r="AB21" i="5" s="1"/>
  <c r="D62" i="5"/>
  <c r="E62" i="5" s="1"/>
  <c r="C63" i="5"/>
  <c r="J61" i="5"/>
  <c r="K61" i="5" s="1"/>
  <c r="F61" i="5"/>
  <c r="F55" i="4"/>
  <c r="J55" i="4"/>
  <c r="K55" i="4" s="1"/>
  <c r="AA21" i="4"/>
  <c r="AB21" i="4" s="1"/>
  <c r="M22" i="4"/>
  <c r="G23" i="4"/>
  <c r="C57" i="4"/>
  <c r="D56" i="4"/>
  <c r="E56" i="4" s="1"/>
  <c r="C60" i="3"/>
  <c r="D59" i="3"/>
  <c r="E59" i="3" s="1"/>
  <c r="F58" i="3"/>
  <c r="J58" i="3"/>
  <c r="K58" i="3" s="1"/>
  <c r="H23" i="3"/>
  <c r="F53" i="2"/>
  <c r="J53" i="2"/>
  <c r="K53" i="2" s="1"/>
  <c r="A53" i="2"/>
  <c r="C55" i="2"/>
  <c r="D54" i="2"/>
  <c r="E54" i="2" s="1"/>
  <c r="H23" i="6" l="1"/>
  <c r="H23" i="5"/>
  <c r="L23" i="5" s="1"/>
  <c r="C64" i="5"/>
  <c r="D63" i="5"/>
  <c r="E63" i="5" s="1"/>
  <c r="F62" i="5"/>
  <c r="J62" i="5"/>
  <c r="K62" i="5" s="1"/>
  <c r="D57" i="4"/>
  <c r="E57" i="4" s="1"/>
  <c r="C58" i="4"/>
  <c r="H23" i="4"/>
  <c r="L23" i="4" s="1"/>
  <c r="F56" i="4"/>
  <c r="J56" i="4"/>
  <c r="K56" i="4" s="1"/>
  <c r="K59" i="3"/>
  <c r="F59" i="3"/>
  <c r="J59" i="3"/>
  <c r="P23" i="3"/>
  <c r="L23" i="3"/>
  <c r="N23" i="3"/>
  <c r="O23" i="3" s="1"/>
  <c r="Q23" i="3"/>
  <c r="Z22" i="3"/>
  <c r="D60" i="3"/>
  <c r="E60" i="3" s="1"/>
  <c r="C61" i="3"/>
  <c r="A54" i="2"/>
  <c r="F54" i="2"/>
  <c r="J54" i="2"/>
  <c r="K54" i="2" s="1"/>
  <c r="D55" i="2"/>
  <c r="E55" i="2" s="1"/>
  <c r="C56" i="2"/>
  <c r="Q23" i="6" l="1"/>
  <c r="Z22" i="6"/>
  <c r="P23" i="6"/>
  <c r="L23" i="6"/>
  <c r="N23" i="6"/>
  <c r="O23" i="6" s="1"/>
  <c r="C65" i="5"/>
  <c r="D64" i="5"/>
  <c r="E64" i="5" s="1"/>
  <c r="N23" i="5"/>
  <c r="O23" i="5" s="1"/>
  <c r="P23" i="5"/>
  <c r="Q23" i="5"/>
  <c r="Z22" i="5"/>
  <c r="J63" i="5"/>
  <c r="K63" i="5" s="1"/>
  <c r="F63" i="5"/>
  <c r="C59" i="4"/>
  <c r="D58" i="4"/>
  <c r="E58" i="4" s="1"/>
  <c r="F57" i="4"/>
  <c r="J57" i="4"/>
  <c r="K57" i="4" s="1"/>
  <c r="N23" i="4"/>
  <c r="O23" i="4" s="1"/>
  <c r="P23" i="4"/>
  <c r="Z22" i="4"/>
  <c r="Q23" i="4"/>
  <c r="F60" i="3"/>
  <c r="J60" i="3"/>
  <c r="K60" i="3" s="1"/>
  <c r="AA22" i="3"/>
  <c r="AB22" i="3"/>
  <c r="C62" i="3"/>
  <c r="D61" i="3"/>
  <c r="E61" i="3" s="1"/>
  <c r="M23" i="3"/>
  <c r="G24" i="3"/>
  <c r="F55" i="2"/>
  <c r="J55" i="2"/>
  <c r="K55" i="2" s="1"/>
  <c r="A55" i="2"/>
  <c r="D56" i="2"/>
  <c r="E56" i="2" s="1"/>
  <c r="C57" i="2"/>
  <c r="M23" i="6" l="1"/>
  <c r="G24" i="6"/>
  <c r="AA22" i="6"/>
  <c r="AB22" i="6" s="1"/>
  <c r="F64" i="5"/>
  <c r="J64" i="5"/>
  <c r="K64" i="5" s="1"/>
  <c r="AA22" i="5"/>
  <c r="AB22" i="5" s="1"/>
  <c r="M23" i="5"/>
  <c r="G24" i="5"/>
  <c r="C66" i="5"/>
  <c r="D65" i="5"/>
  <c r="E65" i="5" s="1"/>
  <c r="F58" i="4"/>
  <c r="J58" i="4"/>
  <c r="K58" i="4" s="1"/>
  <c r="M23" i="4"/>
  <c r="G24" i="4"/>
  <c r="D59" i="4"/>
  <c r="E59" i="4" s="1"/>
  <c r="C60" i="4"/>
  <c r="AA22" i="4"/>
  <c r="AB22" i="4" s="1"/>
  <c r="H24" i="3"/>
  <c r="F61" i="3"/>
  <c r="J61" i="3"/>
  <c r="K61" i="3" s="1"/>
  <c r="D62" i="3"/>
  <c r="E62" i="3" s="1"/>
  <c r="C63" i="3"/>
  <c r="F56" i="2"/>
  <c r="J56" i="2"/>
  <c r="K56" i="2" s="1"/>
  <c r="A56" i="2"/>
  <c r="C58" i="2"/>
  <c r="D57" i="2"/>
  <c r="E57" i="2" s="1"/>
  <c r="H24" i="6" l="1"/>
  <c r="H24" i="5"/>
  <c r="L24" i="5" s="1"/>
  <c r="C67" i="5"/>
  <c r="D66" i="5"/>
  <c r="E66" i="5" s="1"/>
  <c r="J65" i="5"/>
  <c r="K65" i="5" s="1"/>
  <c r="F65" i="5"/>
  <c r="C61" i="4"/>
  <c r="D60" i="4"/>
  <c r="E60" i="4" s="1"/>
  <c r="F59" i="4"/>
  <c r="J59" i="4"/>
  <c r="K59" i="4" s="1"/>
  <c r="H24" i="4"/>
  <c r="L24" i="4" s="1"/>
  <c r="K62" i="3"/>
  <c r="F62" i="3"/>
  <c r="J62" i="3"/>
  <c r="D63" i="3"/>
  <c r="E63" i="3" s="1"/>
  <c r="C64" i="3"/>
  <c r="Q24" i="3"/>
  <c r="P24" i="3"/>
  <c r="Z23" i="3"/>
  <c r="N24" i="3"/>
  <c r="O24" i="3" s="1"/>
  <c r="L24" i="3"/>
  <c r="F57" i="2"/>
  <c r="J57" i="2"/>
  <c r="K57" i="2" s="1"/>
  <c r="A57" i="2"/>
  <c r="D58" i="2"/>
  <c r="E58" i="2" s="1"/>
  <c r="C59" i="2"/>
  <c r="Q24" i="6" l="1"/>
  <c r="Z23" i="6"/>
  <c r="P24" i="6"/>
  <c r="L24" i="6"/>
  <c r="N24" i="6"/>
  <c r="O24" i="6" s="1"/>
  <c r="C68" i="5"/>
  <c r="D67" i="5"/>
  <c r="E67" i="5" s="1"/>
  <c r="P24" i="5"/>
  <c r="Z23" i="5"/>
  <c r="N24" i="5"/>
  <c r="O24" i="5" s="1"/>
  <c r="Q24" i="5"/>
  <c r="F66" i="5"/>
  <c r="J66" i="5"/>
  <c r="K66" i="5" s="1"/>
  <c r="K60" i="4"/>
  <c r="P24" i="4"/>
  <c r="Z23" i="4"/>
  <c r="N24" i="4"/>
  <c r="O24" i="4" s="1"/>
  <c r="Q24" i="4"/>
  <c r="F60" i="4"/>
  <c r="J60" i="4"/>
  <c r="D61" i="4"/>
  <c r="E61" i="4" s="1"/>
  <c r="C62" i="4"/>
  <c r="M24" i="3"/>
  <c r="G25" i="3"/>
  <c r="D64" i="3"/>
  <c r="E64" i="3" s="1"/>
  <c r="C65" i="3"/>
  <c r="AA23" i="3"/>
  <c r="AB23" i="3"/>
  <c r="F63" i="3"/>
  <c r="J63" i="3"/>
  <c r="K63" i="3"/>
  <c r="A58" i="2"/>
  <c r="F58" i="2"/>
  <c r="J58" i="2"/>
  <c r="K58" i="2" s="1"/>
  <c r="C60" i="2"/>
  <c r="D59" i="2"/>
  <c r="E59" i="2" s="1"/>
  <c r="M24" i="6" l="1"/>
  <c r="G25" i="6"/>
  <c r="AA23" i="6"/>
  <c r="AB23" i="6" s="1"/>
  <c r="AA23" i="5"/>
  <c r="AB23" i="5" s="1"/>
  <c r="C69" i="5"/>
  <c r="D68" i="5"/>
  <c r="E68" i="5" s="1"/>
  <c r="J67" i="5"/>
  <c r="K67" i="5" s="1"/>
  <c r="F67" i="5"/>
  <c r="M24" i="5"/>
  <c r="G25" i="5"/>
  <c r="C63" i="4"/>
  <c r="D62" i="4"/>
  <c r="E62" i="4" s="1"/>
  <c r="F61" i="4"/>
  <c r="J61" i="4"/>
  <c r="K61" i="4" s="1"/>
  <c r="AA23" i="4"/>
  <c r="AB23" i="4" s="1"/>
  <c r="M24" i="4"/>
  <c r="G25" i="4"/>
  <c r="H25" i="3"/>
  <c r="C66" i="3"/>
  <c r="D65" i="3"/>
  <c r="E65" i="3" s="1"/>
  <c r="F64" i="3"/>
  <c r="J64" i="3"/>
  <c r="K64" i="3" s="1"/>
  <c r="F59" i="2"/>
  <c r="J59" i="2"/>
  <c r="K59" i="2" s="1"/>
  <c r="A59" i="2"/>
  <c r="D60" i="2"/>
  <c r="E60" i="2" s="1"/>
  <c r="C61" i="2"/>
  <c r="H25" i="6" l="1"/>
  <c r="F68" i="5"/>
  <c r="J68" i="5"/>
  <c r="K68" i="5" s="1"/>
  <c r="D69" i="5"/>
  <c r="E69" i="5" s="1"/>
  <c r="C70" i="5"/>
  <c r="H25" i="5"/>
  <c r="L25" i="5" s="1"/>
  <c r="F62" i="4"/>
  <c r="J62" i="4"/>
  <c r="K62" i="4" s="1"/>
  <c r="H25" i="4"/>
  <c r="L25" i="4" s="1"/>
  <c r="D63" i="4"/>
  <c r="E63" i="4" s="1"/>
  <c r="C64" i="4"/>
  <c r="P25" i="3"/>
  <c r="L25" i="3"/>
  <c r="N25" i="3"/>
  <c r="O25" i="3" s="1"/>
  <c r="Q25" i="3"/>
  <c r="Z24" i="3"/>
  <c r="F65" i="3"/>
  <c r="J65" i="3"/>
  <c r="K65" i="3" s="1"/>
  <c r="D66" i="3"/>
  <c r="E66" i="3" s="1"/>
  <c r="C67" i="3"/>
  <c r="F60" i="2"/>
  <c r="J60" i="2"/>
  <c r="K60" i="2" s="1"/>
  <c r="A60" i="2"/>
  <c r="C62" i="2"/>
  <c r="D61" i="2"/>
  <c r="E61" i="2" s="1"/>
  <c r="Q25" i="6" l="1"/>
  <c r="Z24" i="6"/>
  <c r="P25" i="6"/>
  <c r="N25" i="6"/>
  <c r="O25" i="6" s="1"/>
  <c r="L25" i="6"/>
  <c r="F69" i="5"/>
  <c r="J69" i="5"/>
  <c r="K69" i="5" s="1"/>
  <c r="N25" i="5"/>
  <c r="O25" i="5" s="1"/>
  <c r="Q25" i="5"/>
  <c r="Z24" i="5"/>
  <c r="P25" i="5"/>
  <c r="C71" i="5"/>
  <c r="D70" i="5"/>
  <c r="E70" i="5" s="1"/>
  <c r="C65" i="4"/>
  <c r="D64" i="4"/>
  <c r="E64" i="4" s="1"/>
  <c r="F63" i="4"/>
  <c r="J63" i="4"/>
  <c r="K63" i="4" s="1"/>
  <c r="N25" i="4"/>
  <c r="O25" i="4" s="1"/>
  <c r="P25" i="4"/>
  <c r="Z24" i="4"/>
  <c r="Q25" i="4"/>
  <c r="M25" i="3"/>
  <c r="G26" i="3"/>
  <c r="D67" i="3"/>
  <c r="E67" i="3" s="1"/>
  <c r="C68" i="3"/>
  <c r="AA24" i="3"/>
  <c r="AB24" i="3"/>
  <c r="F66" i="3"/>
  <c r="J66" i="3"/>
  <c r="K66" i="3" s="1"/>
  <c r="F61" i="2"/>
  <c r="J61" i="2"/>
  <c r="K61" i="2" s="1"/>
  <c r="A61" i="2"/>
  <c r="D62" i="2"/>
  <c r="E62" i="2" s="1"/>
  <c r="C63" i="2"/>
  <c r="M25" i="6" l="1"/>
  <c r="G26" i="6"/>
  <c r="AA24" i="6"/>
  <c r="AB24" i="6" s="1"/>
  <c r="AA24" i="5"/>
  <c r="AB24" i="5" s="1"/>
  <c r="F70" i="5"/>
  <c r="J70" i="5"/>
  <c r="K70" i="5" s="1"/>
  <c r="M25" i="5"/>
  <c r="G26" i="5"/>
  <c r="D71" i="5"/>
  <c r="E71" i="5" s="1"/>
  <c r="C72" i="5"/>
  <c r="F64" i="4"/>
  <c r="J64" i="4"/>
  <c r="K64" i="4" s="1"/>
  <c r="M25" i="4"/>
  <c r="G26" i="4"/>
  <c r="D65" i="4"/>
  <c r="E65" i="4" s="1"/>
  <c r="C66" i="4"/>
  <c r="AA24" i="4"/>
  <c r="AB24" i="4" s="1"/>
  <c r="H26" i="3"/>
  <c r="F67" i="3"/>
  <c r="J67" i="3"/>
  <c r="K67" i="3" s="1"/>
  <c r="D68" i="3"/>
  <c r="E68" i="3" s="1"/>
  <c r="C69" i="3"/>
  <c r="F62" i="2"/>
  <c r="J62" i="2"/>
  <c r="K62" i="2" s="1"/>
  <c r="A62" i="2"/>
  <c r="C64" i="2"/>
  <c r="D63" i="2"/>
  <c r="E63" i="2" s="1"/>
  <c r="H26" i="6" l="1"/>
  <c r="H26" i="5"/>
  <c r="L26" i="5" s="1"/>
  <c r="F71" i="5"/>
  <c r="J71" i="5"/>
  <c r="K71" i="5" s="1"/>
  <c r="D72" i="5"/>
  <c r="E72" i="5" s="1"/>
  <c r="C73" i="5"/>
  <c r="D66" i="4"/>
  <c r="E66" i="4" s="1"/>
  <c r="C67" i="4"/>
  <c r="F65" i="4"/>
  <c r="J65" i="4"/>
  <c r="K65" i="4" s="1"/>
  <c r="H26" i="4"/>
  <c r="L26" i="4" s="1"/>
  <c r="D69" i="3"/>
  <c r="E69" i="3" s="1"/>
  <c r="C70" i="3"/>
  <c r="Q26" i="3"/>
  <c r="N26" i="3"/>
  <c r="O26" i="3" s="1"/>
  <c r="P26" i="3"/>
  <c r="Z25" i="3"/>
  <c r="L26" i="3"/>
  <c r="F68" i="3"/>
  <c r="J68" i="3"/>
  <c r="K68" i="3" s="1"/>
  <c r="F63" i="2"/>
  <c r="J63" i="2"/>
  <c r="K63" i="2" s="1"/>
  <c r="A63" i="2"/>
  <c r="D64" i="2"/>
  <c r="E64" i="2" s="1"/>
  <c r="C65" i="2"/>
  <c r="Q26" i="6" l="1"/>
  <c r="Z25" i="6"/>
  <c r="P26" i="6"/>
  <c r="N26" i="6"/>
  <c r="O26" i="6" s="1"/>
  <c r="L26" i="6"/>
  <c r="D73" i="5"/>
  <c r="E73" i="5" s="1"/>
  <c r="C74" i="5"/>
  <c r="P26" i="5"/>
  <c r="Z25" i="5"/>
  <c r="Q26" i="5"/>
  <c r="N26" i="5"/>
  <c r="O26" i="5" s="1"/>
  <c r="F72" i="5"/>
  <c r="J72" i="5"/>
  <c r="K72" i="5" s="1"/>
  <c r="D67" i="4"/>
  <c r="E67" i="4" s="1"/>
  <c r="C68" i="4"/>
  <c r="P26" i="4"/>
  <c r="Z25" i="4"/>
  <c r="N26" i="4"/>
  <c r="O26" i="4" s="1"/>
  <c r="Q26" i="4"/>
  <c r="F66" i="4"/>
  <c r="J66" i="4"/>
  <c r="K66" i="4" s="1"/>
  <c r="AA25" i="3"/>
  <c r="AB25" i="3"/>
  <c r="D70" i="3"/>
  <c r="E70" i="3" s="1"/>
  <c r="C71" i="3"/>
  <c r="M26" i="3"/>
  <c r="G27" i="3"/>
  <c r="F69" i="3"/>
  <c r="J69" i="3"/>
  <c r="K69" i="3" s="1"/>
  <c r="F64" i="2"/>
  <c r="J64" i="2"/>
  <c r="K64" i="2" s="1"/>
  <c r="A64" i="2"/>
  <c r="C66" i="2"/>
  <c r="D65" i="2"/>
  <c r="E65" i="2" s="1"/>
  <c r="AA25" i="6" l="1"/>
  <c r="AB25" i="6" s="1"/>
  <c r="M26" i="6"/>
  <c r="G27" i="6"/>
  <c r="D74" i="5"/>
  <c r="E74" i="5" s="1"/>
  <c r="C75" i="5"/>
  <c r="AA25" i="5"/>
  <c r="AB25" i="5" s="1"/>
  <c r="F73" i="5"/>
  <c r="J73" i="5"/>
  <c r="K73" i="5" s="1"/>
  <c r="M26" i="5"/>
  <c r="G27" i="5"/>
  <c r="D68" i="4"/>
  <c r="E68" i="4" s="1"/>
  <c r="C69" i="4"/>
  <c r="AA25" i="4"/>
  <c r="AB25" i="4" s="1"/>
  <c r="F67" i="4"/>
  <c r="J67" i="4"/>
  <c r="K67" i="4" s="1"/>
  <c r="M26" i="4"/>
  <c r="G27" i="4"/>
  <c r="F70" i="3"/>
  <c r="J70" i="3"/>
  <c r="K70" i="3" s="1"/>
  <c r="H27" i="3"/>
  <c r="D71" i="3"/>
  <c r="E71" i="3" s="1"/>
  <c r="C72" i="3"/>
  <c r="F65" i="2"/>
  <c r="J65" i="2"/>
  <c r="K65" i="2" s="1"/>
  <c r="A65" i="2"/>
  <c r="D66" i="2"/>
  <c r="E66" i="2" s="1"/>
  <c r="C67" i="2"/>
  <c r="H27" i="6" l="1"/>
  <c r="D75" i="5"/>
  <c r="E75" i="5" s="1"/>
  <c r="C76" i="5"/>
  <c r="F74" i="5"/>
  <c r="J74" i="5"/>
  <c r="K74" i="5" s="1"/>
  <c r="H27" i="5"/>
  <c r="L27" i="5" s="1"/>
  <c r="D69" i="4"/>
  <c r="E69" i="4" s="1"/>
  <c r="C70" i="4"/>
  <c r="F68" i="4"/>
  <c r="J68" i="4"/>
  <c r="K68" i="4" s="1"/>
  <c r="H27" i="4"/>
  <c r="L27" i="4" s="1"/>
  <c r="C73" i="3"/>
  <c r="D72" i="3"/>
  <c r="E72" i="3" s="1"/>
  <c r="F71" i="3"/>
  <c r="J71" i="3"/>
  <c r="K71" i="3" s="1"/>
  <c r="P27" i="3"/>
  <c r="L27" i="3"/>
  <c r="N27" i="3"/>
  <c r="O27" i="3" s="1"/>
  <c r="Q27" i="3"/>
  <c r="Z26" i="3"/>
  <c r="F66" i="2"/>
  <c r="J66" i="2"/>
  <c r="K66" i="2" s="1"/>
  <c r="A66" i="2"/>
  <c r="D67" i="2"/>
  <c r="E67" i="2" s="1"/>
  <c r="C68" i="2"/>
  <c r="N27" i="6" l="1"/>
  <c r="O27" i="6" s="1"/>
  <c r="Q27" i="6"/>
  <c r="L27" i="6"/>
  <c r="Z26" i="6"/>
  <c r="P27" i="6"/>
  <c r="D76" i="5"/>
  <c r="E76" i="5" s="1"/>
  <c r="C77" i="5"/>
  <c r="N27" i="5"/>
  <c r="O27" i="5" s="1"/>
  <c r="P27" i="5"/>
  <c r="Q27" i="5"/>
  <c r="Z26" i="5"/>
  <c r="F75" i="5"/>
  <c r="J75" i="5"/>
  <c r="K75" i="5" s="1"/>
  <c r="N27" i="4"/>
  <c r="O27" i="4" s="1"/>
  <c r="P27" i="4"/>
  <c r="Z26" i="4"/>
  <c r="Q27" i="4"/>
  <c r="C71" i="4"/>
  <c r="D70" i="4"/>
  <c r="E70" i="4" s="1"/>
  <c r="F69" i="4"/>
  <c r="J69" i="4"/>
  <c r="K69" i="4" s="1"/>
  <c r="M27" i="3"/>
  <c r="G28" i="3"/>
  <c r="F72" i="3"/>
  <c r="J72" i="3"/>
  <c r="K72" i="3" s="1"/>
  <c r="AA26" i="3"/>
  <c r="AB26" i="3"/>
  <c r="D73" i="3"/>
  <c r="E73" i="3" s="1"/>
  <c r="C74" i="3"/>
  <c r="F67" i="2"/>
  <c r="J67" i="2"/>
  <c r="K67" i="2" s="1"/>
  <c r="A67" i="2"/>
  <c r="D68" i="2"/>
  <c r="E68" i="2" s="1"/>
  <c r="C69" i="2"/>
  <c r="AA26" i="6" l="1"/>
  <c r="AB26" i="6" s="1"/>
  <c r="M27" i="6"/>
  <c r="G28" i="6"/>
  <c r="D77" i="5"/>
  <c r="E77" i="5" s="1"/>
  <c r="C78" i="5"/>
  <c r="D78" i="5" s="1"/>
  <c r="E78" i="5" s="1"/>
  <c r="AA26" i="5"/>
  <c r="AB26" i="5" s="1"/>
  <c r="M27" i="5"/>
  <c r="G28" i="5"/>
  <c r="F76" i="5"/>
  <c r="J76" i="5"/>
  <c r="K76" i="5" s="1"/>
  <c r="AA26" i="4"/>
  <c r="AB26" i="4" s="1"/>
  <c r="F70" i="4"/>
  <c r="J70" i="4"/>
  <c r="K70" i="4" s="1"/>
  <c r="M27" i="4"/>
  <c r="G28" i="4"/>
  <c r="D71" i="4"/>
  <c r="E71" i="4" s="1"/>
  <c r="C72" i="4"/>
  <c r="K73" i="3"/>
  <c r="F73" i="3"/>
  <c r="J73" i="3"/>
  <c r="H28" i="3"/>
  <c r="C75" i="3"/>
  <c r="D74" i="3"/>
  <c r="E74" i="3" s="1"/>
  <c r="A68" i="2"/>
  <c r="F68" i="2"/>
  <c r="J68" i="2"/>
  <c r="K68" i="2" s="1"/>
  <c r="D69" i="2"/>
  <c r="E69" i="2" s="1"/>
  <c r="C70" i="2"/>
  <c r="H28" i="6" l="1"/>
  <c r="H28" i="5"/>
  <c r="L28" i="5" s="1"/>
  <c r="F78" i="5"/>
  <c r="J78" i="5"/>
  <c r="F77" i="5"/>
  <c r="J77" i="5"/>
  <c r="K77" i="5" s="1"/>
  <c r="F71" i="4"/>
  <c r="J71" i="4"/>
  <c r="K71" i="4" s="1"/>
  <c r="H28" i="4"/>
  <c r="L28" i="4" s="1"/>
  <c r="C73" i="4"/>
  <c r="D72" i="4"/>
  <c r="E72" i="4" s="1"/>
  <c r="Q28" i="3"/>
  <c r="P28" i="3"/>
  <c r="Z27" i="3"/>
  <c r="N28" i="3"/>
  <c r="O28" i="3" s="1"/>
  <c r="L28" i="3"/>
  <c r="K74" i="3"/>
  <c r="F74" i="3"/>
  <c r="J74" i="3"/>
  <c r="D75" i="3"/>
  <c r="E75" i="3" s="1"/>
  <c r="C76" i="3"/>
  <c r="F69" i="2"/>
  <c r="J69" i="2"/>
  <c r="K69" i="2" s="1"/>
  <c r="A69" i="2"/>
  <c r="D70" i="2"/>
  <c r="E70" i="2" s="1"/>
  <c r="C71" i="2"/>
  <c r="P28" i="6" l="1"/>
  <c r="L28" i="6"/>
  <c r="Z27" i="6"/>
  <c r="N28" i="6"/>
  <c r="O28" i="6" s="1"/>
  <c r="Q28" i="6"/>
  <c r="P28" i="5"/>
  <c r="Z27" i="5"/>
  <c r="Q28" i="5"/>
  <c r="N28" i="5"/>
  <c r="O28" i="5" s="1"/>
  <c r="F72" i="4"/>
  <c r="J72" i="4"/>
  <c r="K72" i="4" s="1"/>
  <c r="D73" i="4"/>
  <c r="E73" i="4" s="1"/>
  <c r="C74" i="4"/>
  <c r="P28" i="4"/>
  <c r="Z27" i="4"/>
  <c r="N28" i="4"/>
  <c r="O28" i="4" s="1"/>
  <c r="Q28" i="4"/>
  <c r="K75" i="3"/>
  <c r="F75" i="3"/>
  <c r="J75" i="3"/>
  <c r="M28" i="3"/>
  <c r="G29" i="3"/>
  <c r="AA27" i="3"/>
  <c r="AB27" i="3" s="1"/>
  <c r="D76" i="3"/>
  <c r="E76" i="3" s="1"/>
  <c r="C77" i="3"/>
  <c r="F70" i="2"/>
  <c r="J70" i="2"/>
  <c r="K70" i="2" s="1"/>
  <c r="A70" i="2"/>
  <c r="D71" i="2"/>
  <c r="E71" i="2" s="1"/>
  <c r="C72" i="2"/>
  <c r="AA27" i="6" l="1"/>
  <c r="AB27" i="6" s="1"/>
  <c r="M28" i="6"/>
  <c r="G29" i="6"/>
  <c r="AA27" i="5"/>
  <c r="AB27" i="5"/>
  <c r="M28" i="5"/>
  <c r="G29" i="5"/>
  <c r="AA27" i="4"/>
  <c r="AB27" i="4" s="1"/>
  <c r="J73" i="4"/>
  <c r="K73" i="4" s="1"/>
  <c r="F73" i="4"/>
  <c r="M28" i="4"/>
  <c r="G29" i="4"/>
  <c r="C75" i="4"/>
  <c r="D74" i="4"/>
  <c r="E74" i="4" s="1"/>
  <c r="D77" i="3"/>
  <c r="E77" i="3" s="1"/>
  <c r="C78" i="3"/>
  <c r="D78" i="3" s="1"/>
  <c r="E78" i="3" s="1"/>
  <c r="F76" i="3"/>
  <c r="J76" i="3"/>
  <c r="K76" i="3" s="1"/>
  <c r="H29" i="3"/>
  <c r="F71" i="2"/>
  <c r="J71" i="2"/>
  <c r="K71" i="2" s="1"/>
  <c r="A71" i="2"/>
  <c r="D72" i="2"/>
  <c r="E72" i="2" s="1"/>
  <c r="C73" i="2"/>
  <c r="H29" i="6" l="1"/>
  <c r="H29" i="5"/>
  <c r="L29" i="5" s="1"/>
  <c r="D75" i="4"/>
  <c r="E75" i="4" s="1"/>
  <c r="C76" i="4"/>
  <c r="H29" i="4"/>
  <c r="L29" i="4" s="1"/>
  <c r="F74" i="4"/>
  <c r="J74" i="4"/>
  <c r="K74" i="4" s="1"/>
  <c r="F78" i="3"/>
  <c r="J78" i="3"/>
  <c r="P29" i="3"/>
  <c r="L29" i="3"/>
  <c r="N29" i="3"/>
  <c r="O29" i="3" s="1"/>
  <c r="Q29" i="3"/>
  <c r="Z28" i="3"/>
  <c r="F77" i="3"/>
  <c r="J77" i="3"/>
  <c r="K77" i="3" s="1"/>
  <c r="A72" i="2"/>
  <c r="F72" i="2"/>
  <c r="J72" i="2"/>
  <c r="K72" i="2" s="1"/>
  <c r="D73" i="2"/>
  <c r="E73" i="2" s="1"/>
  <c r="C74" i="2"/>
  <c r="N29" i="6" l="1"/>
  <c r="O29" i="6" s="1"/>
  <c r="P29" i="6"/>
  <c r="L29" i="6"/>
  <c r="Q29" i="6"/>
  <c r="Z28" i="6"/>
  <c r="N29" i="5"/>
  <c r="O29" i="5" s="1"/>
  <c r="Q29" i="5"/>
  <c r="Z28" i="5"/>
  <c r="P29" i="5"/>
  <c r="D76" i="4"/>
  <c r="E76" i="4" s="1"/>
  <c r="C77" i="4"/>
  <c r="F75" i="4"/>
  <c r="J75" i="4"/>
  <c r="K75" i="4" s="1"/>
  <c r="N29" i="4"/>
  <c r="O29" i="4" s="1"/>
  <c r="P29" i="4"/>
  <c r="Z28" i="4"/>
  <c r="Q29" i="4"/>
  <c r="M29" i="3"/>
  <c r="G30" i="3"/>
  <c r="AA28" i="3"/>
  <c r="AB28" i="3"/>
  <c r="F73" i="2"/>
  <c r="J73" i="2"/>
  <c r="K73" i="2" s="1"/>
  <c r="A73" i="2"/>
  <c r="C75" i="2"/>
  <c r="D74" i="2"/>
  <c r="E74" i="2" s="1"/>
  <c r="AA28" i="6" l="1"/>
  <c r="AB28" i="6" s="1"/>
  <c r="M29" i="6"/>
  <c r="G30" i="6"/>
  <c r="AA28" i="5"/>
  <c r="AB28" i="5" s="1"/>
  <c r="M29" i="5"/>
  <c r="G30" i="5"/>
  <c r="D77" i="4"/>
  <c r="E77" i="4" s="1"/>
  <c r="C78" i="4"/>
  <c r="D78" i="4" s="1"/>
  <c r="E78" i="4" s="1"/>
  <c r="M29" i="4"/>
  <c r="G30" i="4"/>
  <c r="F76" i="4"/>
  <c r="J76" i="4"/>
  <c r="K76" i="4" s="1"/>
  <c r="AA28" i="4"/>
  <c r="AB28" i="4" s="1"/>
  <c r="H30" i="3"/>
  <c r="F74" i="2"/>
  <c r="J74" i="2"/>
  <c r="K74" i="2" s="1"/>
  <c r="A74" i="2"/>
  <c r="D75" i="2"/>
  <c r="E75" i="2" s="1"/>
  <c r="C76" i="2"/>
  <c r="H30" i="6" l="1"/>
  <c r="H30" i="5"/>
  <c r="F78" i="4"/>
  <c r="J78" i="4"/>
  <c r="F77" i="4"/>
  <c r="J77" i="4"/>
  <c r="K77" i="4" s="1"/>
  <c r="H30" i="4"/>
  <c r="L30" i="4" s="1"/>
  <c r="Q30" i="3"/>
  <c r="N30" i="3"/>
  <c r="O30" i="3" s="1"/>
  <c r="P30" i="3"/>
  <c r="Z29" i="3"/>
  <c r="L30" i="3"/>
  <c r="F75" i="2"/>
  <c r="J75" i="2"/>
  <c r="K75" i="2" s="1"/>
  <c r="A75" i="2"/>
  <c r="C77" i="2"/>
  <c r="D76" i="2"/>
  <c r="E76" i="2" s="1"/>
  <c r="P30" i="6" l="1"/>
  <c r="L30" i="6"/>
  <c r="Z29" i="6"/>
  <c r="N30" i="6"/>
  <c r="O30" i="6" s="1"/>
  <c r="Q30" i="6"/>
  <c r="P30" i="5"/>
  <c r="L30" i="5"/>
  <c r="Z29" i="5"/>
  <c r="N30" i="5"/>
  <c r="O30" i="5" s="1"/>
  <c r="Q30" i="5"/>
  <c r="P30" i="4"/>
  <c r="Z29" i="4"/>
  <c r="N30" i="4"/>
  <c r="O30" i="4" s="1"/>
  <c r="Q30" i="4"/>
  <c r="AA29" i="3"/>
  <c r="AB29" i="3"/>
  <c r="M30" i="3"/>
  <c r="G31" i="3"/>
  <c r="F76" i="2"/>
  <c r="J76" i="2"/>
  <c r="K76" i="2" s="1"/>
  <c r="A76" i="2"/>
  <c r="D77" i="2"/>
  <c r="E77" i="2" s="1"/>
  <c r="C78" i="2"/>
  <c r="M30" i="6" l="1"/>
  <c r="G31" i="6"/>
  <c r="AA29" i="6"/>
  <c r="AB29" i="6"/>
  <c r="M30" i="5"/>
  <c r="G31" i="5"/>
  <c r="AA29" i="5"/>
  <c r="AB29" i="5" s="1"/>
  <c r="M30" i="4"/>
  <c r="G31" i="4"/>
  <c r="AA29" i="4"/>
  <c r="AB29" i="4" s="1"/>
  <c r="H31" i="3"/>
  <c r="D78" i="2"/>
  <c r="E78" i="2" s="1"/>
  <c r="A77" i="2"/>
  <c r="F77" i="2"/>
  <c r="J77" i="2"/>
  <c r="K77" i="2" s="1"/>
  <c r="P6" i="2"/>
  <c r="H31" i="6" l="1"/>
  <c r="H31" i="5"/>
  <c r="H31" i="4"/>
  <c r="L31" i="4" s="1"/>
  <c r="P31" i="3"/>
  <c r="Q31" i="3"/>
  <c r="L31" i="3"/>
  <c r="Z30" i="3"/>
  <c r="N31" i="3"/>
  <c r="O31" i="3" s="1"/>
  <c r="A78" i="2"/>
  <c r="F78" i="2"/>
  <c r="J78" i="2"/>
  <c r="Q6" i="2"/>
  <c r="N6" i="2"/>
  <c r="O6" i="2" s="1"/>
  <c r="L6" i="2"/>
  <c r="N31" i="6" l="1"/>
  <c r="O31" i="6" s="1"/>
  <c r="Q31" i="6"/>
  <c r="L31" i="6"/>
  <c r="Z30" i="6"/>
  <c r="P31" i="6"/>
  <c r="N31" i="5"/>
  <c r="O31" i="5" s="1"/>
  <c r="P31" i="5"/>
  <c r="Q31" i="5"/>
  <c r="Z30" i="5"/>
  <c r="L31" i="5"/>
  <c r="P31" i="4"/>
  <c r="Z30" i="4"/>
  <c r="Q31" i="4"/>
  <c r="N31" i="4"/>
  <c r="O31" i="4" s="1"/>
  <c r="AA30" i="3"/>
  <c r="AB30" i="3"/>
  <c r="M31" i="3"/>
  <c r="G32" i="3"/>
  <c r="G7" i="2"/>
  <c r="H7" i="2" s="1"/>
  <c r="Z6" i="2" s="1"/>
  <c r="M6" i="2"/>
  <c r="AA30" i="6" l="1"/>
  <c r="AB30" i="6" s="1"/>
  <c r="M31" i="6"/>
  <c r="G32" i="6"/>
  <c r="AA30" i="5"/>
  <c r="AB30" i="5" s="1"/>
  <c r="M31" i="5"/>
  <c r="G32" i="5"/>
  <c r="AA30" i="4"/>
  <c r="AB30" i="4" s="1"/>
  <c r="M31" i="4"/>
  <c r="G32" i="4"/>
  <c r="H32" i="3"/>
  <c r="L7" i="2"/>
  <c r="Q7" i="2"/>
  <c r="N7" i="2"/>
  <c r="O7" i="2" s="1"/>
  <c r="P7" i="2"/>
  <c r="H32" i="6" l="1"/>
  <c r="H32" i="5"/>
  <c r="H32" i="4"/>
  <c r="L32" i="4" s="1"/>
  <c r="Q32" i="3"/>
  <c r="P32" i="3"/>
  <c r="Z31" i="3"/>
  <c r="N32" i="3"/>
  <c r="O32" i="3" s="1"/>
  <c r="L32" i="3"/>
  <c r="M7" i="2"/>
  <c r="G8" i="2"/>
  <c r="H8" i="2" s="1"/>
  <c r="Z7" i="2" s="1"/>
  <c r="P32" i="6" l="1"/>
  <c r="L32" i="6"/>
  <c r="Z31" i="6"/>
  <c r="Q32" i="6"/>
  <c r="N32" i="6"/>
  <c r="O32" i="6" s="1"/>
  <c r="P32" i="5"/>
  <c r="L32" i="5"/>
  <c r="Z31" i="5"/>
  <c r="N32" i="5"/>
  <c r="O32" i="5" s="1"/>
  <c r="Q32" i="5"/>
  <c r="N32" i="4"/>
  <c r="O32" i="4" s="1"/>
  <c r="P32" i="4"/>
  <c r="Q32" i="4"/>
  <c r="Z31" i="4"/>
  <c r="M32" i="3"/>
  <c r="G33" i="3"/>
  <c r="AA31" i="3"/>
  <c r="AB31" i="3" s="1"/>
  <c r="N8" i="2"/>
  <c r="O8" i="2" s="1"/>
  <c r="Q8" i="2"/>
  <c r="P8" i="2"/>
  <c r="L8" i="2"/>
  <c r="AA31" i="6" l="1"/>
  <c r="AB31" i="6" s="1"/>
  <c r="M32" i="6"/>
  <c r="G33" i="6"/>
  <c r="AA31" i="5"/>
  <c r="AB31" i="5"/>
  <c r="M32" i="5"/>
  <c r="G33" i="5"/>
  <c r="AA31" i="4"/>
  <c r="AB31" i="4" s="1"/>
  <c r="M32" i="4"/>
  <c r="G33" i="4"/>
  <c r="H33" i="3"/>
  <c r="M8" i="2"/>
  <c r="G9" i="2"/>
  <c r="H9" i="2" s="1"/>
  <c r="H33" i="6" l="1"/>
  <c r="H33" i="5"/>
  <c r="H33" i="4"/>
  <c r="L33" i="4" s="1"/>
  <c r="Q33" i="3"/>
  <c r="P33" i="3"/>
  <c r="N33" i="3"/>
  <c r="O33" i="3" s="1"/>
  <c r="Z32" i="3"/>
  <c r="L33" i="3"/>
  <c r="Z8" i="2"/>
  <c r="L9" i="2"/>
  <c r="M9" i="2" s="1"/>
  <c r="N33" i="6" l="1"/>
  <c r="O33" i="6" s="1"/>
  <c r="P33" i="6"/>
  <c r="L33" i="6"/>
  <c r="Q33" i="6"/>
  <c r="Z32" i="6"/>
  <c r="N33" i="5"/>
  <c r="O33" i="5" s="1"/>
  <c r="Q33" i="5"/>
  <c r="L33" i="5"/>
  <c r="Z32" i="5"/>
  <c r="P33" i="5"/>
  <c r="P33" i="4"/>
  <c r="Z32" i="4"/>
  <c r="Q33" i="4"/>
  <c r="N33" i="4"/>
  <c r="O33" i="4" s="1"/>
  <c r="AA32" i="3"/>
  <c r="AB32" i="3"/>
  <c r="M33" i="3"/>
  <c r="G34" i="3"/>
  <c r="P9" i="2"/>
  <c r="Q9" i="2"/>
  <c r="N9" i="2"/>
  <c r="O9" i="2" s="1"/>
  <c r="G10" i="2"/>
  <c r="H10" i="2" s="1"/>
  <c r="AA32" i="6" l="1"/>
  <c r="AB32" i="6" s="1"/>
  <c r="M33" i="6"/>
  <c r="G34" i="6"/>
  <c r="AA32" i="5"/>
  <c r="AB32" i="5" s="1"/>
  <c r="M33" i="5"/>
  <c r="G34" i="5"/>
  <c r="AA32" i="4"/>
  <c r="AB32" i="4"/>
  <c r="M33" i="4"/>
  <c r="G34" i="4"/>
  <c r="H34" i="3"/>
  <c r="Z9" i="2"/>
  <c r="AA9" i="2" s="1"/>
  <c r="AB9" i="2" s="1"/>
  <c r="AA8" i="2"/>
  <c r="AB8" i="2" s="1"/>
  <c r="AA7" i="2"/>
  <c r="AB7" i="2" s="1"/>
  <c r="AA6" i="2"/>
  <c r="AB6" i="2" s="1"/>
  <c r="H34" i="6" l="1"/>
  <c r="H34" i="5"/>
  <c r="H34" i="4"/>
  <c r="L34" i="4" s="1"/>
  <c r="Q34" i="3"/>
  <c r="L34" i="3"/>
  <c r="P34" i="3"/>
  <c r="N34" i="3"/>
  <c r="O34" i="3" s="1"/>
  <c r="Z33" i="3"/>
  <c r="N10" i="2"/>
  <c r="O10" i="2" s="1"/>
  <c r="Q10" i="2"/>
  <c r="P10" i="2"/>
  <c r="L10" i="2"/>
  <c r="P34" i="6" l="1"/>
  <c r="L34" i="6"/>
  <c r="Z33" i="6"/>
  <c r="Q34" i="6"/>
  <c r="N34" i="6"/>
  <c r="O34" i="6" s="1"/>
  <c r="N34" i="5"/>
  <c r="O34" i="5" s="1"/>
  <c r="P34" i="5"/>
  <c r="L34" i="5"/>
  <c r="Z33" i="5"/>
  <c r="Q34" i="5"/>
  <c r="N34" i="4"/>
  <c r="O34" i="4" s="1"/>
  <c r="Q34" i="4"/>
  <c r="Z33" i="4"/>
  <c r="P34" i="4"/>
  <c r="M34" i="3"/>
  <c r="G35" i="3"/>
  <c r="AA33" i="3"/>
  <c r="AB33" i="3" s="1"/>
  <c r="M10" i="2"/>
  <c r="G11" i="2"/>
  <c r="H11" i="2" s="1"/>
  <c r="M34" i="6" l="1"/>
  <c r="G35" i="6"/>
  <c r="AA33" i="6"/>
  <c r="AB33" i="6"/>
  <c r="AA33" i="5"/>
  <c r="AB33" i="5" s="1"/>
  <c r="M34" i="5"/>
  <c r="G35" i="5"/>
  <c r="AA33" i="4"/>
  <c r="AB33" i="4" s="1"/>
  <c r="M34" i="4"/>
  <c r="G35" i="4"/>
  <c r="H35" i="3"/>
  <c r="L11" i="2"/>
  <c r="N11" i="2"/>
  <c r="O11" i="2" s="1"/>
  <c r="P11" i="2"/>
  <c r="Q11" i="2"/>
  <c r="Z10" i="2"/>
  <c r="AA10" i="2" s="1"/>
  <c r="AB10" i="2" s="1"/>
  <c r="H35" i="6" l="1"/>
  <c r="H35" i="5"/>
  <c r="H35" i="4"/>
  <c r="L35" i="4" s="1"/>
  <c r="Q35" i="3"/>
  <c r="L35" i="3"/>
  <c r="P35" i="3"/>
  <c r="N35" i="3"/>
  <c r="O35" i="3" s="1"/>
  <c r="Z34" i="3"/>
  <c r="G12" i="2"/>
  <c r="H12" i="2" s="1"/>
  <c r="M11" i="2"/>
  <c r="N35" i="6" l="1"/>
  <c r="O35" i="6" s="1"/>
  <c r="Q35" i="6"/>
  <c r="L35" i="6"/>
  <c r="Z34" i="6"/>
  <c r="P35" i="6"/>
  <c r="P35" i="5"/>
  <c r="L35" i="5"/>
  <c r="Z34" i="5"/>
  <c r="N35" i="5"/>
  <c r="O35" i="5" s="1"/>
  <c r="Q35" i="5"/>
  <c r="P35" i="4"/>
  <c r="Z34" i="4"/>
  <c r="N35" i="4"/>
  <c r="O35" i="4" s="1"/>
  <c r="Q35" i="4"/>
  <c r="M35" i="3"/>
  <c r="G36" i="3"/>
  <c r="AA34" i="3"/>
  <c r="AB34" i="3" s="1"/>
  <c r="Q12" i="2"/>
  <c r="N12" i="2"/>
  <c r="O12" i="2" s="1"/>
  <c r="L12" i="2"/>
  <c r="P12" i="2"/>
  <c r="Z11" i="2"/>
  <c r="AA11" i="2" s="1"/>
  <c r="AB11" i="2" s="1"/>
  <c r="AA34" i="6" l="1"/>
  <c r="AB34" i="6" s="1"/>
  <c r="M35" i="6"/>
  <c r="G36" i="6"/>
  <c r="M35" i="5"/>
  <c r="G36" i="5"/>
  <c r="AA34" i="5"/>
  <c r="AB34" i="5" s="1"/>
  <c r="AA34" i="4"/>
  <c r="AB34" i="4" s="1"/>
  <c r="M35" i="4"/>
  <c r="G36" i="4"/>
  <c r="H36" i="3"/>
  <c r="M12" i="2"/>
  <c r="G13" i="2"/>
  <c r="H13" i="2" s="1"/>
  <c r="H36" i="6" l="1"/>
  <c r="H36" i="5"/>
  <c r="H36" i="4"/>
  <c r="L36" i="4" s="1"/>
  <c r="Q36" i="3"/>
  <c r="L36" i="3"/>
  <c r="P36" i="3"/>
  <c r="N36" i="3"/>
  <c r="O36" i="3" s="1"/>
  <c r="Z35" i="3"/>
  <c r="P13" i="2"/>
  <c r="Q13" i="2"/>
  <c r="L13" i="2"/>
  <c r="N13" i="2"/>
  <c r="O13" i="2" s="1"/>
  <c r="Z12" i="2"/>
  <c r="AA12" i="2" s="1"/>
  <c r="AB12" i="2" s="1"/>
  <c r="P36" i="6" l="1"/>
  <c r="L36" i="6"/>
  <c r="Z35" i="6"/>
  <c r="N36" i="6"/>
  <c r="O36" i="6" s="1"/>
  <c r="Q36" i="6"/>
  <c r="N36" i="5"/>
  <c r="O36" i="5" s="1"/>
  <c r="P36" i="5"/>
  <c r="L36" i="5"/>
  <c r="Z35" i="5"/>
  <c r="Q36" i="5"/>
  <c r="N36" i="4"/>
  <c r="O36" i="4" s="1"/>
  <c r="P36" i="4"/>
  <c r="Q36" i="4"/>
  <c r="Z35" i="4"/>
  <c r="M36" i="3"/>
  <c r="G37" i="3"/>
  <c r="AA35" i="3"/>
  <c r="AB35" i="3"/>
  <c r="M13" i="2"/>
  <c r="G14" i="2"/>
  <c r="H14" i="2" s="1"/>
  <c r="AA35" i="6" l="1"/>
  <c r="AB35" i="6" s="1"/>
  <c r="M36" i="6"/>
  <c r="G37" i="6"/>
  <c r="AA35" i="5"/>
  <c r="AB35" i="5" s="1"/>
  <c r="M36" i="5"/>
  <c r="G37" i="5"/>
  <c r="M36" i="4"/>
  <c r="G37" i="4"/>
  <c r="AA35" i="4"/>
  <c r="AB35" i="4" s="1"/>
  <c r="H37" i="3"/>
  <c r="N14" i="2"/>
  <c r="O14" i="2" s="1"/>
  <c r="Q14" i="2"/>
  <c r="L14" i="2"/>
  <c r="P14" i="2"/>
  <c r="Z13" i="2"/>
  <c r="AA13" i="2" s="1"/>
  <c r="AB13" i="2" s="1"/>
  <c r="H37" i="6" l="1"/>
  <c r="H37" i="5"/>
  <c r="H37" i="4"/>
  <c r="L37" i="4" s="1"/>
  <c r="N37" i="3"/>
  <c r="O37" i="3" s="1"/>
  <c r="Q37" i="3"/>
  <c r="L37" i="3"/>
  <c r="Z36" i="3"/>
  <c r="P37" i="3"/>
  <c r="G15" i="2"/>
  <c r="H15" i="2" s="1"/>
  <c r="M14" i="2"/>
  <c r="N37" i="6" l="1"/>
  <c r="O37" i="6" s="1"/>
  <c r="P37" i="6"/>
  <c r="Q37" i="6"/>
  <c r="Z36" i="6"/>
  <c r="L37" i="6"/>
  <c r="P37" i="5"/>
  <c r="L37" i="5"/>
  <c r="Z36" i="5"/>
  <c r="N37" i="5"/>
  <c r="O37" i="5" s="1"/>
  <c r="Q37" i="5"/>
  <c r="P37" i="4"/>
  <c r="Z36" i="4"/>
  <c r="Q37" i="4"/>
  <c r="N37" i="4"/>
  <c r="O37" i="4" s="1"/>
  <c r="AA36" i="3"/>
  <c r="AB36" i="3" s="1"/>
  <c r="M37" i="3"/>
  <c r="G38" i="3"/>
  <c r="L15" i="2"/>
  <c r="Q15" i="2"/>
  <c r="N15" i="2"/>
  <c r="O15" i="2" s="1"/>
  <c r="P15" i="2"/>
  <c r="Z14" i="2"/>
  <c r="AA14" i="2" s="1"/>
  <c r="AB14" i="2" s="1"/>
  <c r="M37" i="6" l="1"/>
  <c r="G38" i="6"/>
  <c r="AA36" i="6"/>
  <c r="AB36" i="6" s="1"/>
  <c r="AA36" i="5"/>
  <c r="AB36" i="5" s="1"/>
  <c r="M37" i="5"/>
  <c r="G38" i="5"/>
  <c r="M37" i="4"/>
  <c r="G38" i="4"/>
  <c r="AA36" i="4"/>
  <c r="AB36" i="4"/>
  <c r="H38" i="3"/>
  <c r="M15" i="2"/>
  <c r="G16" i="2"/>
  <c r="H16" i="2" s="1"/>
  <c r="H38" i="6" l="1"/>
  <c r="H38" i="5"/>
  <c r="H38" i="4"/>
  <c r="L38" i="4" s="1"/>
  <c r="Q38" i="3"/>
  <c r="L38" i="3"/>
  <c r="P38" i="3"/>
  <c r="Z37" i="3"/>
  <c r="N38" i="3"/>
  <c r="O38" i="3" s="1"/>
  <c r="Z15" i="2"/>
  <c r="AA15" i="2" s="1"/>
  <c r="AB15" i="2" s="1"/>
  <c r="N16" i="2"/>
  <c r="O16" i="2" s="1"/>
  <c r="L16" i="2"/>
  <c r="Q16" i="2"/>
  <c r="P16" i="2"/>
  <c r="P38" i="6" l="1"/>
  <c r="L38" i="6"/>
  <c r="Z37" i="6"/>
  <c r="Q38" i="6"/>
  <c r="N38" i="6"/>
  <c r="O38" i="6" s="1"/>
  <c r="P38" i="5"/>
  <c r="Z37" i="5"/>
  <c r="N38" i="5"/>
  <c r="O38" i="5" s="1"/>
  <c r="Q38" i="5"/>
  <c r="L38" i="5"/>
  <c r="N38" i="4"/>
  <c r="O38" i="4" s="1"/>
  <c r="Q38" i="4"/>
  <c r="Z37" i="4"/>
  <c r="P38" i="4"/>
  <c r="M38" i="3"/>
  <c r="G39" i="3"/>
  <c r="AA37" i="3"/>
  <c r="AB37" i="3" s="1"/>
  <c r="M16" i="2"/>
  <c r="G17" i="2"/>
  <c r="H17" i="2" s="1"/>
  <c r="AA37" i="6" l="1"/>
  <c r="AB37" i="6" s="1"/>
  <c r="M38" i="6"/>
  <c r="G39" i="6"/>
  <c r="AA37" i="5"/>
  <c r="AB37" i="5" s="1"/>
  <c r="M38" i="5"/>
  <c r="G39" i="5"/>
  <c r="AA37" i="4"/>
  <c r="AB37" i="4" s="1"/>
  <c r="M38" i="4"/>
  <c r="G39" i="4"/>
  <c r="H39" i="3"/>
  <c r="P17" i="2"/>
  <c r="Q17" i="2"/>
  <c r="L17" i="2"/>
  <c r="N17" i="2"/>
  <c r="O17" i="2" s="1"/>
  <c r="Z16" i="2"/>
  <c r="AA16" i="2" s="1"/>
  <c r="AB16" i="2" s="1"/>
  <c r="H39" i="6" l="1"/>
  <c r="H39" i="5"/>
  <c r="H39" i="4"/>
  <c r="L39" i="4" s="1"/>
  <c r="Q39" i="3"/>
  <c r="L39" i="3"/>
  <c r="Z38" i="3"/>
  <c r="N39" i="3"/>
  <c r="O39" i="3" s="1"/>
  <c r="P39" i="3"/>
  <c r="G18" i="2"/>
  <c r="H18" i="2" s="1"/>
  <c r="M17" i="2"/>
  <c r="N39" i="6" l="1"/>
  <c r="O39" i="6" s="1"/>
  <c r="Q39" i="6"/>
  <c r="L39" i="6"/>
  <c r="Z38" i="6"/>
  <c r="P39" i="6"/>
  <c r="Q39" i="5"/>
  <c r="N39" i="5"/>
  <c r="O39" i="5" s="1"/>
  <c r="P39" i="5"/>
  <c r="Z38" i="5"/>
  <c r="L39" i="5"/>
  <c r="P39" i="4"/>
  <c r="Z38" i="4"/>
  <c r="Q39" i="4"/>
  <c r="N39" i="4"/>
  <c r="O39" i="4" s="1"/>
  <c r="AA38" i="3"/>
  <c r="AB38" i="3" s="1"/>
  <c r="M39" i="3"/>
  <c r="G40" i="3"/>
  <c r="N18" i="2"/>
  <c r="O18" i="2" s="1"/>
  <c r="Q18" i="2"/>
  <c r="L18" i="2"/>
  <c r="P18" i="2"/>
  <c r="Z17" i="2"/>
  <c r="AA17" i="2" s="1"/>
  <c r="AB17" i="2" s="1"/>
  <c r="AA38" i="6" l="1"/>
  <c r="AB38" i="6" s="1"/>
  <c r="M39" i="6"/>
  <c r="G40" i="6"/>
  <c r="AA38" i="5"/>
  <c r="AB38" i="5" s="1"/>
  <c r="M39" i="5"/>
  <c r="G40" i="5"/>
  <c r="AA38" i="4"/>
  <c r="AB38" i="4" s="1"/>
  <c r="M39" i="4"/>
  <c r="G40" i="4"/>
  <c r="H40" i="3"/>
  <c r="M18" i="2"/>
  <c r="G19" i="2"/>
  <c r="H19" i="2" s="1"/>
  <c r="H40" i="6" l="1"/>
  <c r="H40" i="5"/>
  <c r="H40" i="4"/>
  <c r="L40" i="4" s="1"/>
  <c r="Q40" i="3"/>
  <c r="L40" i="3"/>
  <c r="P40" i="3"/>
  <c r="Z39" i="3"/>
  <c r="N40" i="3"/>
  <c r="O40" i="3" s="1"/>
  <c r="L19" i="2"/>
  <c r="P19" i="2"/>
  <c r="N19" i="2"/>
  <c r="O19" i="2" s="1"/>
  <c r="Q19" i="2"/>
  <c r="Z18" i="2"/>
  <c r="AA18" i="2" s="1"/>
  <c r="AB18" i="2" s="1"/>
  <c r="P40" i="6" l="1"/>
  <c r="L40" i="6"/>
  <c r="Z39" i="6"/>
  <c r="Q40" i="6"/>
  <c r="N40" i="6"/>
  <c r="O40" i="6" s="1"/>
  <c r="P40" i="5"/>
  <c r="N40" i="5"/>
  <c r="O40" i="5" s="1"/>
  <c r="Q40" i="5"/>
  <c r="Z39" i="5"/>
  <c r="L40" i="5"/>
  <c r="N40" i="4"/>
  <c r="O40" i="4" s="1"/>
  <c r="P40" i="4"/>
  <c r="Q40" i="4"/>
  <c r="Z39" i="4"/>
  <c r="AA39" i="3"/>
  <c r="AB39" i="3"/>
  <c r="M40" i="3"/>
  <c r="G41" i="3"/>
  <c r="M19" i="2"/>
  <c r="G20" i="2"/>
  <c r="H20" i="2" s="1"/>
  <c r="AA39" i="6" l="1"/>
  <c r="AB39" i="6" s="1"/>
  <c r="M40" i="6"/>
  <c r="G41" i="6"/>
  <c r="AA39" i="5"/>
  <c r="AB39" i="5" s="1"/>
  <c r="M40" i="5"/>
  <c r="G41" i="5"/>
  <c r="AA39" i="4"/>
  <c r="AB39" i="4" s="1"/>
  <c r="M40" i="4"/>
  <c r="G41" i="4"/>
  <c r="H41" i="3"/>
  <c r="P20" i="2"/>
  <c r="N20" i="2"/>
  <c r="O20" i="2" s="1"/>
  <c r="L20" i="2"/>
  <c r="Q20" i="2"/>
  <c r="Z19" i="2"/>
  <c r="AA19" i="2" s="1"/>
  <c r="AB19" i="2" s="1"/>
  <c r="H41" i="6" l="1"/>
  <c r="H41" i="5"/>
  <c r="H41" i="4"/>
  <c r="L41" i="4" s="1"/>
  <c r="N41" i="3"/>
  <c r="O41" i="3" s="1"/>
  <c r="Q41" i="3"/>
  <c r="L41" i="3"/>
  <c r="Z40" i="3"/>
  <c r="P41" i="3"/>
  <c r="G21" i="2"/>
  <c r="H21" i="2" s="1"/>
  <c r="M20" i="2"/>
  <c r="N41" i="6" l="1"/>
  <c r="O41" i="6" s="1"/>
  <c r="P41" i="6"/>
  <c r="L41" i="6"/>
  <c r="Z40" i="6"/>
  <c r="Q41" i="6"/>
  <c r="Q41" i="5"/>
  <c r="P41" i="5"/>
  <c r="Z40" i="5"/>
  <c r="N41" i="5"/>
  <c r="O41" i="5" s="1"/>
  <c r="L41" i="5"/>
  <c r="P41" i="4"/>
  <c r="Z40" i="4"/>
  <c r="Q41" i="4"/>
  <c r="N41" i="4"/>
  <c r="O41" i="4" s="1"/>
  <c r="AA40" i="3"/>
  <c r="AB40" i="3" s="1"/>
  <c r="M41" i="3"/>
  <c r="G42" i="3"/>
  <c r="L21" i="2"/>
  <c r="P21" i="2"/>
  <c r="N21" i="2"/>
  <c r="O21" i="2" s="1"/>
  <c r="Q21" i="2"/>
  <c r="Z20" i="2"/>
  <c r="AA20" i="2" s="1"/>
  <c r="AB20" i="2" s="1"/>
  <c r="AA40" i="6" l="1"/>
  <c r="AB40" i="6" s="1"/>
  <c r="M41" i="6"/>
  <c r="G42" i="6"/>
  <c r="AA40" i="5"/>
  <c r="AB40" i="5" s="1"/>
  <c r="M41" i="5"/>
  <c r="G42" i="5"/>
  <c r="M41" i="4"/>
  <c r="G42" i="4"/>
  <c r="AA40" i="4"/>
  <c r="AB40" i="4"/>
  <c r="H42" i="3"/>
  <c r="M21" i="2"/>
  <c r="G22" i="2"/>
  <c r="H22" i="2" s="1"/>
  <c r="H42" i="6" l="1"/>
  <c r="H42" i="5"/>
  <c r="H42" i="4"/>
  <c r="Q42" i="3"/>
  <c r="L42" i="3"/>
  <c r="P42" i="3"/>
  <c r="Z41" i="3"/>
  <c r="N42" i="3"/>
  <c r="O42" i="3" s="1"/>
  <c r="Q22" i="2"/>
  <c r="L22" i="2"/>
  <c r="P22" i="2"/>
  <c r="N22" i="2"/>
  <c r="O22" i="2" s="1"/>
  <c r="Z21" i="2"/>
  <c r="AA21" i="2" s="1"/>
  <c r="AB21" i="2" s="1"/>
  <c r="P42" i="6" l="1"/>
  <c r="L42" i="6"/>
  <c r="Z41" i="6"/>
  <c r="N42" i="6"/>
  <c r="O42" i="6" s="1"/>
  <c r="Q42" i="6"/>
  <c r="P42" i="5"/>
  <c r="N42" i="5"/>
  <c r="O42" i="5" s="1"/>
  <c r="Q42" i="5"/>
  <c r="Z41" i="5"/>
  <c r="L42" i="5"/>
  <c r="N42" i="4"/>
  <c r="O42" i="4" s="1"/>
  <c r="P42" i="4"/>
  <c r="L42" i="4"/>
  <c r="Z41" i="4"/>
  <c r="Q42" i="4"/>
  <c r="M42" i="3"/>
  <c r="G43" i="3"/>
  <c r="AA41" i="3"/>
  <c r="AB41" i="3" s="1"/>
  <c r="M22" i="2"/>
  <c r="G23" i="2"/>
  <c r="H23" i="2" s="1"/>
  <c r="M42" i="6" l="1"/>
  <c r="G43" i="6"/>
  <c r="AA41" i="6"/>
  <c r="AB41" i="6" s="1"/>
  <c r="M42" i="5"/>
  <c r="G43" i="5"/>
  <c r="AA41" i="5"/>
  <c r="AB41" i="5"/>
  <c r="AA41" i="4"/>
  <c r="AB41" i="4" s="1"/>
  <c r="M42" i="4"/>
  <c r="G43" i="4"/>
  <c r="H43" i="3"/>
  <c r="P23" i="2"/>
  <c r="L23" i="2"/>
  <c r="Q23" i="2"/>
  <c r="N23" i="2"/>
  <c r="O23" i="2" s="1"/>
  <c r="Z22" i="2"/>
  <c r="AA22" i="2" s="1"/>
  <c r="AB22" i="2" s="1"/>
  <c r="H43" i="6" l="1"/>
  <c r="H43" i="5"/>
  <c r="H43" i="4"/>
  <c r="Q43" i="3"/>
  <c r="L43" i="3"/>
  <c r="Z42" i="3"/>
  <c r="N43" i="3"/>
  <c r="O43" i="3" s="1"/>
  <c r="P43" i="3"/>
  <c r="G24" i="2"/>
  <c r="H24" i="2" s="1"/>
  <c r="M23" i="2"/>
  <c r="N43" i="6" l="1"/>
  <c r="O43" i="6" s="1"/>
  <c r="P43" i="6"/>
  <c r="L43" i="6"/>
  <c r="Z42" i="6"/>
  <c r="Q43" i="6"/>
  <c r="Q43" i="5"/>
  <c r="N43" i="5"/>
  <c r="O43" i="5" s="1"/>
  <c r="P43" i="5"/>
  <c r="Z42" i="5"/>
  <c r="L43" i="5"/>
  <c r="P43" i="4"/>
  <c r="L43" i="4"/>
  <c r="Z42" i="4"/>
  <c r="N43" i="4"/>
  <c r="O43" i="4" s="1"/>
  <c r="Q43" i="4"/>
  <c r="M43" i="3"/>
  <c r="G44" i="3"/>
  <c r="AA42" i="3"/>
  <c r="AB42" i="3" s="1"/>
  <c r="Z23" i="2"/>
  <c r="AA23" i="2" s="1"/>
  <c r="AB23" i="2" s="1"/>
  <c r="AA42" i="6" l="1"/>
  <c r="AB42" i="6" s="1"/>
  <c r="M43" i="6"/>
  <c r="G44" i="6"/>
  <c r="M43" i="5"/>
  <c r="G44" i="5"/>
  <c r="AA42" i="5"/>
  <c r="AB42" i="5"/>
  <c r="M43" i="4"/>
  <c r="G44" i="4"/>
  <c r="AA42" i="4"/>
  <c r="AB42" i="4" s="1"/>
  <c r="H44" i="3"/>
  <c r="L24" i="2"/>
  <c r="N24" i="2"/>
  <c r="O24" i="2" s="1"/>
  <c r="P24" i="2"/>
  <c r="Q24" i="2"/>
  <c r="H44" i="6" l="1"/>
  <c r="H44" i="5"/>
  <c r="H44" i="4"/>
  <c r="Q44" i="3"/>
  <c r="L44" i="3"/>
  <c r="P44" i="3"/>
  <c r="Z43" i="3"/>
  <c r="N44" i="3"/>
  <c r="O44" i="3" s="1"/>
  <c r="M24" i="2"/>
  <c r="G25" i="2"/>
  <c r="H25" i="2" s="1"/>
  <c r="P44" i="6" l="1"/>
  <c r="L44" i="6"/>
  <c r="Z43" i="6"/>
  <c r="N44" i="6"/>
  <c r="O44" i="6" s="1"/>
  <c r="Q44" i="6"/>
  <c r="P44" i="5"/>
  <c r="N44" i="5"/>
  <c r="O44" i="5" s="1"/>
  <c r="Q44" i="5"/>
  <c r="Z43" i="5"/>
  <c r="L44" i="5"/>
  <c r="N44" i="4"/>
  <c r="O44" i="4" s="1"/>
  <c r="P44" i="4"/>
  <c r="L44" i="4"/>
  <c r="Z43" i="4"/>
  <c r="Q44" i="4"/>
  <c r="AA43" i="3"/>
  <c r="AB43" i="3"/>
  <c r="M44" i="3"/>
  <c r="G45" i="3"/>
  <c r="N25" i="2"/>
  <c r="O25" i="2" s="1"/>
  <c r="P25" i="2"/>
  <c r="L25" i="2"/>
  <c r="Q25" i="2"/>
  <c r="Z24" i="2"/>
  <c r="AA24" i="2" s="1"/>
  <c r="AB24" i="2" s="1"/>
  <c r="AA43" i="6" l="1"/>
  <c r="AB43" i="6" s="1"/>
  <c r="M44" i="6"/>
  <c r="G45" i="6"/>
  <c r="M44" i="5"/>
  <c r="G45" i="5"/>
  <c r="AA43" i="5"/>
  <c r="AB43" i="5" s="1"/>
  <c r="AA43" i="4"/>
  <c r="AB43" i="4" s="1"/>
  <c r="M44" i="4"/>
  <c r="G45" i="4"/>
  <c r="H45" i="3"/>
  <c r="M25" i="2"/>
  <c r="G26" i="2"/>
  <c r="H26" i="2" s="1"/>
  <c r="H45" i="6" l="1"/>
  <c r="H45" i="5"/>
  <c r="H45" i="4"/>
  <c r="N45" i="3"/>
  <c r="O45" i="3" s="1"/>
  <c r="Q45" i="3"/>
  <c r="L45" i="3"/>
  <c r="Z44" i="3"/>
  <c r="P45" i="3"/>
  <c r="Q26" i="2"/>
  <c r="P26" i="2"/>
  <c r="N26" i="2"/>
  <c r="O26" i="2" s="1"/>
  <c r="L26" i="2"/>
  <c r="Z25" i="2"/>
  <c r="AA25" i="2" s="1"/>
  <c r="AB25" i="2" s="1"/>
  <c r="N45" i="6" l="1"/>
  <c r="O45" i="6" s="1"/>
  <c r="P45" i="6"/>
  <c r="L45" i="6"/>
  <c r="Z44" i="6"/>
  <c r="Q45" i="6"/>
  <c r="Q45" i="5"/>
  <c r="P45" i="5"/>
  <c r="Z44" i="5"/>
  <c r="N45" i="5"/>
  <c r="O45" i="5" s="1"/>
  <c r="L45" i="5"/>
  <c r="P45" i="4"/>
  <c r="L45" i="4"/>
  <c r="Z44" i="4"/>
  <c r="N45" i="4"/>
  <c r="O45" i="4" s="1"/>
  <c r="Q45" i="4"/>
  <c r="AA44" i="3"/>
  <c r="AB44" i="3" s="1"/>
  <c r="M45" i="3"/>
  <c r="G46" i="3"/>
  <c r="M26" i="2"/>
  <c r="G27" i="2"/>
  <c r="H27" i="2" s="1"/>
  <c r="AA44" i="6" l="1"/>
  <c r="AB44" i="6" s="1"/>
  <c r="M45" i="6"/>
  <c r="G46" i="6"/>
  <c r="M45" i="5"/>
  <c r="G46" i="5"/>
  <c r="AA44" i="5"/>
  <c r="AB44" i="5"/>
  <c r="AA44" i="4"/>
  <c r="AB44" i="4" s="1"/>
  <c r="M45" i="4"/>
  <c r="G46" i="4"/>
  <c r="H46" i="3"/>
  <c r="L27" i="2"/>
  <c r="Q27" i="2"/>
  <c r="P27" i="2"/>
  <c r="N27" i="2"/>
  <c r="O27" i="2" s="1"/>
  <c r="Z26" i="2"/>
  <c r="AA26" i="2" s="1"/>
  <c r="AB26" i="2" s="1"/>
  <c r="H46" i="6" l="1"/>
  <c r="H46" i="5"/>
  <c r="H46" i="4"/>
  <c r="Q46" i="3"/>
  <c r="L46" i="3"/>
  <c r="P46" i="3"/>
  <c r="Z45" i="3"/>
  <c r="N46" i="3"/>
  <c r="O46" i="3" s="1"/>
  <c r="M27" i="2"/>
  <c r="G28" i="2"/>
  <c r="H28" i="2" s="1"/>
  <c r="P46" i="6" l="1"/>
  <c r="L46" i="6"/>
  <c r="Z45" i="6"/>
  <c r="N46" i="6"/>
  <c r="O46" i="6" s="1"/>
  <c r="Q46" i="6"/>
  <c r="P46" i="5"/>
  <c r="N46" i="5"/>
  <c r="O46" i="5" s="1"/>
  <c r="Q46" i="5"/>
  <c r="Z45" i="5"/>
  <c r="L46" i="5"/>
  <c r="N46" i="4"/>
  <c r="O46" i="4" s="1"/>
  <c r="P46" i="4"/>
  <c r="L46" i="4"/>
  <c r="Z45" i="4"/>
  <c r="Q46" i="4"/>
  <c r="AA45" i="3"/>
  <c r="AB45" i="3" s="1"/>
  <c r="M46" i="3"/>
  <c r="G47" i="3"/>
  <c r="P28" i="2"/>
  <c r="N28" i="2"/>
  <c r="O28" i="2" s="1"/>
  <c r="L28" i="2"/>
  <c r="Q28" i="2"/>
  <c r="Z27" i="2"/>
  <c r="AA27" i="2" s="1"/>
  <c r="AB27" i="2" s="1"/>
  <c r="AA45" i="6" l="1"/>
  <c r="AB45" i="6" s="1"/>
  <c r="M46" i="6"/>
  <c r="G47" i="6"/>
  <c r="AA45" i="5"/>
  <c r="AB45" i="5"/>
  <c r="M46" i="5"/>
  <c r="G47" i="5"/>
  <c r="M46" i="4"/>
  <c r="G47" i="4"/>
  <c r="AA45" i="4"/>
  <c r="AB45" i="4" s="1"/>
  <c r="H47" i="3"/>
  <c r="M28" i="2"/>
  <c r="G29" i="2"/>
  <c r="H29" i="2" s="1"/>
  <c r="H47" i="6" l="1"/>
  <c r="H47" i="5"/>
  <c r="H47" i="4"/>
  <c r="Q47" i="3"/>
  <c r="L47" i="3"/>
  <c r="Z46" i="3"/>
  <c r="N47" i="3"/>
  <c r="O47" i="3" s="1"/>
  <c r="P47" i="3"/>
  <c r="Q29" i="2"/>
  <c r="L29" i="2"/>
  <c r="N29" i="2"/>
  <c r="O29" i="2" s="1"/>
  <c r="P29" i="2"/>
  <c r="Z28" i="2"/>
  <c r="N47" i="6" l="1"/>
  <c r="O47" i="6" s="1"/>
  <c r="P47" i="6"/>
  <c r="L47" i="6"/>
  <c r="Z46" i="6"/>
  <c r="Q47" i="6"/>
  <c r="Q47" i="5"/>
  <c r="N47" i="5"/>
  <c r="O47" i="5" s="1"/>
  <c r="P47" i="5"/>
  <c r="Z46" i="5"/>
  <c r="L47" i="5"/>
  <c r="P47" i="4"/>
  <c r="L47" i="4"/>
  <c r="Z46" i="4"/>
  <c r="N47" i="4"/>
  <c r="O47" i="4" s="1"/>
  <c r="Q47" i="4"/>
  <c r="AA46" i="3"/>
  <c r="AB46" i="3" s="1"/>
  <c r="M47" i="3"/>
  <c r="G48" i="3"/>
  <c r="G30" i="2"/>
  <c r="H30" i="2" s="1"/>
  <c r="M29" i="2"/>
  <c r="AA46" i="6" l="1"/>
  <c r="AB46" i="6" s="1"/>
  <c r="M47" i="6"/>
  <c r="G48" i="6"/>
  <c r="AA46" i="5"/>
  <c r="AB46" i="5" s="1"/>
  <c r="M47" i="5"/>
  <c r="G48" i="5"/>
  <c r="AA46" i="4"/>
  <c r="AB46" i="4" s="1"/>
  <c r="M47" i="4"/>
  <c r="G48" i="4"/>
  <c r="H48" i="3"/>
  <c r="N30" i="2"/>
  <c r="O30" i="2" s="1"/>
  <c r="L30" i="2"/>
  <c r="P30" i="2"/>
  <c r="Q30" i="2"/>
  <c r="Z29" i="2"/>
  <c r="AA29" i="2" s="1"/>
  <c r="AB29" i="2" s="1"/>
  <c r="H48" i="6" l="1"/>
  <c r="H48" i="5"/>
  <c r="H48" i="4"/>
  <c r="Q48" i="3"/>
  <c r="L48" i="3"/>
  <c r="P48" i="3"/>
  <c r="Z47" i="3"/>
  <c r="N48" i="3"/>
  <c r="O48" i="3" s="1"/>
  <c r="G31" i="2"/>
  <c r="H31" i="2" s="1"/>
  <c r="M30" i="2"/>
  <c r="Q48" i="6" l="1"/>
  <c r="N48" i="6"/>
  <c r="O48" i="6" s="1"/>
  <c r="Z47" i="6"/>
  <c r="P48" i="6"/>
  <c r="L48" i="6"/>
  <c r="P48" i="5"/>
  <c r="N48" i="5"/>
  <c r="O48" i="5" s="1"/>
  <c r="Q48" i="5"/>
  <c r="Z47" i="5"/>
  <c r="L48" i="5"/>
  <c r="N48" i="4"/>
  <c r="O48" i="4" s="1"/>
  <c r="P48" i="4"/>
  <c r="L48" i="4"/>
  <c r="Z47" i="4"/>
  <c r="Q48" i="4"/>
  <c r="AA47" i="3"/>
  <c r="AB47" i="3" s="1"/>
  <c r="M48" i="3"/>
  <c r="G49" i="3"/>
  <c r="Q31" i="2"/>
  <c r="L31" i="2"/>
  <c r="P31" i="2"/>
  <c r="N31" i="2"/>
  <c r="O31" i="2" s="1"/>
  <c r="Z30" i="2"/>
  <c r="AA30" i="2" s="1"/>
  <c r="AB30" i="2" s="1"/>
  <c r="M48" i="6" l="1"/>
  <c r="G49" i="6"/>
  <c r="AA47" i="6"/>
  <c r="AB47" i="6" s="1"/>
  <c r="AA47" i="5"/>
  <c r="AB47" i="5" s="1"/>
  <c r="M48" i="5"/>
  <c r="G49" i="5"/>
  <c r="AA47" i="4"/>
  <c r="AB47" i="4" s="1"/>
  <c r="M48" i="4"/>
  <c r="G49" i="4"/>
  <c r="H49" i="3"/>
  <c r="G32" i="2"/>
  <c r="H32" i="2" s="1"/>
  <c r="M31" i="2"/>
  <c r="H49" i="6" l="1"/>
  <c r="H49" i="5"/>
  <c r="H49" i="4"/>
  <c r="N49" i="3"/>
  <c r="O49" i="3" s="1"/>
  <c r="Q49" i="3"/>
  <c r="L49" i="3"/>
  <c r="Z48" i="3"/>
  <c r="P49" i="3"/>
  <c r="Z31" i="2"/>
  <c r="AA31" i="2" s="1"/>
  <c r="AB31" i="2" s="1"/>
  <c r="P49" i="6" l="1"/>
  <c r="N49" i="6"/>
  <c r="O49" i="6" s="1"/>
  <c r="Q49" i="6"/>
  <c r="L49" i="6"/>
  <c r="Z48" i="6"/>
  <c r="Q49" i="5"/>
  <c r="P49" i="5"/>
  <c r="Z48" i="5"/>
  <c r="N49" i="5"/>
  <c r="O49" i="5" s="1"/>
  <c r="L49" i="5"/>
  <c r="P49" i="4"/>
  <c r="N49" i="4"/>
  <c r="O49" i="4" s="1"/>
  <c r="Q49" i="4"/>
  <c r="L49" i="4"/>
  <c r="Z48" i="4"/>
  <c r="AA48" i="3"/>
  <c r="AB48" i="3" s="1"/>
  <c r="M49" i="3"/>
  <c r="G50" i="3"/>
  <c r="Q32" i="2"/>
  <c r="L32" i="2"/>
  <c r="P32" i="2"/>
  <c r="N32" i="2"/>
  <c r="O32" i="2" s="1"/>
  <c r="M49" i="6" l="1"/>
  <c r="G50" i="6"/>
  <c r="AA48" i="6"/>
  <c r="AB48" i="6"/>
  <c r="M49" i="5"/>
  <c r="G50" i="5"/>
  <c r="AA48" i="5"/>
  <c r="AB48" i="5"/>
  <c r="M49" i="4"/>
  <c r="G50" i="4"/>
  <c r="AA48" i="4"/>
  <c r="AB48" i="4" s="1"/>
  <c r="H50" i="3"/>
  <c r="M32" i="2"/>
  <c r="G33" i="2"/>
  <c r="H33" i="2" s="1"/>
  <c r="H50" i="6" l="1"/>
  <c r="H50" i="5"/>
  <c r="H50" i="4"/>
  <c r="Q50" i="3"/>
  <c r="L50" i="3"/>
  <c r="P50" i="3"/>
  <c r="Z49" i="3"/>
  <c r="N50" i="3"/>
  <c r="O50" i="3" s="1"/>
  <c r="N33" i="2"/>
  <c r="O33" i="2" s="1"/>
  <c r="P33" i="2"/>
  <c r="L33" i="2"/>
  <c r="Q33" i="2"/>
  <c r="Z32" i="2"/>
  <c r="AA32" i="2" s="1"/>
  <c r="AB32" i="2" s="1"/>
  <c r="Q50" i="6" l="1"/>
  <c r="P50" i="6"/>
  <c r="Z49" i="6"/>
  <c r="N50" i="6"/>
  <c r="O50" i="6" s="1"/>
  <c r="L50" i="6"/>
  <c r="P50" i="5"/>
  <c r="N50" i="5"/>
  <c r="O50" i="5" s="1"/>
  <c r="Q50" i="5"/>
  <c r="Z49" i="5"/>
  <c r="L50" i="5"/>
  <c r="Q50" i="4"/>
  <c r="N50" i="4"/>
  <c r="O50" i="4" s="1"/>
  <c r="P50" i="4"/>
  <c r="Z49" i="4"/>
  <c r="L50" i="4"/>
  <c r="AA49" i="3"/>
  <c r="AB49" i="3"/>
  <c r="M50" i="3"/>
  <c r="G51" i="3"/>
  <c r="G34" i="2"/>
  <c r="H34" i="2" s="1"/>
  <c r="M33" i="2"/>
  <c r="AA49" i="6" l="1"/>
  <c r="AB49" i="6" s="1"/>
  <c r="M50" i="6"/>
  <c r="G51" i="6"/>
  <c r="AA49" i="5"/>
  <c r="AB49" i="5"/>
  <c r="M50" i="5"/>
  <c r="G51" i="5"/>
  <c r="M50" i="4"/>
  <c r="G51" i="4"/>
  <c r="AA49" i="4"/>
  <c r="AB49" i="4"/>
  <c r="H51" i="3"/>
  <c r="Z33" i="2"/>
  <c r="AA33" i="2" s="1"/>
  <c r="AB33" i="2" s="1"/>
  <c r="H51" i="6" l="1"/>
  <c r="H51" i="5"/>
  <c r="H51" i="4"/>
  <c r="Q51" i="3"/>
  <c r="L51" i="3"/>
  <c r="Z50" i="3"/>
  <c r="N51" i="3"/>
  <c r="O51" i="3" s="1"/>
  <c r="P51" i="3"/>
  <c r="N34" i="2"/>
  <c r="O34" i="2" s="1"/>
  <c r="P34" i="2"/>
  <c r="L34" i="2"/>
  <c r="Q34" i="2"/>
  <c r="P51" i="6" l="1"/>
  <c r="N51" i="6"/>
  <c r="O51" i="6" s="1"/>
  <c r="L51" i="6"/>
  <c r="Q51" i="6"/>
  <c r="Z50" i="6"/>
  <c r="Q51" i="5"/>
  <c r="N51" i="5"/>
  <c r="O51" i="5" s="1"/>
  <c r="P51" i="5"/>
  <c r="Z50" i="5"/>
  <c r="L51" i="5"/>
  <c r="P51" i="4"/>
  <c r="N51" i="4"/>
  <c r="O51" i="4" s="1"/>
  <c r="Q51" i="4"/>
  <c r="L51" i="4"/>
  <c r="Z50" i="4"/>
  <c r="AA50" i="3"/>
  <c r="AB50" i="3" s="1"/>
  <c r="M51" i="3"/>
  <c r="G52" i="3"/>
  <c r="M34" i="2"/>
  <c r="G35" i="2"/>
  <c r="H35" i="2" s="1"/>
  <c r="M51" i="6" l="1"/>
  <c r="G52" i="6"/>
  <c r="AA50" i="6"/>
  <c r="AB50" i="6"/>
  <c r="M51" i="5"/>
  <c r="G52" i="5"/>
  <c r="AA50" i="5"/>
  <c r="AB50" i="5"/>
  <c r="AA50" i="4"/>
  <c r="AB50" i="4"/>
  <c r="M51" i="4"/>
  <c r="G52" i="4"/>
  <c r="H52" i="3"/>
  <c r="N35" i="2"/>
  <c r="O35" i="2" s="1"/>
  <c r="L35" i="2"/>
  <c r="P35" i="2"/>
  <c r="Q35" i="2"/>
  <c r="Z34" i="2"/>
  <c r="AA34" i="2" s="1"/>
  <c r="AB34" i="2" s="1"/>
  <c r="H52" i="6" l="1"/>
  <c r="H52" i="5"/>
  <c r="H52" i="4"/>
  <c r="Q52" i="3"/>
  <c r="L52" i="3"/>
  <c r="P52" i="3"/>
  <c r="Z51" i="3"/>
  <c r="N52" i="3"/>
  <c r="O52" i="3" s="1"/>
  <c r="M35" i="2"/>
  <c r="G36" i="2"/>
  <c r="H36" i="2" s="1"/>
  <c r="Q52" i="6" l="1"/>
  <c r="N52" i="6"/>
  <c r="O52" i="6" s="1"/>
  <c r="P52" i="6"/>
  <c r="Z51" i="6"/>
  <c r="L52" i="6"/>
  <c r="N52" i="5"/>
  <c r="O52" i="5" s="1"/>
  <c r="Q52" i="5"/>
  <c r="Z51" i="5"/>
  <c r="P52" i="5"/>
  <c r="L52" i="5"/>
  <c r="Q52" i="4"/>
  <c r="P52" i="4"/>
  <c r="Z51" i="4"/>
  <c r="N52" i="4"/>
  <c r="O52" i="4" s="1"/>
  <c r="L52" i="4"/>
  <c r="AA51" i="3"/>
  <c r="AB51" i="3"/>
  <c r="M52" i="3"/>
  <c r="G53" i="3"/>
  <c r="N36" i="2"/>
  <c r="O36" i="2" s="1"/>
  <c r="Q36" i="2"/>
  <c r="P36" i="2"/>
  <c r="L36" i="2"/>
  <c r="Z35" i="2"/>
  <c r="AA35" i="2" s="1"/>
  <c r="AB35" i="2" s="1"/>
  <c r="AA51" i="6" l="1"/>
  <c r="AB51" i="6" s="1"/>
  <c r="M52" i="6"/>
  <c r="G53" i="6"/>
  <c r="M52" i="5"/>
  <c r="G53" i="5"/>
  <c r="AA51" i="5"/>
  <c r="AB51" i="5" s="1"/>
  <c r="M52" i="4"/>
  <c r="G53" i="4"/>
  <c r="AA51" i="4"/>
  <c r="AB51" i="4"/>
  <c r="H53" i="3"/>
  <c r="G37" i="2"/>
  <c r="H37" i="2" s="1"/>
  <c r="M36" i="2"/>
  <c r="H53" i="6" l="1"/>
  <c r="H53" i="5"/>
  <c r="H53" i="4"/>
  <c r="N53" i="3"/>
  <c r="O53" i="3" s="1"/>
  <c r="P53" i="3"/>
  <c r="L53" i="3"/>
  <c r="Q53" i="3"/>
  <c r="Z52" i="3"/>
  <c r="L37" i="2"/>
  <c r="Q37" i="2"/>
  <c r="N37" i="2"/>
  <c r="O37" i="2" s="1"/>
  <c r="P37" i="2"/>
  <c r="Z36" i="2"/>
  <c r="AA36" i="2" s="1"/>
  <c r="AB36" i="2" s="1"/>
  <c r="P53" i="6" l="1"/>
  <c r="N53" i="6"/>
  <c r="O53" i="6" s="1"/>
  <c r="Q53" i="6"/>
  <c r="L53" i="6"/>
  <c r="Z52" i="6"/>
  <c r="Q53" i="5"/>
  <c r="N53" i="5"/>
  <c r="O53" i="5" s="1"/>
  <c r="L53" i="5"/>
  <c r="Z52" i="5"/>
  <c r="P53" i="5"/>
  <c r="P53" i="4"/>
  <c r="N53" i="4"/>
  <c r="O53" i="4" s="1"/>
  <c r="Q53" i="4"/>
  <c r="L53" i="4"/>
  <c r="Z52" i="4"/>
  <c r="M53" i="3"/>
  <c r="G54" i="3"/>
  <c r="AA52" i="3"/>
  <c r="AB52" i="3" s="1"/>
  <c r="M37" i="2"/>
  <c r="G38" i="2"/>
  <c r="H38" i="2" s="1"/>
  <c r="M53" i="6" l="1"/>
  <c r="G54" i="6"/>
  <c r="AA52" i="6"/>
  <c r="AB52" i="6"/>
  <c r="AA52" i="5"/>
  <c r="AB52" i="5"/>
  <c r="M53" i="5"/>
  <c r="G54" i="5"/>
  <c r="M53" i="4"/>
  <c r="G54" i="4"/>
  <c r="AA52" i="4"/>
  <c r="AB52" i="4" s="1"/>
  <c r="H54" i="3"/>
  <c r="L38" i="2"/>
  <c r="P38" i="2"/>
  <c r="Q38" i="2"/>
  <c r="N38" i="2"/>
  <c r="O38" i="2" s="1"/>
  <c r="Z37" i="2"/>
  <c r="AA37" i="2" s="1"/>
  <c r="AB37" i="2" s="1"/>
  <c r="H54" i="6" l="1"/>
  <c r="H54" i="5"/>
  <c r="H54" i="4"/>
  <c r="P54" i="3"/>
  <c r="L54" i="3"/>
  <c r="Z53" i="3"/>
  <c r="N54" i="3"/>
  <c r="O54" i="3" s="1"/>
  <c r="Q54" i="3"/>
  <c r="M38" i="2"/>
  <c r="G39" i="2"/>
  <c r="H39" i="2" s="1"/>
  <c r="Q54" i="6" l="1"/>
  <c r="P54" i="6"/>
  <c r="Z53" i="6"/>
  <c r="N54" i="6"/>
  <c r="O54" i="6" s="1"/>
  <c r="L54" i="6"/>
  <c r="Q54" i="5"/>
  <c r="L54" i="5"/>
  <c r="Z53" i="5"/>
  <c r="P54" i="5"/>
  <c r="N54" i="5"/>
  <c r="O54" i="5" s="1"/>
  <c r="Q54" i="4"/>
  <c r="N54" i="4"/>
  <c r="O54" i="4" s="1"/>
  <c r="P54" i="4"/>
  <c r="Z53" i="4"/>
  <c r="L54" i="4"/>
  <c r="M54" i="3"/>
  <c r="G55" i="3"/>
  <c r="AA53" i="3"/>
  <c r="AB53" i="3" s="1"/>
  <c r="L39" i="2"/>
  <c r="P39" i="2"/>
  <c r="N39" i="2"/>
  <c r="O39" i="2" s="1"/>
  <c r="Q39" i="2"/>
  <c r="Z38" i="2"/>
  <c r="AA38" i="2" s="1"/>
  <c r="AB38" i="2" s="1"/>
  <c r="AA53" i="6" l="1"/>
  <c r="AB53" i="6" s="1"/>
  <c r="M54" i="6"/>
  <c r="G55" i="6"/>
  <c r="M54" i="5"/>
  <c r="G55" i="5"/>
  <c r="AA53" i="5"/>
  <c r="AB53" i="5" s="1"/>
  <c r="AA53" i="4"/>
  <c r="AB53" i="4"/>
  <c r="M54" i="4"/>
  <c r="G55" i="4"/>
  <c r="H55" i="3"/>
  <c r="M39" i="2"/>
  <c r="G40" i="2"/>
  <c r="H40" i="2" s="1"/>
  <c r="H55" i="6" l="1"/>
  <c r="H55" i="5"/>
  <c r="H55" i="4"/>
  <c r="N55" i="3"/>
  <c r="O55" i="3" s="1"/>
  <c r="Q55" i="3"/>
  <c r="L55" i="3"/>
  <c r="Z54" i="3"/>
  <c r="P55" i="3"/>
  <c r="P40" i="2"/>
  <c r="N40" i="2"/>
  <c r="O40" i="2" s="1"/>
  <c r="Q40" i="2"/>
  <c r="L40" i="2"/>
  <c r="Z39" i="2"/>
  <c r="AA39" i="2" s="1"/>
  <c r="AB39" i="2" s="1"/>
  <c r="P55" i="6" l="1"/>
  <c r="N55" i="6"/>
  <c r="O55" i="6" s="1"/>
  <c r="L55" i="6"/>
  <c r="Z54" i="6"/>
  <c r="Q55" i="6"/>
  <c r="Q55" i="5"/>
  <c r="L55" i="5"/>
  <c r="P55" i="5"/>
  <c r="Z54" i="5"/>
  <c r="N55" i="5"/>
  <c r="O55" i="5" s="1"/>
  <c r="P55" i="4"/>
  <c r="N55" i="4"/>
  <c r="O55" i="4" s="1"/>
  <c r="Q55" i="4"/>
  <c r="L55" i="4"/>
  <c r="Z54" i="4"/>
  <c r="AA54" i="3"/>
  <c r="AB54" i="3" s="1"/>
  <c r="M55" i="3"/>
  <c r="G56" i="3"/>
  <c r="M40" i="2"/>
  <c r="G41" i="2"/>
  <c r="H41" i="2" s="1"/>
  <c r="AA54" i="6" l="1"/>
  <c r="AB54" i="6" s="1"/>
  <c r="M55" i="6"/>
  <c r="G56" i="6"/>
  <c r="AA54" i="5"/>
  <c r="AB54" i="5" s="1"/>
  <c r="M55" i="5"/>
  <c r="G56" i="5"/>
  <c r="AA54" i="4"/>
  <c r="AB54" i="4"/>
  <c r="M55" i="4"/>
  <c r="G56" i="4"/>
  <c r="H56" i="3"/>
  <c r="P41" i="2"/>
  <c r="Q41" i="2"/>
  <c r="L41" i="2"/>
  <c r="N41" i="2"/>
  <c r="O41" i="2" s="1"/>
  <c r="Z40" i="2"/>
  <c r="AA40" i="2" s="1"/>
  <c r="AB40" i="2" s="1"/>
  <c r="H56" i="6" l="1"/>
  <c r="H56" i="5"/>
  <c r="H56" i="4"/>
  <c r="P56" i="3"/>
  <c r="L56" i="3"/>
  <c r="Z55" i="3"/>
  <c r="N56" i="3"/>
  <c r="O56" i="3" s="1"/>
  <c r="Q56" i="3"/>
  <c r="G42" i="2"/>
  <c r="H42" i="2" s="1"/>
  <c r="M41" i="2"/>
  <c r="Q56" i="6" l="1"/>
  <c r="N56" i="6"/>
  <c r="O56" i="6" s="1"/>
  <c r="P56" i="6"/>
  <c r="Z55" i="6"/>
  <c r="L56" i="6"/>
  <c r="N56" i="5"/>
  <c r="O56" i="5" s="1"/>
  <c r="Q56" i="5"/>
  <c r="Z55" i="5"/>
  <c r="P56" i="5"/>
  <c r="L56" i="5"/>
  <c r="Q56" i="4"/>
  <c r="P56" i="4"/>
  <c r="Z55" i="4"/>
  <c r="N56" i="4"/>
  <c r="O56" i="4" s="1"/>
  <c r="L56" i="4"/>
  <c r="M56" i="3"/>
  <c r="G57" i="3"/>
  <c r="AA55" i="3"/>
  <c r="AB55" i="3" s="1"/>
  <c r="P42" i="2"/>
  <c r="N42" i="2"/>
  <c r="O42" i="2" s="1"/>
  <c r="Q42" i="2"/>
  <c r="L42" i="2"/>
  <c r="Z41" i="2"/>
  <c r="AA41" i="2" s="1"/>
  <c r="AB41" i="2" s="1"/>
  <c r="AA55" i="6" l="1"/>
  <c r="AB55" i="6" s="1"/>
  <c r="M56" i="6"/>
  <c r="G57" i="6"/>
  <c r="AA55" i="5"/>
  <c r="AB55" i="5" s="1"/>
  <c r="M56" i="5"/>
  <c r="G57" i="5"/>
  <c r="AA55" i="4"/>
  <c r="AB55" i="4"/>
  <c r="M56" i="4"/>
  <c r="G57" i="4"/>
  <c r="H57" i="3"/>
  <c r="M42" i="2"/>
  <c r="G43" i="2"/>
  <c r="H43" i="2" s="1"/>
  <c r="H57" i="6" l="1"/>
  <c r="H57" i="5"/>
  <c r="H57" i="4"/>
  <c r="N57" i="3"/>
  <c r="O57" i="3" s="1"/>
  <c r="P57" i="3"/>
  <c r="Q57" i="3"/>
  <c r="L57" i="3"/>
  <c r="Z56" i="3"/>
  <c r="L43" i="2"/>
  <c r="Q43" i="2"/>
  <c r="N43" i="2"/>
  <c r="O43" i="2" s="1"/>
  <c r="P43" i="2"/>
  <c r="Z42" i="2"/>
  <c r="AA42" i="2" s="1"/>
  <c r="AB42" i="2" s="1"/>
  <c r="P57" i="6" l="1"/>
  <c r="N57" i="6"/>
  <c r="O57" i="6" s="1"/>
  <c r="Q57" i="6"/>
  <c r="L57" i="6"/>
  <c r="Z56" i="6"/>
  <c r="Q57" i="5"/>
  <c r="L57" i="5"/>
  <c r="P57" i="5"/>
  <c r="N57" i="5"/>
  <c r="O57" i="5" s="1"/>
  <c r="Z56" i="5"/>
  <c r="P57" i="4"/>
  <c r="N57" i="4"/>
  <c r="O57" i="4" s="1"/>
  <c r="Q57" i="4"/>
  <c r="L57" i="4"/>
  <c r="Z56" i="4"/>
  <c r="M57" i="3"/>
  <c r="G58" i="3"/>
  <c r="AA56" i="3"/>
  <c r="AB56" i="3" s="1"/>
  <c r="G44" i="2"/>
  <c r="H44" i="2" s="1"/>
  <c r="M43" i="2"/>
  <c r="M57" i="6" l="1"/>
  <c r="G58" i="6"/>
  <c r="AA56" i="6"/>
  <c r="AB56" i="6"/>
  <c r="M57" i="5"/>
  <c r="G58" i="5"/>
  <c r="AA56" i="5"/>
  <c r="AB56" i="5"/>
  <c r="M57" i="4"/>
  <c r="G58" i="4"/>
  <c r="AA56" i="4"/>
  <c r="AB56" i="4" s="1"/>
  <c r="H58" i="3"/>
  <c r="Q44" i="2"/>
  <c r="N44" i="2"/>
  <c r="O44" i="2" s="1"/>
  <c r="L44" i="2"/>
  <c r="P44" i="2"/>
  <c r="Z43" i="2"/>
  <c r="AA43" i="2" s="1"/>
  <c r="AB43" i="2" s="1"/>
  <c r="H58" i="6" l="1"/>
  <c r="H58" i="5"/>
  <c r="H58" i="4"/>
  <c r="P58" i="3"/>
  <c r="L58" i="3"/>
  <c r="Z57" i="3"/>
  <c r="Q58" i="3"/>
  <c r="N58" i="3"/>
  <c r="O58" i="3" s="1"/>
  <c r="G45" i="2"/>
  <c r="H45" i="2" s="1"/>
  <c r="M44" i="2"/>
  <c r="Q58" i="6" l="1"/>
  <c r="P58" i="6"/>
  <c r="Z57" i="6"/>
  <c r="N58" i="6"/>
  <c r="O58" i="6" s="1"/>
  <c r="L58" i="6"/>
  <c r="N58" i="5"/>
  <c r="O58" i="5" s="1"/>
  <c r="Q58" i="5"/>
  <c r="L58" i="5"/>
  <c r="Z57" i="5"/>
  <c r="P58" i="5"/>
  <c r="Q58" i="4"/>
  <c r="N58" i="4"/>
  <c r="O58" i="4" s="1"/>
  <c r="P58" i="4"/>
  <c r="Z57" i="4"/>
  <c r="L58" i="4"/>
  <c r="M58" i="3"/>
  <c r="G59" i="3"/>
  <c r="AA57" i="3"/>
  <c r="AB57" i="3" s="1"/>
  <c r="L45" i="2"/>
  <c r="N45" i="2"/>
  <c r="O45" i="2" s="1"/>
  <c r="P45" i="2"/>
  <c r="Q45" i="2"/>
  <c r="Z44" i="2"/>
  <c r="AA44" i="2" s="1"/>
  <c r="AB44" i="2" s="1"/>
  <c r="M58" i="6" l="1"/>
  <c r="G59" i="6"/>
  <c r="AA57" i="6"/>
  <c r="AB57" i="6"/>
  <c r="AA57" i="5"/>
  <c r="AB57" i="5" s="1"/>
  <c r="M58" i="5"/>
  <c r="G59" i="5"/>
  <c r="AA57" i="4"/>
  <c r="AB57" i="4" s="1"/>
  <c r="M58" i="4"/>
  <c r="G59" i="4"/>
  <c r="H59" i="3"/>
  <c r="M45" i="2"/>
  <c r="G46" i="2"/>
  <c r="H46" i="2" s="1"/>
  <c r="H59" i="6" l="1"/>
  <c r="H59" i="5"/>
  <c r="H59" i="4"/>
  <c r="N59" i="3"/>
  <c r="O59" i="3" s="1"/>
  <c r="Q59" i="3"/>
  <c r="L59" i="3"/>
  <c r="Z58" i="3"/>
  <c r="P59" i="3"/>
  <c r="Q46" i="2"/>
  <c r="N46" i="2"/>
  <c r="O46" i="2" s="1"/>
  <c r="L46" i="2"/>
  <c r="P46" i="2"/>
  <c r="Z45" i="2"/>
  <c r="AA45" i="2" s="1"/>
  <c r="AB45" i="2" s="1"/>
  <c r="P59" i="6" l="1"/>
  <c r="Q59" i="6"/>
  <c r="Z58" i="6"/>
  <c r="N59" i="6"/>
  <c r="O59" i="6" s="1"/>
  <c r="L59" i="6"/>
  <c r="Q59" i="5"/>
  <c r="L59" i="5"/>
  <c r="P59" i="5"/>
  <c r="Z58" i="5"/>
  <c r="N59" i="5"/>
  <c r="O59" i="5" s="1"/>
  <c r="P59" i="4"/>
  <c r="N59" i="4"/>
  <c r="O59" i="4" s="1"/>
  <c r="Q59" i="4"/>
  <c r="L59" i="4"/>
  <c r="Z58" i="4"/>
  <c r="M59" i="3"/>
  <c r="G60" i="3"/>
  <c r="AA58" i="3"/>
  <c r="AB58" i="3" s="1"/>
  <c r="G47" i="2"/>
  <c r="H47" i="2" s="1"/>
  <c r="M46" i="2"/>
  <c r="M59" i="6" l="1"/>
  <c r="G60" i="6"/>
  <c r="AA58" i="6"/>
  <c r="AB58" i="6"/>
  <c r="AA58" i="5"/>
  <c r="AB58" i="5" s="1"/>
  <c r="M59" i="5"/>
  <c r="G60" i="5"/>
  <c r="AA58" i="4"/>
  <c r="AB58" i="4"/>
  <c r="M59" i="4"/>
  <c r="G60" i="4"/>
  <c r="H60" i="3"/>
  <c r="L47" i="2"/>
  <c r="N47" i="2"/>
  <c r="O47" i="2" s="1"/>
  <c r="P47" i="2"/>
  <c r="Q47" i="2"/>
  <c r="Z46" i="2"/>
  <c r="AA46" i="2" s="1"/>
  <c r="AB46" i="2" s="1"/>
  <c r="H60" i="6" l="1"/>
  <c r="H60" i="5"/>
  <c r="H60" i="4"/>
  <c r="P60" i="3"/>
  <c r="L60" i="3"/>
  <c r="Z59" i="3"/>
  <c r="N60" i="3"/>
  <c r="O60" i="3" s="1"/>
  <c r="Q60" i="3"/>
  <c r="M47" i="2"/>
  <c r="G48" i="2"/>
  <c r="H48" i="2" s="1"/>
  <c r="Q60" i="6" l="1"/>
  <c r="N60" i="6"/>
  <c r="O60" i="6" s="1"/>
  <c r="P60" i="6"/>
  <c r="Z59" i="6"/>
  <c r="L60" i="6"/>
  <c r="Q60" i="5"/>
  <c r="L60" i="5"/>
  <c r="Z59" i="5"/>
  <c r="N60" i="5"/>
  <c r="O60" i="5" s="1"/>
  <c r="P60" i="5"/>
  <c r="Q60" i="4"/>
  <c r="P60" i="4"/>
  <c r="Z59" i="4"/>
  <c r="N60" i="4"/>
  <c r="O60" i="4" s="1"/>
  <c r="L60" i="4"/>
  <c r="M60" i="3"/>
  <c r="G61" i="3"/>
  <c r="AA59" i="3"/>
  <c r="AB59" i="3" s="1"/>
  <c r="N48" i="2"/>
  <c r="O48" i="2" s="1"/>
  <c r="L48" i="2"/>
  <c r="Q48" i="2"/>
  <c r="P48" i="2"/>
  <c r="Z47" i="2"/>
  <c r="AA47" i="2" s="1"/>
  <c r="AB47" i="2" s="1"/>
  <c r="AA59" i="6" l="1"/>
  <c r="AB59" i="6" s="1"/>
  <c r="M60" i="6"/>
  <c r="G61" i="6"/>
  <c r="AA59" i="5"/>
  <c r="AB59" i="5" s="1"/>
  <c r="M60" i="5"/>
  <c r="G61" i="5"/>
  <c r="M60" i="4"/>
  <c r="G61" i="4"/>
  <c r="AA59" i="4"/>
  <c r="AB59" i="4"/>
  <c r="H61" i="3"/>
  <c r="M48" i="2"/>
  <c r="G49" i="2"/>
  <c r="H49" i="2" s="1"/>
  <c r="H61" i="6" l="1"/>
  <c r="H61" i="5"/>
  <c r="H61" i="4"/>
  <c r="N61" i="3"/>
  <c r="O61" i="3" s="1"/>
  <c r="P61" i="3"/>
  <c r="Q61" i="3"/>
  <c r="Z60" i="3"/>
  <c r="L61" i="3"/>
  <c r="L49" i="2"/>
  <c r="Q49" i="2"/>
  <c r="P49" i="2"/>
  <c r="N49" i="2"/>
  <c r="O49" i="2" s="1"/>
  <c r="Z48" i="2"/>
  <c r="AA48" i="2" s="1"/>
  <c r="AB48" i="2" s="1"/>
  <c r="P61" i="6" l="1"/>
  <c r="Q61" i="6"/>
  <c r="Z60" i="6"/>
  <c r="N61" i="6"/>
  <c r="O61" i="6" s="1"/>
  <c r="L61" i="6"/>
  <c r="Q61" i="5"/>
  <c r="L61" i="5"/>
  <c r="P61" i="5"/>
  <c r="Z60" i="5"/>
  <c r="N61" i="5"/>
  <c r="O61" i="5" s="1"/>
  <c r="P61" i="4"/>
  <c r="N61" i="4"/>
  <c r="O61" i="4" s="1"/>
  <c r="Q61" i="4"/>
  <c r="L61" i="4"/>
  <c r="Z60" i="4"/>
  <c r="AA60" i="3"/>
  <c r="AB60" i="3" s="1"/>
  <c r="M61" i="3"/>
  <c r="G62" i="3"/>
  <c r="G50" i="2"/>
  <c r="H50" i="2" s="1"/>
  <c r="M49" i="2"/>
  <c r="M61" i="6" l="1"/>
  <c r="G62" i="6"/>
  <c r="AA60" i="6"/>
  <c r="AB60" i="6"/>
  <c r="AA60" i="5"/>
  <c r="AB60" i="5"/>
  <c r="M61" i="5"/>
  <c r="G62" i="5"/>
  <c r="M61" i="4"/>
  <c r="G62" i="4"/>
  <c r="AA60" i="4"/>
  <c r="AB60" i="4"/>
  <c r="H62" i="3"/>
  <c r="P50" i="2"/>
  <c r="Q50" i="2"/>
  <c r="L50" i="2"/>
  <c r="N50" i="2"/>
  <c r="O50" i="2" s="1"/>
  <c r="Z49" i="2"/>
  <c r="AA49" i="2" s="1"/>
  <c r="AB49" i="2" s="1"/>
  <c r="H62" i="6" l="1"/>
  <c r="H62" i="5"/>
  <c r="H62" i="4"/>
  <c r="P62" i="3"/>
  <c r="L62" i="3"/>
  <c r="Z61" i="3"/>
  <c r="N62" i="3"/>
  <c r="O62" i="3" s="1"/>
  <c r="Q62" i="3"/>
  <c r="M50" i="2"/>
  <c r="G51" i="2"/>
  <c r="H51" i="2" s="1"/>
  <c r="Q62" i="6" l="1"/>
  <c r="P62" i="6"/>
  <c r="Z61" i="6"/>
  <c r="N62" i="6"/>
  <c r="O62" i="6" s="1"/>
  <c r="L62" i="6"/>
  <c r="N62" i="5"/>
  <c r="O62" i="5" s="1"/>
  <c r="Q62" i="5"/>
  <c r="L62" i="5"/>
  <c r="Z61" i="5"/>
  <c r="P62" i="5"/>
  <c r="Q62" i="4"/>
  <c r="N62" i="4"/>
  <c r="O62" i="4" s="1"/>
  <c r="P62" i="4"/>
  <c r="Z61" i="4"/>
  <c r="L62" i="4"/>
  <c r="AA61" i="3"/>
  <c r="AB61" i="3"/>
  <c r="M62" i="3"/>
  <c r="G63" i="3"/>
  <c r="P51" i="2"/>
  <c r="Q51" i="2"/>
  <c r="L51" i="2"/>
  <c r="N51" i="2"/>
  <c r="O51" i="2" s="1"/>
  <c r="Z50" i="2"/>
  <c r="AA50" i="2" s="1"/>
  <c r="AB50" i="2" s="1"/>
  <c r="AA61" i="6" l="1"/>
  <c r="AB61" i="6" s="1"/>
  <c r="M62" i="6"/>
  <c r="G63" i="6"/>
  <c r="M62" i="5"/>
  <c r="G63" i="5"/>
  <c r="AA61" i="5"/>
  <c r="AB61" i="5" s="1"/>
  <c r="M62" i="4"/>
  <c r="G63" i="4"/>
  <c r="AA61" i="4"/>
  <c r="AB61" i="4"/>
  <c r="H63" i="3"/>
  <c r="G52" i="2"/>
  <c r="H52" i="2" s="1"/>
  <c r="M51" i="2"/>
  <c r="H63" i="6" l="1"/>
  <c r="H63" i="5"/>
  <c r="H63" i="4"/>
  <c r="N63" i="3"/>
  <c r="O63" i="3" s="1"/>
  <c r="Q63" i="3"/>
  <c r="L63" i="3"/>
  <c r="Z62" i="3"/>
  <c r="P63" i="3"/>
  <c r="Q52" i="2"/>
  <c r="L52" i="2"/>
  <c r="P52" i="2"/>
  <c r="N52" i="2"/>
  <c r="O52" i="2" s="1"/>
  <c r="Z51" i="2"/>
  <c r="AA51" i="2" s="1"/>
  <c r="AB51" i="2" s="1"/>
  <c r="P63" i="6" l="1"/>
  <c r="Q63" i="6"/>
  <c r="Z62" i="6"/>
  <c r="N63" i="6"/>
  <c r="O63" i="6" s="1"/>
  <c r="L63" i="6"/>
  <c r="Q63" i="5"/>
  <c r="L63" i="5"/>
  <c r="P63" i="5"/>
  <c r="Z62" i="5"/>
  <c r="N63" i="5"/>
  <c r="O63" i="5" s="1"/>
  <c r="P63" i="4"/>
  <c r="N63" i="4"/>
  <c r="O63" i="4" s="1"/>
  <c r="Q63" i="4"/>
  <c r="L63" i="4"/>
  <c r="Z62" i="4"/>
  <c r="M63" i="3"/>
  <c r="G64" i="3"/>
  <c r="AA62" i="3"/>
  <c r="AB62" i="3" s="1"/>
  <c r="G53" i="2"/>
  <c r="H53" i="2" s="1"/>
  <c r="M52" i="2"/>
  <c r="AA62" i="6" l="1"/>
  <c r="AB62" i="6" s="1"/>
  <c r="M63" i="6"/>
  <c r="G64" i="6"/>
  <c r="M63" i="5"/>
  <c r="G64" i="5"/>
  <c r="AA62" i="5"/>
  <c r="AB62" i="5"/>
  <c r="AA62" i="4"/>
  <c r="AB62" i="4"/>
  <c r="M63" i="4"/>
  <c r="G64" i="4"/>
  <c r="H64" i="3"/>
  <c r="Z52" i="2"/>
  <c r="AA52" i="2" s="1"/>
  <c r="AB52" i="2" s="1"/>
  <c r="H64" i="6" l="1"/>
  <c r="H64" i="5"/>
  <c r="H64" i="4"/>
  <c r="P64" i="3"/>
  <c r="L64" i="3"/>
  <c r="Z63" i="3"/>
  <c r="Q64" i="3"/>
  <c r="N64" i="3"/>
  <c r="O64" i="3" s="1"/>
  <c r="Q53" i="2"/>
  <c r="P53" i="2"/>
  <c r="L53" i="2"/>
  <c r="N53" i="2"/>
  <c r="O53" i="2" s="1"/>
  <c r="N64" i="6" l="1"/>
  <c r="O64" i="6" s="1"/>
  <c r="Q64" i="6"/>
  <c r="P64" i="6"/>
  <c r="L64" i="6"/>
  <c r="Z63" i="6"/>
  <c r="Q64" i="5"/>
  <c r="L64" i="5"/>
  <c r="Z63" i="5"/>
  <c r="N64" i="5"/>
  <c r="O64" i="5" s="1"/>
  <c r="P64" i="5"/>
  <c r="N64" i="4"/>
  <c r="O64" i="4" s="1"/>
  <c r="P64" i="4"/>
  <c r="Z63" i="4"/>
  <c r="L64" i="4"/>
  <c r="Q64" i="4"/>
  <c r="M64" i="3"/>
  <c r="G65" i="3"/>
  <c r="AA63" i="3"/>
  <c r="AB63" i="3" s="1"/>
  <c r="M53" i="2"/>
  <c r="G54" i="2"/>
  <c r="H54" i="2" s="1"/>
  <c r="AA63" i="6" l="1"/>
  <c r="AB63" i="6" s="1"/>
  <c r="M64" i="6"/>
  <c r="G65" i="6"/>
  <c r="AA63" i="5"/>
  <c r="AB63" i="5" s="1"/>
  <c r="M64" i="5"/>
  <c r="G65" i="5"/>
  <c r="M64" i="4"/>
  <c r="G65" i="4"/>
  <c r="AA63" i="4"/>
  <c r="AB63" i="4" s="1"/>
  <c r="H65" i="3"/>
  <c r="P54" i="2"/>
  <c r="Q54" i="2"/>
  <c r="N54" i="2"/>
  <c r="O54" i="2" s="1"/>
  <c r="L54" i="2"/>
  <c r="Z53" i="2"/>
  <c r="AA53" i="2" s="1"/>
  <c r="AB53" i="2" s="1"/>
  <c r="H65" i="6" l="1"/>
  <c r="H65" i="5"/>
  <c r="H65" i="4"/>
  <c r="N65" i="3"/>
  <c r="O65" i="3" s="1"/>
  <c r="P65" i="3"/>
  <c r="L65" i="3"/>
  <c r="Z64" i="3"/>
  <c r="Q65" i="3"/>
  <c r="G55" i="2"/>
  <c r="H55" i="2" s="1"/>
  <c r="M54" i="2"/>
  <c r="P65" i="6" l="1"/>
  <c r="L65" i="6"/>
  <c r="Z64" i="6"/>
  <c r="Q65" i="6"/>
  <c r="N65" i="6"/>
  <c r="O65" i="6" s="1"/>
  <c r="Q65" i="5"/>
  <c r="L65" i="5"/>
  <c r="P65" i="5"/>
  <c r="Z64" i="5"/>
  <c r="N65" i="5"/>
  <c r="O65" i="5" s="1"/>
  <c r="P65" i="4"/>
  <c r="L65" i="4"/>
  <c r="Z64" i="4"/>
  <c r="N65" i="4"/>
  <c r="O65" i="4" s="1"/>
  <c r="Q65" i="4"/>
  <c r="AA64" i="3"/>
  <c r="AB64" i="3" s="1"/>
  <c r="M65" i="3"/>
  <c r="G66" i="3"/>
  <c r="Z54" i="2"/>
  <c r="AA54" i="2" s="1"/>
  <c r="AB54" i="2" s="1"/>
  <c r="AA64" i="6" l="1"/>
  <c r="AB64" i="6" s="1"/>
  <c r="M65" i="6"/>
  <c r="G66" i="6"/>
  <c r="M65" i="5"/>
  <c r="G66" i="5"/>
  <c r="AA64" i="5"/>
  <c r="AB64" i="5"/>
  <c r="AA64" i="4"/>
  <c r="AB64" i="4" s="1"/>
  <c r="M65" i="4"/>
  <c r="G66" i="4"/>
  <c r="H66" i="3"/>
  <c r="L55" i="2"/>
  <c r="Q55" i="2"/>
  <c r="N55" i="2"/>
  <c r="O55" i="2" s="1"/>
  <c r="P55" i="2"/>
  <c r="H66" i="6" l="1"/>
  <c r="H66" i="5"/>
  <c r="H66" i="4"/>
  <c r="N66" i="3"/>
  <c r="O66" i="3" s="1"/>
  <c r="P66" i="3"/>
  <c r="L66" i="3"/>
  <c r="Z65" i="3"/>
  <c r="Q66" i="3"/>
  <c r="M55" i="2"/>
  <c r="G56" i="2"/>
  <c r="H56" i="2" s="1"/>
  <c r="N66" i="6" l="1"/>
  <c r="O66" i="6" s="1"/>
  <c r="P66" i="6"/>
  <c r="Q66" i="6"/>
  <c r="L66" i="6"/>
  <c r="Z65" i="6"/>
  <c r="N66" i="5"/>
  <c r="O66" i="5" s="1"/>
  <c r="Q66" i="5"/>
  <c r="L66" i="5"/>
  <c r="Z65" i="5"/>
  <c r="P66" i="5"/>
  <c r="N66" i="4"/>
  <c r="O66" i="4" s="1"/>
  <c r="Q66" i="4"/>
  <c r="L66" i="4"/>
  <c r="Z65" i="4"/>
  <c r="P66" i="4"/>
  <c r="AA65" i="3"/>
  <c r="AB65" i="3"/>
  <c r="M66" i="3"/>
  <c r="G67" i="3"/>
  <c r="L56" i="2"/>
  <c r="Q56" i="2"/>
  <c r="N56" i="2"/>
  <c r="O56" i="2" s="1"/>
  <c r="P56" i="2"/>
  <c r="Z55" i="2"/>
  <c r="AA55" i="2" s="1"/>
  <c r="AB55" i="2" s="1"/>
  <c r="M66" i="6" l="1"/>
  <c r="G67" i="6"/>
  <c r="AA65" i="6"/>
  <c r="AB65" i="6" s="1"/>
  <c r="M66" i="5"/>
  <c r="G67" i="5"/>
  <c r="AA65" i="5"/>
  <c r="AB65" i="5" s="1"/>
  <c r="AA65" i="4"/>
  <c r="AB65" i="4" s="1"/>
  <c r="M66" i="4"/>
  <c r="G67" i="4"/>
  <c r="H67" i="3"/>
  <c r="M56" i="2"/>
  <c r="G57" i="2"/>
  <c r="H57" i="2" s="1"/>
  <c r="H67" i="6" l="1"/>
  <c r="H67" i="5"/>
  <c r="H67" i="4"/>
  <c r="P67" i="3"/>
  <c r="L67" i="3"/>
  <c r="Z66" i="3"/>
  <c r="N67" i="3"/>
  <c r="O67" i="3" s="1"/>
  <c r="Q67" i="3"/>
  <c r="Q57" i="2"/>
  <c r="N57" i="2"/>
  <c r="O57" i="2" s="1"/>
  <c r="L57" i="2"/>
  <c r="P57" i="2"/>
  <c r="Z56" i="2"/>
  <c r="AA56" i="2" s="1"/>
  <c r="AB56" i="2" s="1"/>
  <c r="P67" i="6" l="1"/>
  <c r="L67" i="6"/>
  <c r="Z66" i="6"/>
  <c r="Q67" i="6"/>
  <c r="N67" i="6"/>
  <c r="O67" i="6" s="1"/>
  <c r="P67" i="5"/>
  <c r="L67" i="5"/>
  <c r="Q67" i="5"/>
  <c r="N67" i="5"/>
  <c r="O67" i="5" s="1"/>
  <c r="Z66" i="5"/>
  <c r="P67" i="4"/>
  <c r="L67" i="4"/>
  <c r="Z66" i="4"/>
  <c r="N67" i="4"/>
  <c r="O67" i="4" s="1"/>
  <c r="Q67" i="4"/>
  <c r="AA66" i="3"/>
  <c r="AB66" i="3" s="1"/>
  <c r="M67" i="3"/>
  <c r="G68" i="3"/>
  <c r="M57" i="2"/>
  <c r="G58" i="2"/>
  <c r="H58" i="2" s="1"/>
  <c r="AA66" i="6" l="1"/>
  <c r="AB66" i="6"/>
  <c r="M67" i="6"/>
  <c r="G68" i="6"/>
  <c r="AA66" i="5"/>
  <c r="AB66" i="5" s="1"/>
  <c r="M67" i="5"/>
  <c r="G68" i="5"/>
  <c r="M67" i="4"/>
  <c r="G68" i="4"/>
  <c r="AA66" i="4"/>
  <c r="AB66" i="4" s="1"/>
  <c r="H68" i="3"/>
  <c r="Q58" i="2"/>
  <c r="P58" i="2"/>
  <c r="N58" i="2"/>
  <c r="O58" i="2" s="1"/>
  <c r="L58" i="2"/>
  <c r="Z57" i="2"/>
  <c r="AA57" i="2" s="1"/>
  <c r="AB57" i="2" s="1"/>
  <c r="H68" i="6" l="1"/>
  <c r="H68" i="5"/>
  <c r="H68" i="4"/>
  <c r="N68" i="3"/>
  <c r="O68" i="3" s="1"/>
  <c r="Q68" i="3"/>
  <c r="L68" i="3"/>
  <c r="Z67" i="3"/>
  <c r="P68" i="3"/>
  <c r="G59" i="2"/>
  <c r="H59" i="2" s="1"/>
  <c r="M58" i="2"/>
  <c r="N68" i="6" l="1"/>
  <c r="O68" i="6" s="1"/>
  <c r="Q68" i="6"/>
  <c r="P68" i="6"/>
  <c r="Z67" i="6"/>
  <c r="L68" i="6"/>
  <c r="N68" i="5"/>
  <c r="O68" i="5" s="1"/>
  <c r="P68" i="5"/>
  <c r="Q68" i="5"/>
  <c r="Z67" i="5"/>
  <c r="L68" i="5"/>
  <c r="N68" i="4"/>
  <c r="O68" i="4" s="1"/>
  <c r="P68" i="4"/>
  <c r="Z67" i="4"/>
  <c r="L68" i="4"/>
  <c r="Q68" i="4"/>
  <c r="M68" i="3"/>
  <c r="G69" i="3"/>
  <c r="AA67" i="3"/>
  <c r="AB67" i="3" s="1"/>
  <c r="P59" i="2"/>
  <c r="N59" i="2"/>
  <c r="O59" i="2" s="1"/>
  <c r="L59" i="2"/>
  <c r="Q59" i="2"/>
  <c r="Z58" i="2"/>
  <c r="AA58" i="2" s="1"/>
  <c r="AB58" i="2" s="1"/>
  <c r="M68" i="6" l="1"/>
  <c r="G69" i="6"/>
  <c r="AA67" i="6"/>
  <c r="AB67" i="6" s="1"/>
  <c r="AA67" i="5"/>
  <c r="AB67" i="5" s="1"/>
  <c r="M68" i="5"/>
  <c r="G69" i="5"/>
  <c r="M68" i="4"/>
  <c r="G69" i="4"/>
  <c r="AA67" i="4"/>
  <c r="AB67" i="4" s="1"/>
  <c r="H69" i="3"/>
  <c r="M59" i="2"/>
  <c r="G60" i="2"/>
  <c r="H60" i="2" s="1"/>
  <c r="H69" i="6" l="1"/>
  <c r="H69" i="5"/>
  <c r="H69" i="4"/>
  <c r="P69" i="3"/>
  <c r="L69" i="3"/>
  <c r="Z68" i="3"/>
  <c r="Q69" i="3"/>
  <c r="N69" i="3"/>
  <c r="O69" i="3" s="1"/>
  <c r="Q60" i="2"/>
  <c r="L60" i="2"/>
  <c r="N60" i="2"/>
  <c r="O60" i="2" s="1"/>
  <c r="P60" i="2"/>
  <c r="Z59" i="2"/>
  <c r="AA59" i="2" s="1"/>
  <c r="AB59" i="2" s="1"/>
  <c r="P69" i="6" l="1"/>
  <c r="L69" i="6"/>
  <c r="Z68" i="6"/>
  <c r="Q69" i="6"/>
  <c r="N69" i="6"/>
  <c r="O69" i="6" s="1"/>
  <c r="P69" i="5"/>
  <c r="L69" i="5"/>
  <c r="Z68" i="5"/>
  <c r="N69" i="5"/>
  <c r="O69" i="5" s="1"/>
  <c r="Q69" i="5"/>
  <c r="P69" i="4"/>
  <c r="L69" i="4"/>
  <c r="Z68" i="4"/>
  <c r="Q69" i="4"/>
  <c r="N69" i="4"/>
  <c r="O69" i="4" s="1"/>
  <c r="M69" i="3"/>
  <c r="G70" i="3"/>
  <c r="AA68" i="3"/>
  <c r="AB68" i="3" s="1"/>
  <c r="M60" i="2"/>
  <c r="G61" i="2"/>
  <c r="H61" i="2" s="1"/>
  <c r="AA68" i="6" l="1"/>
  <c r="AB68" i="6" s="1"/>
  <c r="M69" i="6"/>
  <c r="G70" i="6"/>
  <c r="M69" i="5"/>
  <c r="G70" i="5"/>
  <c r="AA68" i="5"/>
  <c r="AB68" i="5"/>
  <c r="M69" i="4"/>
  <c r="G70" i="4"/>
  <c r="AA68" i="4"/>
  <c r="AB68" i="4"/>
  <c r="H70" i="3"/>
  <c r="P61" i="2"/>
  <c r="Q61" i="2"/>
  <c r="N61" i="2"/>
  <c r="O61" i="2" s="1"/>
  <c r="L61" i="2"/>
  <c r="Z60" i="2"/>
  <c r="AA60" i="2" s="1"/>
  <c r="AB60" i="2" s="1"/>
  <c r="H70" i="6" l="1"/>
  <c r="H70" i="5"/>
  <c r="H70" i="4"/>
  <c r="N70" i="3"/>
  <c r="O70" i="3" s="1"/>
  <c r="P70" i="3"/>
  <c r="L70" i="3"/>
  <c r="Z69" i="3"/>
  <c r="Q70" i="3"/>
  <c r="M61" i="2"/>
  <c r="G62" i="2"/>
  <c r="H62" i="2" s="1"/>
  <c r="N70" i="6" l="1"/>
  <c r="O70" i="6" s="1"/>
  <c r="Q70" i="6"/>
  <c r="Z69" i="6"/>
  <c r="P70" i="6"/>
  <c r="L70" i="6"/>
  <c r="N70" i="5"/>
  <c r="O70" i="5" s="1"/>
  <c r="Q70" i="5"/>
  <c r="L70" i="5"/>
  <c r="Z69" i="5"/>
  <c r="P70" i="5"/>
  <c r="N70" i="4"/>
  <c r="O70" i="4" s="1"/>
  <c r="L70" i="4"/>
  <c r="P70" i="4"/>
  <c r="Z69" i="4"/>
  <c r="Q70" i="4"/>
  <c r="AA69" i="3"/>
  <c r="AB69" i="3" s="1"/>
  <c r="M70" i="3"/>
  <c r="G71" i="3"/>
  <c r="L62" i="2"/>
  <c r="N62" i="2"/>
  <c r="O62" i="2" s="1"/>
  <c r="Q62" i="2"/>
  <c r="P62" i="2"/>
  <c r="Z61" i="2"/>
  <c r="AA61" i="2" s="1"/>
  <c r="AB61" i="2" s="1"/>
  <c r="AA69" i="6" l="1"/>
  <c r="AB69" i="6" s="1"/>
  <c r="M70" i="6"/>
  <c r="G71" i="6"/>
  <c r="AA69" i="5"/>
  <c r="AB69" i="5" s="1"/>
  <c r="M70" i="5"/>
  <c r="G71" i="5"/>
  <c r="AA69" i="4"/>
  <c r="AB69" i="4" s="1"/>
  <c r="M70" i="4"/>
  <c r="G71" i="4"/>
  <c r="H71" i="3"/>
  <c r="M62" i="2"/>
  <c r="G63" i="2"/>
  <c r="H63" i="2" s="1"/>
  <c r="H71" i="6" l="1"/>
  <c r="H71" i="5"/>
  <c r="H71" i="4"/>
  <c r="P71" i="3"/>
  <c r="L71" i="3"/>
  <c r="Z70" i="3"/>
  <c r="Q71" i="3"/>
  <c r="N71" i="3"/>
  <c r="O71" i="3" s="1"/>
  <c r="P63" i="2"/>
  <c r="L63" i="2"/>
  <c r="N63" i="2"/>
  <c r="O63" i="2" s="1"/>
  <c r="Q63" i="2"/>
  <c r="Z62" i="2"/>
  <c r="AA62" i="2" s="1"/>
  <c r="AB62" i="2" s="1"/>
  <c r="P71" i="6" l="1"/>
  <c r="L71" i="6"/>
  <c r="Z70" i="6"/>
  <c r="Q71" i="6"/>
  <c r="N71" i="6"/>
  <c r="O71" i="6" s="1"/>
  <c r="P71" i="5"/>
  <c r="L71" i="5"/>
  <c r="Z70" i="5"/>
  <c r="N71" i="5"/>
  <c r="O71" i="5" s="1"/>
  <c r="Q71" i="5"/>
  <c r="P71" i="4"/>
  <c r="L71" i="4"/>
  <c r="Z70" i="4"/>
  <c r="N71" i="4"/>
  <c r="O71" i="4" s="1"/>
  <c r="Q71" i="4"/>
  <c r="M71" i="3"/>
  <c r="G72" i="3"/>
  <c r="AA70" i="3"/>
  <c r="AB70" i="3"/>
  <c r="G64" i="2"/>
  <c r="H64" i="2" s="1"/>
  <c r="M63" i="2"/>
  <c r="AA70" i="6" l="1"/>
  <c r="AB70" i="6" s="1"/>
  <c r="M71" i="6"/>
  <c r="G72" i="6"/>
  <c r="M71" i="5"/>
  <c r="G72" i="5"/>
  <c r="AA70" i="5"/>
  <c r="AB70" i="5" s="1"/>
  <c r="M71" i="4"/>
  <c r="G72" i="4"/>
  <c r="AA70" i="4"/>
  <c r="AB70" i="4"/>
  <c r="H72" i="3"/>
  <c r="Z63" i="2"/>
  <c r="AA63" i="2" s="1"/>
  <c r="AB63" i="2" s="1"/>
  <c r="H72" i="6" l="1"/>
  <c r="H72" i="5"/>
  <c r="H72" i="4"/>
  <c r="N72" i="3"/>
  <c r="O72" i="3" s="1"/>
  <c r="Q72" i="3"/>
  <c r="L72" i="3"/>
  <c r="Z71" i="3"/>
  <c r="P72" i="3"/>
  <c r="N64" i="2"/>
  <c r="O64" i="2" s="1"/>
  <c r="L64" i="2"/>
  <c r="P64" i="2"/>
  <c r="Q64" i="2"/>
  <c r="N72" i="6" l="1"/>
  <c r="O72" i="6" s="1"/>
  <c r="Q72" i="6"/>
  <c r="L72" i="6"/>
  <c r="Z71" i="6"/>
  <c r="P72" i="6"/>
  <c r="N72" i="5"/>
  <c r="O72" i="5" s="1"/>
  <c r="P72" i="5"/>
  <c r="L72" i="5"/>
  <c r="Z71" i="5"/>
  <c r="Q72" i="5"/>
  <c r="N72" i="4"/>
  <c r="O72" i="4" s="1"/>
  <c r="Q72" i="4"/>
  <c r="L72" i="4"/>
  <c r="Z71" i="4"/>
  <c r="P72" i="4"/>
  <c r="AA71" i="3"/>
  <c r="AB71" i="3" s="1"/>
  <c r="M72" i="3"/>
  <c r="G73" i="3"/>
  <c r="M64" i="2"/>
  <c r="G65" i="2"/>
  <c r="H65" i="2" s="1"/>
  <c r="AA71" i="6" l="1"/>
  <c r="AB71" i="6" s="1"/>
  <c r="M72" i="6"/>
  <c r="G73" i="6"/>
  <c r="AA71" i="5"/>
  <c r="AB71" i="5" s="1"/>
  <c r="M72" i="5"/>
  <c r="G73" i="5"/>
  <c r="AA71" i="4"/>
  <c r="AB71" i="4" s="1"/>
  <c r="M72" i="4"/>
  <c r="G73" i="4"/>
  <c r="H73" i="3"/>
  <c r="Q65" i="2"/>
  <c r="L65" i="2"/>
  <c r="P65" i="2"/>
  <c r="N65" i="2"/>
  <c r="O65" i="2" s="1"/>
  <c r="Z64" i="2"/>
  <c r="AA64" i="2" s="1"/>
  <c r="AB64" i="2" s="1"/>
  <c r="H73" i="6" l="1"/>
  <c r="H73" i="5"/>
  <c r="H73" i="4"/>
  <c r="P73" i="3"/>
  <c r="L73" i="3"/>
  <c r="Z72" i="3"/>
  <c r="N73" i="3"/>
  <c r="O73" i="3" s="1"/>
  <c r="Q73" i="3"/>
  <c r="M65" i="2"/>
  <c r="G66" i="2"/>
  <c r="H66" i="2" s="1"/>
  <c r="P73" i="6" l="1"/>
  <c r="L73" i="6"/>
  <c r="Z72" i="6"/>
  <c r="N73" i="6"/>
  <c r="O73" i="6" s="1"/>
  <c r="Q73" i="6"/>
  <c r="P73" i="5"/>
  <c r="L73" i="5"/>
  <c r="Z72" i="5"/>
  <c r="Q73" i="5"/>
  <c r="N73" i="5"/>
  <c r="O73" i="5" s="1"/>
  <c r="P73" i="4"/>
  <c r="L73" i="4"/>
  <c r="Z72" i="4"/>
  <c r="N73" i="4"/>
  <c r="O73" i="4" s="1"/>
  <c r="Q73" i="4"/>
  <c r="M73" i="3"/>
  <c r="G74" i="3"/>
  <c r="AA72" i="3"/>
  <c r="AB72" i="3" s="1"/>
  <c r="Q66" i="2"/>
  <c r="L66" i="2"/>
  <c r="P66" i="2"/>
  <c r="N66" i="2"/>
  <c r="O66" i="2" s="1"/>
  <c r="Z65" i="2"/>
  <c r="AA65" i="2" s="1"/>
  <c r="AB65" i="2" s="1"/>
  <c r="AA72" i="6" l="1"/>
  <c r="AB72" i="6" s="1"/>
  <c r="M73" i="6"/>
  <c r="G74" i="6"/>
  <c r="AA72" i="5"/>
  <c r="AB72" i="5"/>
  <c r="M73" i="5"/>
  <c r="G74" i="5"/>
  <c r="AA72" i="4"/>
  <c r="AB72" i="4" s="1"/>
  <c r="M73" i="4"/>
  <c r="G74" i="4"/>
  <c r="H74" i="3"/>
  <c r="G67" i="2"/>
  <c r="H67" i="2" s="1"/>
  <c r="M66" i="2"/>
  <c r="H74" i="6" l="1"/>
  <c r="H74" i="5"/>
  <c r="H74" i="4"/>
  <c r="N74" i="3"/>
  <c r="O74" i="3" s="1"/>
  <c r="P74" i="3"/>
  <c r="L74" i="3"/>
  <c r="Q74" i="3"/>
  <c r="Z73" i="3"/>
  <c r="Z66" i="2"/>
  <c r="AA66" i="2" s="1"/>
  <c r="AB66" i="2" s="1"/>
  <c r="N74" i="6" l="1"/>
  <c r="O74" i="6" s="1"/>
  <c r="P74" i="6"/>
  <c r="Q74" i="6"/>
  <c r="Z73" i="6"/>
  <c r="L74" i="6"/>
  <c r="N74" i="5"/>
  <c r="O74" i="5" s="1"/>
  <c r="Q74" i="5"/>
  <c r="L74" i="5"/>
  <c r="Z73" i="5"/>
  <c r="P74" i="5"/>
  <c r="N74" i="4"/>
  <c r="O74" i="4" s="1"/>
  <c r="P74" i="4"/>
  <c r="L74" i="4"/>
  <c r="Z73" i="4"/>
  <c r="Q74" i="4"/>
  <c r="AA73" i="3"/>
  <c r="AB73" i="3" s="1"/>
  <c r="M74" i="3"/>
  <c r="G75" i="3"/>
  <c r="L67" i="2"/>
  <c r="P67" i="2"/>
  <c r="Q67" i="2"/>
  <c r="N67" i="2"/>
  <c r="O67" i="2" s="1"/>
  <c r="AA73" i="6" l="1"/>
  <c r="AB73" i="6" s="1"/>
  <c r="M74" i="6"/>
  <c r="G75" i="6"/>
  <c r="M74" i="5"/>
  <c r="G75" i="5"/>
  <c r="AA73" i="5"/>
  <c r="AB73" i="5" s="1"/>
  <c r="AA73" i="4"/>
  <c r="AB73" i="4" s="1"/>
  <c r="M74" i="4"/>
  <c r="G75" i="4"/>
  <c r="H75" i="3"/>
  <c r="M67" i="2"/>
  <c r="G68" i="2"/>
  <c r="H68" i="2" s="1"/>
  <c r="H75" i="6" l="1"/>
  <c r="H75" i="5"/>
  <c r="H75" i="4"/>
  <c r="P75" i="3"/>
  <c r="L75" i="3"/>
  <c r="Z74" i="3"/>
  <c r="N75" i="3"/>
  <c r="O75" i="3" s="1"/>
  <c r="Q75" i="3"/>
  <c r="P68" i="2"/>
  <c r="L68" i="2"/>
  <c r="Q68" i="2"/>
  <c r="N68" i="2"/>
  <c r="O68" i="2" s="1"/>
  <c r="Z67" i="2"/>
  <c r="AA67" i="2" s="1"/>
  <c r="AB67" i="2" s="1"/>
  <c r="P75" i="6" l="1"/>
  <c r="L75" i="6"/>
  <c r="Z74" i="6"/>
  <c r="N75" i="6"/>
  <c r="O75" i="6" s="1"/>
  <c r="Q75" i="6"/>
  <c r="P75" i="5"/>
  <c r="L75" i="5"/>
  <c r="Z74" i="5"/>
  <c r="Q75" i="5"/>
  <c r="N75" i="5"/>
  <c r="O75" i="5" s="1"/>
  <c r="P75" i="4"/>
  <c r="L75" i="4"/>
  <c r="Z74" i="4"/>
  <c r="Q75" i="4"/>
  <c r="N75" i="4"/>
  <c r="O75" i="4" s="1"/>
  <c r="M75" i="3"/>
  <c r="G76" i="3"/>
  <c r="AA74" i="3"/>
  <c r="AB74" i="3"/>
  <c r="M68" i="2"/>
  <c r="G69" i="2"/>
  <c r="H69" i="2" s="1"/>
  <c r="M75" i="6" l="1"/>
  <c r="G76" i="6"/>
  <c r="AA74" i="6"/>
  <c r="AB74" i="6"/>
  <c r="M75" i="5"/>
  <c r="G76" i="5"/>
  <c r="AA74" i="5"/>
  <c r="AB74" i="5" s="1"/>
  <c r="M75" i="4"/>
  <c r="G76" i="4"/>
  <c r="AA74" i="4"/>
  <c r="AB74" i="4"/>
  <c r="H76" i="3"/>
  <c r="L69" i="2"/>
  <c r="N69" i="2"/>
  <c r="O69" i="2" s="1"/>
  <c r="Q69" i="2"/>
  <c r="P69" i="2"/>
  <c r="Z68" i="2"/>
  <c r="AA68" i="2" s="1"/>
  <c r="AB68" i="2" s="1"/>
  <c r="H76" i="6" l="1"/>
  <c r="H76" i="5"/>
  <c r="H76" i="4"/>
  <c r="N76" i="3"/>
  <c r="O76" i="3" s="1"/>
  <c r="Q76" i="3"/>
  <c r="L76" i="3"/>
  <c r="Z75" i="3"/>
  <c r="P76" i="3"/>
  <c r="G70" i="2"/>
  <c r="H70" i="2" s="1"/>
  <c r="M69" i="2"/>
  <c r="P76" i="6" l="1"/>
  <c r="N76" i="6"/>
  <c r="O76" i="6" s="1"/>
  <c r="L76" i="6"/>
  <c r="Z75" i="6"/>
  <c r="Q76" i="6"/>
  <c r="N76" i="5"/>
  <c r="O76" i="5" s="1"/>
  <c r="P76" i="5"/>
  <c r="L76" i="5"/>
  <c r="Q76" i="5"/>
  <c r="Z75" i="5"/>
  <c r="N76" i="4"/>
  <c r="O76" i="4" s="1"/>
  <c r="Q76" i="4"/>
  <c r="L76" i="4"/>
  <c r="Z75" i="4"/>
  <c r="P76" i="4"/>
  <c r="AA75" i="3"/>
  <c r="AB75" i="3" s="1"/>
  <c r="M76" i="3"/>
  <c r="G77" i="3"/>
  <c r="L70" i="2"/>
  <c r="Q70" i="2"/>
  <c r="N70" i="2"/>
  <c r="O70" i="2" s="1"/>
  <c r="P70" i="2"/>
  <c r="Z69" i="2"/>
  <c r="AA69" i="2" s="1"/>
  <c r="AB69" i="2" s="1"/>
  <c r="AB75" i="6" l="1"/>
  <c r="AA75" i="6"/>
  <c r="M76" i="6"/>
  <c r="G77" i="6"/>
  <c r="M76" i="5"/>
  <c r="G77" i="5"/>
  <c r="AA75" i="5"/>
  <c r="AB75" i="5" s="1"/>
  <c r="AA75" i="4"/>
  <c r="AB75" i="4" s="1"/>
  <c r="M76" i="4"/>
  <c r="G77" i="4"/>
  <c r="H77" i="3"/>
  <c r="M70" i="2"/>
  <c r="G71" i="2"/>
  <c r="H71" i="2" s="1"/>
  <c r="H77" i="6" l="1"/>
  <c r="H77" i="5"/>
  <c r="H77" i="4"/>
  <c r="N77" i="3"/>
  <c r="O77" i="3" s="1"/>
  <c r="P77" i="3"/>
  <c r="L77" i="3"/>
  <c r="Z76" i="3"/>
  <c r="Q77" i="3"/>
  <c r="P71" i="2"/>
  <c r="Q71" i="2"/>
  <c r="L71" i="2"/>
  <c r="N71" i="2"/>
  <c r="O71" i="2" s="1"/>
  <c r="Z70" i="2"/>
  <c r="AA70" i="2" s="1"/>
  <c r="AB70" i="2" s="1"/>
  <c r="N77" i="6" l="1"/>
  <c r="O77" i="6" s="1"/>
  <c r="P77" i="6"/>
  <c r="L77" i="6"/>
  <c r="Z76" i="6"/>
  <c r="Q77" i="6"/>
  <c r="N77" i="5"/>
  <c r="O77" i="5" s="1"/>
  <c r="P77" i="5"/>
  <c r="L77" i="5"/>
  <c r="Z76" i="5"/>
  <c r="Q77" i="5"/>
  <c r="P77" i="4"/>
  <c r="L77" i="4"/>
  <c r="Z76" i="4"/>
  <c r="Q77" i="4"/>
  <c r="N77" i="4"/>
  <c r="O77" i="4" s="1"/>
  <c r="AA76" i="3"/>
  <c r="AB76" i="3" s="1"/>
  <c r="M77" i="3"/>
  <c r="G78" i="3"/>
  <c r="H78" i="3" s="1"/>
  <c r="G72" i="2"/>
  <c r="H72" i="2" s="1"/>
  <c r="M71" i="2"/>
  <c r="AA76" i="6" l="1"/>
  <c r="AB76" i="6" s="1"/>
  <c r="M77" i="6"/>
  <c r="G78" i="6"/>
  <c r="H78" i="6" s="1"/>
  <c r="AA76" i="5"/>
  <c r="AB76" i="5" s="1"/>
  <c r="M77" i="5"/>
  <c r="G78" i="5"/>
  <c r="H78" i="5" s="1"/>
  <c r="AA76" i="4"/>
  <c r="AB76" i="4" s="1"/>
  <c r="M77" i="4"/>
  <c r="G78" i="4"/>
  <c r="H78" i="4" s="1"/>
  <c r="Q78" i="3"/>
  <c r="X77" i="3" s="1"/>
  <c r="X76" i="3" s="1"/>
  <c r="X75" i="3" s="1"/>
  <c r="X74" i="3" s="1"/>
  <c r="X73" i="3" s="1"/>
  <c r="X72" i="3" s="1"/>
  <c r="X71" i="3" s="1"/>
  <c r="X70" i="3" s="1"/>
  <c r="X69" i="3" s="1"/>
  <c r="X68" i="3" s="1"/>
  <c r="X67" i="3" s="1"/>
  <c r="X66" i="3" s="1"/>
  <c r="X65" i="3" s="1"/>
  <c r="X64" i="3" s="1"/>
  <c r="X63" i="3" s="1"/>
  <c r="X62" i="3" s="1"/>
  <c r="X61" i="3" s="1"/>
  <c r="X60" i="3" s="1"/>
  <c r="X59" i="3" s="1"/>
  <c r="X58" i="3" s="1"/>
  <c r="X57" i="3" s="1"/>
  <c r="X56" i="3" s="1"/>
  <c r="X55" i="3" s="1"/>
  <c r="X54" i="3" s="1"/>
  <c r="X53" i="3" s="1"/>
  <c r="X52" i="3" s="1"/>
  <c r="X51" i="3" s="1"/>
  <c r="X50" i="3" s="1"/>
  <c r="X49" i="3" s="1"/>
  <c r="X48" i="3" s="1"/>
  <c r="X47" i="3" s="1"/>
  <c r="X46" i="3" s="1"/>
  <c r="X45" i="3" s="1"/>
  <c r="X44" i="3" s="1"/>
  <c r="X43" i="3" s="1"/>
  <c r="X42" i="3" s="1"/>
  <c r="X41" i="3" s="1"/>
  <c r="X40" i="3" s="1"/>
  <c r="X39" i="3" s="1"/>
  <c r="X38" i="3" s="1"/>
  <c r="X37" i="3" s="1"/>
  <c r="X36" i="3" s="1"/>
  <c r="X35" i="3" s="1"/>
  <c r="X34" i="3" s="1"/>
  <c r="X33" i="3" s="1"/>
  <c r="X32" i="3" s="1"/>
  <c r="X31" i="3" s="1"/>
  <c r="X30" i="3" s="1"/>
  <c r="X29" i="3" s="1"/>
  <c r="X28" i="3" s="1"/>
  <c r="X27" i="3" s="1"/>
  <c r="X26" i="3" s="1"/>
  <c r="X25" i="3" s="1"/>
  <c r="X24" i="3" s="1"/>
  <c r="X23" i="3" s="1"/>
  <c r="X22" i="3" s="1"/>
  <c r="X21" i="3" s="1"/>
  <c r="X20" i="3" s="1"/>
  <c r="X19" i="3" s="1"/>
  <c r="X18" i="3" s="1"/>
  <c r="X17" i="3" s="1"/>
  <c r="X16" i="3" s="1"/>
  <c r="X15" i="3" s="1"/>
  <c r="X14" i="3" s="1"/>
  <c r="X13" i="3" s="1"/>
  <c r="X12" i="3" s="1"/>
  <c r="X11" i="3" s="1"/>
  <c r="X10" i="3" s="1"/>
  <c r="X9" i="3" s="1"/>
  <c r="X8" i="3" s="1"/>
  <c r="X7" i="3" s="1"/>
  <c r="X6" i="3" s="1"/>
  <c r="X5" i="3" s="1"/>
  <c r="Z77" i="3"/>
  <c r="L78" i="3"/>
  <c r="P78" i="3"/>
  <c r="W77" i="3" s="1"/>
  <c r="W76" i="3" s="1"/>
  <c r="W75" i="3" s="1"/>
  <c r="W74" i="3" s="1"/>
  <c r="W73" i="3" s="1"/>
  <c r="W72" i="3" s="1"/>
  <c r="W71" i="3" s="1"/>
  <c r="W70" i="3" s="1"/>
  <c r="W69" i="3" s="1"/>
  <c r="W68" i="3" s="1"/>
  <c r="W67" i="3" s="1"/>
  <c r="W66" i="3" s="1"/>
  <c r="W65" i="3" s="1"/>
  <c r="W64" i="3" s="1"/>
  <c r="W63" i="3" s="1"/>
  <c r="W62" i="3" s="1"/>
  <c r="W61" i="3" s="1"/>
  <c r="W60" i="3" s="1"/>
  <c r="W59" i="3" s="1"/>
  <c r="W58" i="3" s="1"/>
  <c r="W57" i="3" s="1"/>
  <c r="W56" i="3" s="1"/>
  <c r="W55" i="3" s="1"/>
  <c r="W54" i="3" s="1"/>
  <c r="W53" i="3" s="1"/>
  <c r="W52" i="3" s="1"/>
  <c r="W51" i="3" s="1"/>
  <c r="W50" i="3" s="1"/>
  <c r="W49" i="3" s="1"/>
  <c r="W48" i="3" s="1"/>
  <c r="W47" i="3" s="1"/>
  <c r="W46" i="3" s="1"/>
  <c r="W45" i="3" s="1"/>
  <c r="W44" i="3" s="1"/>
  <c r="W43" i="3" s="1"/>
  <c r="W42" i="3" s="1"/>
  <c r="W41" i="3" s="1"/>
  <c r="W40" i="3" s="1"/>
  <c r="W39" i="3" s="1"/>
  <c r="W38" i="3" s="1"/>
  <c r="W37" i="3" s="1"/>
  <c r="W36" i="3" s="1"/>
  <c r="W35" i="3" s="1"/>
  <c r="W34" i="3" s="1"/>
  <c r="W33" i="3" s="1"/>
  <c r="W32" i="3" s="1"/>
  <c r="W31" i="3" s="1"/>
  <c r="W30" i="3" s="1"/>
  <c r="W29" i="3" s="1"/>
  <c r="W28" i="3" s="1"/>
  <c r="W27" i="3" s="1"/>
  <c r="W26" i="3" s="1"/>
  <c r="W25" i="3" s="1"/>
  <c r="W24" i="3" s="1"/>
  <c r="W23" i="3" s="1"/>
  <c r="W22" i="3" s="1"/>
  <c r="W21" i="3" s="1"/>
  <c r="W20" i="3" s="1"/>
  <c r="W19" i="3" s="1"/>
  <c r="W18" i="3" s="1"/>
  <c r="W17" i="3" s="1"/>
  <c r="W16" i="3" s="1"/>
  <c r="W15" i="3" s="1"/>
  <c r="W14" i="3" s="1"/>
  <c r="W13" i="3" s="1"/>
  <c r="W12" i="3" s="1"/>
  <c r="W11" i="3" s="1"/>
  <c r="W10" i="3" s="1"/>
  <c r="W9" i="3" s="1"/>
  <c r="W8" i="3" s="1"/>
  <c r="W7" i="3" s="1"/>
  <c r="W6" i="3" s="1"/>
  <c r="W5" i="3" s="1"/>
  <c r="N78" i="3"/>
  <c r="R77" i="3"/>
  <c r="N72" i="2"/>
  <c r="O72" i="2" s="1"/>
  <c r="P72" i="2"/>
  <c r="Q72" i="2"/>
  <c r="L72" i="2"/>
  <c r="Z71" i="2"/>
  <c r="AA71" i="2" s="1"/>
  <c r="AB71" i="2" s="1"/>
  <c r="Q78" i="6" l="1"/>
  <c r="X77" i="6" s="1"/>
  <c r="X76" i="6" s="1"/>
  <c r="X75" i="6" s="1"/>
  <c r="X74" i="6" s="1"/>
  <c r="X73" i="6" s="1"/>
  <c r="X72" i="6" s="1"/>
  <c r="X71" i="6" s="1"/>
  <c r="X70" i="6" s="1"/>
  <c r="X69" i="6" s="1"/>
  <c r="X68" i="6" s="1"/>
  <c r="X67" i="6" s="1"/>
  <c r="X66" i="6" s="1"/>
  <c r="X65" i="6" s="1"/>
  <c r="X64" i="6" s="1"/>
  <c r="X63" i="6" s="1"/>
  <c r="X62" i="6" s="1"/>
  <c r="X61" i="6" s="1"/>
  <c r="X60" i="6" s="1"/>
  <c r="X59" i="6" s="1"/>
  <c r="X58" i="6" s="1"/>
  <c r="X57" i="6" s="1"/>
  <c r="X56" i="6" s="1"/>
  <c r="X55" i="6" s="1"/>
  <c r="X54" i="6" s="1"/>
  <c r="X53" i="6" s="1"/>
  <c r="X52" i="6" s="1"/>
  <c r="X51" i="6" s="1"/>
  <c r="X50" i="6" s="1"/>
  <c r="X49" i="6" s="1"/>
  <c r="X48" i="6" s="1"/>
  <c r="X47" i="6" s="1"/>
  <c r="X46" i="6" s="1"/>
  <c r="X45" i="6" s="1"/>
  <c r="X44" i="6" s="1"/>
  <c r="X43" i="6" s="1"/>
  <c r="X42" i="6" s="1"/>
  <c r="X41" i="6" s="1"/>
  <c r="X40" i="6" s="1"/>
  <c r="X39" i="6" s="1"/>
  <c r="X38" i="6" s="1"/>
  <c r="X37" i="6" s="1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20" i="6" s="1"/>
  <c r="X19" i="6" s="1"/>
  <c r="X18" i="6" s="1"/>
  <c r="X17" i="6" s="1"/>
  <c r="X16" i="6" s="1"/>
  <c r="X15" i="6" s="1"/>
  <c r="X14" i="6" s="1"/>
  <c r="X13" i="6" s="1"/>
  <c r="X12" i="6" s="1"/>
  <c r="X11" i="6" s="1"/>
  <c r="X10" i="6" s="1"/>
  <c r="X9" i="6" s="1"/>
  <c r="X8" i="6" s="1"/>
  <c r="X7" i="6" s="1"/>
  <c r="X6" i="6" s="1"/>
  <c r="X5" i="6" s="1"/>
  <c r="Z77" i="6"/>
  <c r="L78" i="6"/>
  <c r="P78" i="6"/>
  <c r="W77" i="6" s="1"/>
  <c r="W76" i="6" s="1"/>
  <c r="W75" i="6" s="1"/>
  <c r="W74" i="6" s="1"/>
  <c r="W73" i="6" s="1"/>
  <c r="W72" i="6" s="1"/>
  <c r="W71" i="6" s="1"/>
  <c r="W70" i="6" s="1"/>
  <c r="W69" i="6" s="1"/>
  <c r="W68" i="6" s="1"/>
  <c r="W67" i="6" s="1"/>
  <c r="W66" i="6" s="1"/>
  <c r="W65" i="6" s="1"/>
  <c r="W64" i="6" s="1"/>
  <c r="W63" i="6" s="1"/>
  <c r="W62" i="6" s="1"/>
  <c r="W61" i="6" s="1"/>
  <c r="W60" i="6" s="1"/>
  <c r="W59" i="6" s="1"/>
  <c r="W58" i="6" s="1"/>
  <c r="W57" i="6" s="1"/>
  <c r="W56" i="6" s="1"/>
  <c r="W55" i="6" s="1"/>
  <c r="W54" i="6" s="1"/>
  <c r="W53" i="6" s="1"/>
  <c r="W52" i="6" s="1"/>
  <c r="W51" i="6" s="1"/>
  <c r="W50" i="6" s="1"/>
  <c r="W49" i="6" s="1"/>
  <c r="W48" i="6" s="1"/>
  <c r="W47" i="6" s="1"/>
  <c r="W46" i="6" s="1"/>
  <c r="W45" i="6" s="1"/>
  <c r="W44" i="6" s="1"/>
  <c r="W43" i="6" s="1"/>
  <c r="W42" i="6" s="1"/>
  <c r="W41" i="6" s="1"/>
  <c r="W40" i="6" s="1"/>
  <c r="W39" i="6" s="1"/>
  <c r="W38" i="6" s="1"/>
  <c r="W37" i="6" s="1"/>
  <c r="W36" i="6" s="1"/>
  <c r="W35" i="6" s="1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W20" i="6" s="1"/>
  <c r="W19" i="6" s="1"/>
  <c r="W18" i="6" s="1"/>
  <c r="W17" i="6" s="1"/>
  <c r="W16" i="6" s="1"/>
  <c r="W15" i="6" s="1"/>
  <c r="W14" i="6" s="1"/>
  <c r="W13" i="6" s="1"/>
  <c r="W12" i="6" s="1"/>
  <c r="W11" i="6" s="1"/>
  <c r="W10" i="6" s="1"/>
  <c r="W9" i="6" s="1"/>
  <c r="W8" i="6" s="1"/>
  <c r="W7" i="6" s="1"/>
  <c r="W6" i="6" s="1"/>
  <c r="W5" i="6" s="1"/>
  <c r="N78" i="6"/>
  <c r="R77" i="6"/>
  <c r="Q78" i="5"/>
  <c r="X77" i="5" s="1"/>
  <c r="X76" i="5" s="1"/>
  <c r="X75" i="5" s="1"/>
  <c r="X74" i="5" s="1"/>
  <c r="X73" i="5" s="1"/>
  <c r="X72" i="5" s="1"/>
  <c r="X71" i="5" s="1"/>
  <c r="X70" i="5" s="1"/>
  <c r="X69" i="5" s="1"/>
  <c r="X68" i="5" s="1"/>
  <c r="X67" i="5" s="1"/>
  <c r="X66" i="5" s="1"/>
  <c r="X65" i="5" s="1"/>
  <c r="X64" i="5" s="1"/>
  <c r="X63" i="5" s="1"/>
  <c r="X62" i="5" s="1"/>
  <c r="X61" i="5" s="1"/>
  <c r="X60" i="5" s="1"/>
  <c r="X59" i="5" s="1"/>
  <c r="X58" i="5" s="1"/>
  <c r="X57" i="5" s="1"/>
  <c r="X56" i="5" s="1"/>
  <c r="X55" i="5" s="1"/>
  <c r="X54" i="5" s="1"/>
  <c r="X53" i="5" s="1"/>
  <c r="X52" i="5" s="1"/>
  <c r="X51" i="5" s="1"/>
  <c r="X50" i="5" s="1"/>
  <c r="X49" i="5" s="1"/>
  <c r="X48" i="5" s="1"/>
  <c r="X47" i="5" s="1"/>
  <c r="X46" i="5" s="1"/>
  <c r="X45" i="5" s="1"/>
  <c r="X44" i="5" s="1"/>
  <c r="X43" i="5" s="1"/>
  <c r="X42" i="5" s="1"/>
  <c r="X41" i="5" s="1"/>
  <c r="X40" i="5" s="1"/>
  <c r="X39" i="5" s="1"/>
  <c r="X38" i="5" s="1"/>
  <c r="X37" i="5" s="1"/>
  <c r="X36" i="5" s="1"/>
  <c r="X35" i="5" s="1"/>
  <c r="X34" i="5" s="1"/>
  <c r="X33" i="5" s="1"/>
  <c r="X32" i="5" s="1"/>
  <c r="X31" i="5" s="1"/>
  <c r="X30" i="5" s="1"/>
  <c r="X29" i="5" s="1"/>
  <c r="X28" i="5" s="1"/>
  <c r="X27" i="5" s="1"/>
  <c r="X26" i="5" s="1"/>
  <c r="X25" i="5" s="1"/>
  <c r="X24" i="5" s="1"/>
  <c r="X23" i="5" s="1"/>
  <c r="X22" i="5" s="1"/>
  <c r="X21" i="5" s="1"/>
  <c r="X20" i="5" s="1"/>
  <c r="X19" i="5" s="1"/>
  <c r="X18" i="5" s="1"/>
  <c r="X17" i="5" s="1"/>
  <c r="X16" i="5" s="1"/>
  <c r="X15" i="5" s="1"/>
  <c r="X14" i="5" s="1"/>
  <c r="X13" i="5" s="1"/>
  <c r="X12" i="5" s="1"/>
  <c r="X11" i="5" s="1"/>
  <c r="X10" i="5" s="1"/>
  <c r="X9" i="5" s="1"/>
  <c r="X8" i="5" s="1"/>
  <c r="X7" i="5" s="1"/>
  <c r="X6" i="5" s="1"/>
  <c r="X5" i="5" s="1"/>
  <c r="Z77" i="5"/>
  <c r="L78" i="5"/>
  <c r="P78" i="5"/>
  <c r="W77" i="5" s="1"/>
  <c r="W76" i="5" s="1"/>
  <c r="W75" i="5" s="1"/>
  <c r="W74" i="5" s="1"/>
  <c r="W73" i="5" s="1"/>
  <c r="W72" i="5" s="1"/>
  <c r="W71" i="5" s="1"/>
  <c r="W70" i="5" s="1"/>
  <c r="W69" i="5" s="1"/>
  <c r="W68" i="5" s="1"/>
  <c r="W67" i="5" s="1"/>
  <c r="W66" i="5" s="1"/>
  <c r="W65" i="5" s="1"/>
  <c r="W64" i="5" s="1"/>
  <c r="W63" i="5" s="1"/>
  <c r="W62" i="5" s="1"/>
  <c r="W61" i="5" s="1"/>
  <c r="W60" i="5" s="1"/>
  <c r="W59" i="5" s="1"/>
  <c r="W58" i="5" s="1"/>
  <c r="W57" i="5" s="1"/>
  <c r="W56" i="5" s="1"/>
  <c r="W55" i="5" s="1"/>
  <c r="W54" i="5" s="1"/>
  <c r="W53" i="5" s="1"/>
  <c r="W52" i="5" s="1"/>
  <c r="W51" i="5" s="1"/>
  <c r="W50" i="5" s="1"/>
  <c r="W49" i="5" s="1"/>
  <c r="W48" i="5" s="1"/>
  <c r="W47" i="5" s="1"/>
  <c r="W46" i="5" s="1"/>
  <c r="W45" i="5" s="1"/>
  <c r="W44" i="5" s="1"/>
  <c r="W43" i="5" s="1"/>
  <c r="W42" i="5" s="1"/>
  <c r="W41" i="5" s="1"/>
  <c r="W40" i="5" s="1"/>
  <c r="W39" i="5" s="1"/>
  <c r="W38" i="5" s="1"/>
  <c r="W37" i="5" s="1"/>
  <c r="W36" i="5" s="1"/>
  <c r="W35" i="5" s="1"/>
  <c r="W34" i="5" s="1"/>
  <c r="W33" i="5" s="1"/>
  <c r="W32" i="5" s="1"/>
  <c r="W31" i="5" s="1"/>
  <c r="W30" i="5" s="1"/>
  <c r="W29" i="5" s="1"/>
  <c r="W28" i="5" s="1"/>
  <c r="W27" i="5" s="1"/>
  <c r="W26" i="5" s="1"/>
  <c r="W25" i="5" s="1"/>
  <c r="W24" i="5" s="1"/>
  <c r="W23" i="5" s="1"/>
  <c r="W22" i="5" s="1"/>
  <c r="W21" i="5" s="1"/>
  <c r="W20" i="5" s="1"/>
  <c r="W19" i="5" s="1"/>
  <c r="W18" i="5" s="1"/>
  <c r="W17" i="5" s="1"/>
  <c r="W16" i="5" s="1"/>
  <c r="W15" i="5" s="1"/>
  <c r="W14" i="5" s="1"/>
  <c r="W13" i="5" s="1"/>
  <c r="W12" i="5" s="1"/>
  <c r="W11" i="5" s="1"/>
  <c r="W10" i="5" s="1"/>
  <c r="W9" i="5" s="1"/>
  <c r="W8" i="5" s="1"/>
  <c r="W7" i="5" s="1"/>
  <c r="W6" i="5" s="1"/>
  <c r="W5" i="5" s="1"/>
  <c r="N78" i="5"/>
  <c r="R77" i="5"/>
  <c r="Q78" i="4"/>
  <c r="X77" i="4" s="1"/>
  <c r="X76" i="4" s="1"/>
  <c r="X75" i="4" s="1"/>
  <c r="X74" i="4" s="1"/>
  <c r="X73" i="4" s="1"/>
  <c r="X72" i="4" s="1"/>
  <c r="X71" i="4" s="1"/>
  <c r="X70" i="4" s="1"/>
  <c r="X69" i="4" s="1"/>
  <c r="X68" i="4" s="1"/>
  <c r="X67" i="4" s="1"/>
  <c r="X66" i="4" s="1"/>
  <c r="X65" i="4" s="1"/>
  <c r="X64" i="4" s="1"/>
  <c r="X63" i="4" s="1"/>
  <c r="X62" i="4" s="1"/>
  <c r="X61" i="4" s="1"/>
  <c r="X60" i="4" s="1"/>
  <c r="X59" i="4" s="1"/>
  <c r="X58" i="4" s="1"/>
  <c r="X57" i="4" s="1"/>
  <c r="X56" i="4" s="1"/>
  <c r="X55" i="4" s="1"/>
  <c r="X54" i="4" s="1"/>
  <c r="X53" i="4" s="1"/>
  <c r="X52" i="4" s="1"/>
  <c r="X51" i="4" s="1"/>
  <c r="X50" i="4" s="1"/>
  <c r="X49" i="4" s="1"/>
  <c r="X48" i="4" s="1"/>
  <c r="X47" i="4" s="1"/>
  <c r="X46" i="4" s="1"/>
  <c r="X45" i="4" s="1"/>
  <c r="X44" i="4" s="1"/>
  <c r="X43" i="4" s="1"/>
  <c r="X42" i="4" s="1"/>
  <c r="X41" i="4" s="1"/>
  <c r="X40" i="4" s="1"/>
  <c r="X39" i="4" s="1"/>
  <c r="X38" i="4" s="1"/>
  <c r="X37" i="4" s="1"/>
  <c r="X36" i="4" s="1"/>
  <c r="X35" i="4" s="1"/>
  <c r="X34" i="4" s="1"/>
  <c r="X33" i="4" s="1"/>
  <c r="X32" i="4" s="1"/>
  <c r="X31" i="4" s="1"/>
  <c r="X30" i="4" s="1"/>
  <c r="X29" i="4" s="1"/>
  <c r="X28" i="4" s="1"/>
  <c r="X27" i="4" s="1"/>
  <c r="X26" i="4" s="1"/>
  <c r="X25" i="4" s="1"/>
  <c r="X24" i="4" s="1"/>
  <c r="X23" i="4" s="1"/>
  <c r="X22" i="4" s="1"/>
  <c r="X21" i="4" s="1"/>
  <c r="X20" i="4" s="1"/>
  <c r="X19" i="4" s="1"/>
  <c r="X18" i="4" s="1"/>
  <c r="X17" i="4" s="1"/>
  <c r="X16" i="4" s="1"/>
  <c r="X15" i="4" s="1"/>
  <c r="X14" i="4" s="1"/>
  <c r="X13" i="4" s="1"/>
  <c r="X12" i="4" s="1"/>
  <c r="X11" i="4" s="1"/>
  <c r="X10" i="4" s="1"/>
  <c r="X9" i="4" s="1"/>
  <c r="X8" i="4" s="1"/>
  <c r="X7" i="4" s="1"/>
  <c r="X6" i="4" s="1"/>
  <c r="X5" i="4" s="1"/>
  <c r="L78" i="4"/>
  <c r="P78" i="4"/>
  <c r="W77" i="4" s="1"/>
  <c r="W76" i="4" s="1"/>
  <c r="W75" i="4" s="1"/>
  <c r="W74" i="4" s="1"/>
  <c r="W73" i="4" s="1"/>
  <c r="W72" i="4" s="1"/>
  <c r="W71" i="4" s="1"/>
  <c r="W70" i="4" s="1"/>
  <c r="W69" i="4" s="1"/>
  <c r="W68" i="4" s="1"/>
  <c r="W67" i="4" s="1"/>
  <c r="W66" i="4" s="1"/>
  <c r="W65" i="4" s="1"/>
  <c r="W64" i="4" s="1"/>
  <c r="W63" i="4" s="1"/>
  <c r="W62" i="4" s="1"/>
  <c r="W61" i="4" s="1"/>
  <c r="W60" i="4" s="1"/>
  <c r="W59" i="4" s="1"/>
  <c r="W58" i="4" s="1"/>
  <c r="W57" i="4" s="1"/>
  <c r="W56" i="4" s="1"/>
  <c r="W55" i="4" s="1"/>
  <c r="W54" i="4" s="1"/>
  <c r="W53" i="4" s="1"/>
  <c r="W52" i="4" s="1"/>
  <c r="W51" i="4" s="1"/>
  <c r="W50" i="4" s="1"/>
  <c r="W49" i="4" s="1"/>
  <c r="W48" i="4" s="1"/>
  <c r="W47" i="4" s="1"/>
  <c r="W46" i="4" s="1"/>
  <c r="W45" i="4" s="1"/>
  <c r="W44" i="4" s="1"/>
  <c r="W43" i="4" s="1"/>
  <c r="W42" i="4" s="1"/>
  <c r="W41" i="4" s="1"/>
  <c r="W40" i="4" s="1"/>
  <c r="W39" i="4" s="1"/>
  <c r="W38" i="4" s="1"/>
  <c r="W37" i="4" s="1"/>
  <c r="W36" i="4" s="1"/>
  <c r="W35" i="4" s="1"/>
  <c r="W34" i="4" s="1"/>
  <c r="W33" i="4" s="1"/>
  <c r="W32" i="4" s="1"/>
  <c r="W31" i="4" s="1"/>
  <c r="W30" i="4" s="1"/>
  <c r="W29" i="4" s="1"/>
  <c r="W28" i="4" s="1"/>
  <c r="W27" i="4" s="1"/>
  <c r="W26" i="4" s="1"/>
  <c r="W25" i="4" s="1"/>
  <c r="W24" i="4" s="1"/>
  <c r="W23" i="4" s="1"/>
  <c r="W22" i="4" s="1"/>
  <c r="W21" i="4" s="1"/>
  <c r="W20" i="4" s="1"/>
  <c r="W19" i="4" s="1"/>
  <c r="W18" i="4" s="1"/>
  <c r="W17" i="4" s="1"/>
  <c r="W16" i="4" s="1"/>
  <c r="W15" i="4" s="1"/>
  <c r="W14" i="4" s="1"/>
  <c r="W13" i="4" s="1"/>
  <c r="W12" i="4" s="1"/>
  <c r="W11" i="4" s="1"/>
  <c r="W10" i="4" s="1"/>
  <c r="W9" i="4" s="1"/>
  <c r="W8" i="4" s="1"/>
  <c r="W7" i="4" s="1"/>
  <c r="W6" i="4" s="1"/>
  <c r="W5" i="4" s="1"/>
  <c r="N78" i="4"/>
  <c r="Z77" i="4"/>
  <c r="R77" i="4"/>
  <c r="AD77" i="3"/>
  <c r="R76" i="3"/>
  <c r="AA77" i="3"/>
  <c r="AB77" i="3" s="1"/>
  <c r="O78" i="3"/>
  <c r="V77" i="3" s="1"/>
  <c r="V76" i="3" s="1"/>
  <c r="V75" i="3" s="1"/>
  <c r="V74" i="3" s="1"/>
  <c r="V73" i="3" s="1"/>
  <c r="V72" i="3" s="1"/>
  <c r="V71" i="3" s="1"/>
  <c r="V70" i="3" s="1"/>
  <c r="V69" i="3" s="1"/>
  <c r="V68" i="3" s="1"/>
  <c r="V67" i="3" s="1"/>
  <c r="V66" i="3" s="1"/>
  <c r="V65" i="3" s="1"/>
  <c r="V64" i="3" s="1"/>
  <c r="V63" i="3" s="1"/>
  <c r="V62" i="3" s="1"/>
  <c r="V61" i="3" s="1"/>
  <c r="V60" i="3" s="1"/>
  <c r="V59" i="3" s="1"/>
  <c r="V58" i="3" s="1"/>
  <c r="V57" i="3" s="1"/>
  <c r="V56" i="3" s="1"/>
  <c r="V55" i="3" s="1"/>
  <c r="V54" i="3" s="1"/>
  <c r="V53" i="3" s="1"/>
  <c r="V52" i="3" s="1"/>
  <c r="V51" i="3" s="1"/>
  <c r="V50" i="3" s="1"/>
  <c r="V49" i="3" s="1"/>
  <c r="V48" i="3" s="1"/>
  <c r="V47" i="3" s="1"/>
  <c r="V46" i="3" s="1"/>
  <c r="V45" i="3" s="1"/>
  <c r="V44" i="3" s="1"/>
  <c r="V43" i="3" s="1"/>
  <c r="V42" i="3" s="1"/>
  <c r="V41" i="3" s="1"/>
  <c r="V40" i="3" s="1"/>
  <c r="V39" i="3" s="1"/>
  <c r="V38" i="3" s="1"/>
  <c r="V37" i="3" s="1"/>
  <c r="V36" i="3" s="1"/>
  <c r="V35" i="3" s="1"/>
  <c r="V34" i="3" s="1"/>
  <c r="V33" i="3" s="1"/>
  <c r="V32" i="3" s="1"/>
  <c r="V31" i="3" s="1"/>
  <c r="V30" i="3" s="1"/>
  <c r="V29" i="3" s="1"/>
  <c r="V28" i="3" s="1"/>
  <c r="V27" i="3" s="1"/>
  <c r="V26" i="3" s="1"/>
  <c r="V25" i="3" s="1"/>
  <c r="V24" i="3" s="1"/>
  <c r="V23" i="3" s="1"/>
  <c r="V22" i="3" s="1"/>
  <c r="V21" i="3" s="1"/>
  <c r="V20" i="3" s="1"/>
  <c r="V19" i="3" s="1"/>
  <c r="V18" i="3" s="1"/>
  <c r="V17" i="3" s="1"/>
  <c r="V16" i="3" s="1"/>
  <c r="V15" i="3" s="1"/>
  <c r="V14" i="3" s="1"/>
  <c r="V13" i="3" s="1"/>
  <c r="V12" i="3" s="1"/>
  <c r="V11" i="3" s="1"/>
  <c r="V10" i="3" s="1"/>
  <c r="V9" i="3" s="1"/>
  <c r="V8" i="3" s="1"/>
  <c r="V7" i="3" s="1"/>
  <c r="V6" i="3" s="1"/>
  <c r="V5" i="3" s="1"/>
  <c r="U77" i="3"/>
  <c r="U76" i="3" s="1"/>
  <c r="U75" i="3" s="1"/>
  <c r="U74" i="3" s="1"/>
  <c r="U73" i="3" s="1"/>
  <c r="U72" i="3" s="1"/>
  <c r="U71" i="3" s="1"/>
  <c r="U70" i="3" s="1"/>
  <c r="U69" i="3" s="1"/>
  <c r="U68" i="3" s="1"/>
  <c r="U67" i="3" s="1"/>
  <c r="U66" i="3" s="1"/>
  <c r="U65" i="3" s="1"/>
  <c r="U64" i="3" s="1"/>
  <c r="U63" i="3" s="1"/>
  <c r="U62" i="3" s="1"/>
  <c r="U61" i="3" s="1"/>
  <c r="U60" i="3" s="1"/>
  <c r="U59" i="3" s="1"/>
  <c r="U58" i="3" s="1"/>
  <c r="U57" i="3" s="1"/>
  <c r="U56" i="3" s="1"/>
  <c r="U55" i="3" s="1"/>
  <c r="U54" i="3" s="1"/>
  <c r="U53" i="3" s="1"/>
  <c r="U52" i="3" s="1"/>
  <c r="U51" i="3" s="1"/>
  <c r="U50" i="3" s="1"/>
  <c r="U49" i="3" s="1"/>
  <c r="U48" i="3" s="1"/>
  <c r="U47" i="3" s="1"/>
  <c r="U46" i="3" s="1"/>
  <c r="U45" i="3" s="1"/>
  <c r="U44" i="3" s="1"/>
  <c r="U43" i="3" s="1"/>
  <c r="U42" i="3" s="1"/>
  <c r="U41" i="3" s="1"/>
  <c r="U40" i="3" s="1"/>
  <c r="U39" i="3" s="1"/>
  <c r="U38" i="3" s="1"/>
  <c r="U37" i="3" s="1"/>
  <c r="U36" i="3" s="1"/>
  <c r="U35" i="3" s="1"/>
  <c r="U34" i="3" s="1"/>
  <c r="U33" i="3" s="1"/>
  <c r="U32" i="3" s="1"/>
  <c r="U31" i="3" s="1"/>
  <c r="U30" i="3" s="1"/>
  <c r="U29" i="3" s="1"/>
  <c r="U28" i="3" s="1"/>
  <c r="U27" i="3" s="1"/>
  <c r="U26" i="3" s="1"/>
  <c r="U25" i="3" s="1"/>
  <c r="U24" i="3" s="1"/>
  <c r="U23" i="3" s="1"/>
  <c r="U22" i="3" s="1"/>
  <c r="U21" i="3" s="1"/>
  <c r="U20" i="3" s="1"/>
  <c r="U19" i="3" s="1"/>
  <c r="U18" i="3" s="1"/>
  <c r="U17" i="3" s="1"/>
  <c r="U16" i="3" s="1"/>
  <c r="U15" i="3" s="1"/>
  <c r="U14" i="3" s="1"/>
  <c r="U13" i="3" s="1"/>
  <c r="U12" i="3" s="1"/>
  <c r="U11" i="3" s="1"/>
  <c r="U10" i="3" s="1"/>
  <c r="U9" i="3" s="1"/>
  <c r="U8" i="3" s="1"/>
  <c r="U7" i="3" s="1"/>
  <c r="U6" i="3" s="1"/>
  <c r="U5" i="3" s="1"/>
  <c r="M78" i="3"/>
  <c r="T77" i="3" s="1"/>
  <c r="T76" i="3" s="1"/>
  <c r="T75" i="3" s="1"/>
  <c r="T74" i="3" s="1"/>
  <c r="T73" i="3" s="1"/>
  <c r="T72" i="3" s="1"/>
  <c r="T71" i="3" s="1"/>
  <c r="T70" i="3" s="1"/>
  <c r="T69" i="3" s="1"/>
  <c r="T68" i="3" s="1"/>
  <c r="T67" i="3" s="1"/>
  <c r="T66" i="3" s="1"/>
  <c r="T65" i="3" s="1"/>
  <c r="T64" i="3" s="1"/>
  <c r="T63" i="3" s="1"/>
  <c r="T62" i="3" s="1"/>
  <c r="T61" i="3" s="1"/>
  <c r="T60" i="3" s="1"/>
  <c r="T59" i="3" s="1"/>
  <c r="T58" i="3" s="1"/>
  <c r="T57" i="3" s="1"/>
  <c r="T56" i="3" s="1"/>
  <c r="T55" i="3" s="1"/>
  <c r="T54" i="3" s="1"/>
  <c r="T53" i="3" s="1"/>
  <c r="T52" i="3" s="1"/>
  <c r="T51" i="3" s="1"/>
  <c r="T50" i="3" s="1"/>
  <c r="T49" i="3" s="1"/>
  <c r="T48" i="3" s="1"/>
  <c r="T47" i="3" s="1"/>
  <c r="T46" i="3" s="1"/>
  <c r="T45" i="3" s="1"/>
  <c r="T44" i="3" s="1"/>
  <c r="T43" i="3" s="1"/>
  <c r="T42" i="3" s="1"/>
  <c r="T41" i="3" s="1"/>
  <c r="T40" i="3" s="1"/>
  <c r="T39" i="3" s="1"/>
  <c r="T38" i="3" s="1"/>
  <c r="T37" i="3" s="1"/>
  <c r="T36" i="3" s="1"/>
  <c r="T35" i="3" s="1"/>
  <c r="T34" i="3" s="1"/>
  <c r="T33" i="3" s="1"/>
  <c r="T32" i="3" s="1"/>
  <c r="T31" i="3" s="1"/>
  <c r="T30" i="3" s="1"/>
  <c r="T29" i="3" s="1"/>
  <c r="T28" i="3" s="1"/>
  <c r="T27" i="3" s="1"/>
  <c r="T26" i="3" s="1"/>
  <c r="T25" i="3" s="1"/>
  <c r="T24" i="3" s="1"/>
  <c r="T23" i="3" s="1"/>
  <c r="T22" i="3" s="1"/>
  <c r="T21" i="3" s="1"/>
  <c r="T20" i="3" s="1"/>
  <c r="T19" i="3" s="1"/>
  <c r="T18" i="3" s="1"/>
  <c r="T17" i="3" s="1"/>
  <c r="T16" i="3" s="1"/>
  <c r="T15" i="3" s="1"/>
  <c r="T14" i="3" s="1"/>
  <c r="T13" i="3" s="1"/>
  <c r="T12" i="3" s="1"/>
  <c r="T11" i="3" s="1"/>
  <c r="T10" i="3" s="1"/>
  <c r="T9" i="3" s="1"/>
  <c r="T8" i="3" s="1"/>
  <c r="T7" i="3" s="1"/>
  <c r="T6" i="3" s="1"/>
  <c r="T5" i="3" s="1"/>
  <c r="S77" i="3"/>
  <c r="S76" i="3" s="1"/>
  <c r="S75" i="3" s="1"/>
  <c r="S74" i="3" s="1"/>
  <c r="S73" i="3" s="1"/>
  <c r="S72" i="3" s="1"/>
  <c r="S71" i="3" s="1"/>
  <c r="S70" i="3" s="1"/>
  <c r="S69" i="3" s="1"/>
  <c r="S68" i="3" s="1"/>
  <c r="S67" i="3" s="1"/>
  <c r="S66" i="3" s="1"/>
  <c r="S65" i="3" s="1"/>
  <c r="S64" i="3" s="1"/>
  <c r="S63" i="3" s="1"/>
  <c r="S62" i="3" s="1"/>
  <c r="S61" i="3" s="1"/>
  <c r="S60" i="3" s="1"/>
  <c r="S59" i="3" s="1"/>
  <c r="S58" i="3" s="1"/>
  <c r="S57" i="3" s="1"/>
  <c r="S56" i="3" s="1"/>
  <c r="S55" i="3" s="1"/>
  <c r="S54" i="3" s="1"/>
  <c r="S53" i="3" s="1"/>
  <c r="S52" i="3" s="1"/>
  <c r="S51" i="3" s="1"/>
  <c r="S50" i="3" s="1"/>
  <c r="S49" i="3" s="1"/>
  <c r="S48" i="3" s="1"/>
  <c r="S47" i="3" s="1"/>
  <c r="S46" i="3" s="1"/>
  <c r="S45" i="3" s="1"/>
  <c r="S44" i="3" s="1"/>
  <c r="S43" i="3" s="1"/>
  <c r="S42" i="3" s="1"/>
  <c r="S41" i="3" s="1"/>
  <c r="S40" i="3" s="1"/>
  <c r="S39" i="3" s="1"/>
  <c r="S38" i="3" s="1"/>
  <c r="S37" i="3" s="1"/>
  <c r="S36" i="3" s="1"/>
  <c r="S35" i="3" s="1"/>
  <c r="S34" i="3" s="1"/>
  <c r="S33" i="3" s="1"/>
  <c r="S32" i="3" s="1"/>
  <c r="S31" i="3" s="1"/>
  <c r="S30" i="3" s="1"/>
  <c r="S29" i="3" s="1"/>
  <c r="S28" i="3" s="1"/>
  <c r="S27" i="3" s="1"/>
  <c r="S26" i="3" s="1"/>
  <c r="S25" i="3" s="1"/>
  <c r="S24" i="3" s="1"/>
  <c r="S23" i="3" s="1"/>
  <c r="S22" i="3" s="1"/>
  <c r="S21" i="3" s="1"/>
  <c r="S20" i="3" s="1"/>
  <c r="S19" i="3" s="1"/>
  <c r="S18" i="3" s="1"/>
  <c r="S17" i="3" s="1"/>
  <c r="S16" i="3" s="1"/>
  <c r="S15" i="3" s="1"/>
  <c r="S14" i="3" s="1"/>
  <c r="S13" i="3" s="1"/>
  <c r="S12" i="3" s="1"/>
  <c r="S11" i="3" s="1"/>
  <c r="S10" i="3" s="1"/>
  <c r="S9" i="3" s="1"/>
  <c r="S8" i="3" s="1"/>
  <c r="S7" i="3" s="1"/>
  <c r="S6" i="3" s="1"/>
  <c r="S5" i="3" s="1"/>
  <c r="M72" i="2"/>
  <c r="G73" i="2"/>
  <c r="H73" i="2" s="1"/>
  <c r="AD77" i="6" l="1"/>
  <c r="R76" i="6"/>
  <c r="AA77" i="6"/>
  <c r="AB77" i="6" s="1"/>
  <c r="O78" i="6"/>
  <c r="V77" i="6" s="1"/>
  <c r="V76" i="6" s="1"/>
  <c r="V75" i="6" s="1"/>
  <c r="V74" i="6" s="1"/>
  <c r="V73" i="6" s="1"/>
  <c r="V72" i="6" s="1"/>
  <c r="V71" i="6" s="1"/>
  <c r="V70" i="6" s="1"/>
  <c r="V69" i="6" s="1"/>
  <c r="V68" i="6" s="1"/>
  <c r="V67" i="6" s="1"/>
  <c r="V66" i="6" s="1"/>
  <c r="V65" i="6" s="1"/>
  <c r="V64" i="6" s="1"/>
  <c r="V63" i="6" s="1"/>
  <c r="V62" i="6" s="1"/>
  <c r="V61" i="6" s="1"/>
  <c r="V60" i="6" s="1"/>
  <c r="V59" i="6" s="1"/>
  <c r="V58" i="6" s="1"/>
  <c r="V57" i="6" s="1"/>
  <c r="V56" i="6" s="1"/>
  <c r="V55" i="6" s="1"/>
  <c r="V54" i="6" s="1"/>
  <c r="V53" i="6" s="1"/>
  <c r="V52" i="6" s="1"/>
  <c r="V51" i="6" s="1"/>
  <c r="V50" i="6" s="1"/>
  <c r="V49" i="6" s="1"/>
  <c r="V48" i="6" s="1"/>
  <c r="V47" i="6" s="1"/>
  <c r="V46" i="6" s="1"/>
  <c r="V45" i="6" s="1"/>
  <c r="V44" i="6" s="1"/>
  <c r="V43" i="6" s="1"/>
  <c r="V42" i="6" s="1"/>
  <c r="V41" i="6" s="1"/>
  <c r="V40" i="6" s="1"/>
  <c r="V39" i="6" s="1"/>
  <c r="V38" i="6" s="1"/>
  <c r="V37" i="6" s="1"/>
  <c r="V36" i="6" s="1"/>
  <c r="V35" i="6" s="1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20" i="6" s="1"/>
  <c r="V19" i="6" s="1"/>
  <c r="V18" i="6" s="1"/>
  <c r="V17" i="6" s="1"/>
  <c r="V16" i="6" s="1"/>
  <c r="V15" i="6" s="1"/>
  <c r="V14" i="6" s="1"/>
  <c r="V13" i="6" s="1"/>
  <c r="V12" i="6" s="1"/>
  <c r="V11" i="6" s="1"/>
  <c r="V10" i="6" s="1"/>
  <c r="V9" i="6" s="1"/>
  <c r="V8" i="6" s="1"/>
  <c r="V7" i="6" s="1"/>
  <c r="V6" i="6" s="1"/>
  <c r="V5" i="6" s="1"/>
  <c r="U77" i="6"/>
  <c r="U76" i="6" s="1"/>
  <c r="U75" i="6" s="1"/>
  <c r="U74" i="6" s="1"/>
  <c r="U73" i="6" s="1"/>
  <c r="U72" i="6" s="1"/>
  <c r="U71" i="6" s="1"/>
  <c r="U70" i="6" s="1"/>
  <c r="U69" i="6" s="1"/>
  <c r="U68" i="6" s="1"/>
  <c r="U67" i="6" s="1"/>
  <c r="U66" i="6" s="1"/>
  <c r="U65" i="6" s="1"/>
  <c r="U64" i="6" s="1"/>
  <c r="U63" i="6" s="1"/>
  <c r="U62" i="6" s="1"/>
  <c r="U61" i="6" s="1"/>
  <c r="U60" i="6" s="1"/>
  <c r="U59" i="6" s="1"/>
  <c r="U58" i="6" s="1"/>
  <c r="U57" i="6" s="1"/>
  <c r="U56" i="6" s="1"/>
  <c r="U55" i="6" s="1"/>
  <c r="U54" i="6" s="1"/>
  <c r="U53" i="6" s="1"/>
  <c r="U52" i="6" s="1"/>
  <c r="U51" i="6" s="1"/>
  <c r="U50" i="6" s="1"/>
  <c r="U49" i="6" s="1"/>
  <c r="U48" i="6" s="1"/>
  <c r="U47" i="6" s="1"/>
  <c r="U46" i="6" s="1"/>
  <c r="U45" i="6" s="1"/>
  <c r="U44" i="6" s="1"/>
  <c r="U43" i="6" s="1"/>
  <c r="U42" i="6" s="1"/>
  <c r="U41" i="6" s="1"/>
  <c r="U40" i="6" s="1"/>
  <c r="U39" i="6" s="1"/>
  <c r="U38" i="6" s="1"/>
  <c r="U37" i="6" s="1"/>
  <c r="U36" i="6" s="1"/>
  <c r="U35" i="6" s="1"/>
  <c r="U34" i="6" s="1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20" i="6" s="1"/>
  <c r="U19" i="6" s="1"/>
  <c r="U18" i="6" s="1"/>
  <c r="U17" i="6" s="1"/>
  <c r="U16" i="6" s="1"/>
  <c r="U15" i="6" s="1"/>
  <c r="U14" i="6" s="1"/>
  <c r="U13" i="6" s="1"/>
  <c r="U12" i="6" s="1"/>
  <c r="U11" i="6" s="1"/>
  <c r="U10" i="6" s="1"/>
  <c r="U9" i="6" s="1"/>
  <c r="U8" i="6" s="1"/>
  <c r="U7" i="6" s="1"/>
  <c r="U6" i="6" s="1"/>
  <c r="U5" i="6" s="1"/>
  <c r="M78" i="6"/>
  <c r="T77" i="6" s="1"/>
  <c r="T76" i="6" s="1"/>
  <c r="T75" i="6" s="1"/>
  <c r="T74" i="6" s="1"/>
  <c r="T73" i="6" s="1"/>
  <c r="T72" i="6" s="1"/>
  <c r="T71" i="6" s="1"/>
  <c r="T70" i="6" s="1"/>
  <c r="T69" i="6" s="1"/>
  <c r="T68" i="6" s="1"/>
  <c r="T67" i="6" s="1"/>
  <c r="T66" i="6" s="1"/>
  <c r="T65" i="6" s="1"/>
  <c r="T64" i="6" s="1"/>
  <c r="T63" i="6" s="1"/>
  <c r="T62" i="6" s="1"/>
  <c r="T61" i="6" s="1"/>
  <c r="T60" i="6" s="1"/>
  <c r="T59" i="6" s="1"/>
  <c r="T58" i="6" s="1"/>
  <c r="T57" i="6" s="1"/>
  <c r="T56" i="6" s="1"/>
  <c r="T55" i="6" s="1"/>
  <c r="T54" i="6" s="1"/>
  <c r="T53" i="6" s="1"/>
  <c r="T52" i="6" s="1"/>
  <c r="T51" i="6" s="1"/>
  <c r="T50" i="6" s="1"/>
  <c r="T49" i="6" s="1"/>
  <c r="T48" i="6" s="1"/>
  <c r="T47" i="6" s="1"/>
  <c r="T46" i="6" s="1"/>
  <c r="T45" i="6" s="1"/>
  <c r="T44" i="6" s="1"/>
  <c r="T43" i="6" s="1"/>
  <c r="T42" i="6" s="1"/>
  <c r="T41" i="6" s="1"/>
  <c r="T40" i="6" s="1"/>
  <c r="T39" i="6" s="1"/>
  <c r="T38" i="6" s="1"/>
  <c r="T37" i="6" s="1"/>
  <c r="T36" i="6" s="1"/>
  <c r="T35" i="6" s="1"/>
  <c r="T34" i="6" s="1"/>
  <c r="T33" i="6" s="1"/>
  <c r="T32" i="6" s="1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T20" i="6" s="1"/>
  <c r="T19" i="6" s="1"/>
  <c r="T18" i="6" s="1"/>
  <c r="T17" i="6" s="1"/>
  <c r="T16" i="6" s="1"/>
  <c r="T15" i="6" s="1"/>
  <c r="T14" i="6" s="1"/>
  <c r="T13" i="6" s="1"/>
  <c r="T12" i="6" s="1"/>
  <c r="T11" i="6" s="1"/>
  <c r="T10" i="6" s="1"/>
  <c r="T9" i="6" s="1"/>
  <c r="T8" i="6" s="1"/>
  <c r="T7" i="6" s="1"/>
  <c r="T6" i="6" s="1"/>
  <c r="T5" i="6" s="1"/>
  <c r="S77" i="6"/>
  <c r="S76" i="6" s="1"/>
  <c r="S75" i="6" s="1"/>
  <c r="S74" i="6" s="1"/>
  <c r="S73" i="6" s="1"/>
  <c r="S72" i="6" s="1"/>
  <c r="S71" i="6" s="1"/>
  <c r="S70" i="6" s="1"/>
  <c r="S69" i="6" s="1"/>
  <c r="S68" i="6" s="1"/>
  <c r="S67" i="6" s="1"/>
  <c r="S66" i="6" s="1"/>
  <c r="S65" i="6" s="1"/>
  <c r="S64" i="6" s="1"/>
  <c r="S63" i="6" s="1"/>
  <c r="S62" i="6" s="1"/>
  <c r="S61" i="6" s="1"/>
  <c r="S60" i="6" s="1"/>
  <c r="S59" i="6" s="1"/>
  <c r="S58" i="6" s="1"/>
  <c r="S57" i="6" s="1"/>
  <c r="S56" i="6" s="1"/>
  <c r="S55" i="6" s="1"/>
  <c r="S54" i="6" s="1"/>
  <c r="S53" i="6" s="1"/>
  <c r="S52" i="6" s="1"/>
  <c r="S51" i="6" s="1"/>
  <c r="S50" i="6" s="1"/>
  <c r="S49" i="6" s="1"/>
  <c r="S48" i="6" s="1"/>
  <c r="S47" i="6" s="1"/>
  <c r="S46" i="6" s="1"/>
  <c r="S45" i="6" s="1"/>
  <c r="S44" i="6" s="1"/>
  <c r="S43" i="6" s="1"/>
  <c r="S42" i="6" s="1"/>
  <c r="S41" i="6" s="1"/>
  <c r="S40" i="6" s="1"/>
  <c r="S39" i="6" s="1"/>
  <c r="S38" i="6" s="1"/>
  <c r="S37" i="6" s="1"/>
  <c r="S36" i="6" s="1"/>
  <c r="S35" i="6" s="1"/>
  <c r="S34" i="6" s="1"/>
  <c r="S33" i="6" s="1"/>
  <c r="S32" i="6" s="1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S20" i="6" s="1"/>
  <c r="S19" i="6" s="1"/>
  <c r="S18" i="6" s="1"/>
  <c r="S17" i="6" s="1"/>
  <c r="S16" i="6" s="1"/>
  <c r="S15" i="6" s="1"/>
  <c r="S14" i="6" s="1"/>
  <c r="S13" i="6" s="1"/>
  <c r="S12" i="6" s="1"/>
  <c r="S11" i="6" s="1"/>
  <c r="S10" i="6" s="1"/>
  <c r="S9" i="6" s="1"/>
  <c r="S8" i="6" s="1"/>
  <c r="S7" i="6" s="1"/>
  <c r="S6" i="6" s="1"/>
  <c r="S5" i="6" s="1"/>
  <c r="AD77" i="5"/>
  <c r="R76" i="5"/>
  <c r="AA77" i="5"/>
  <c r="AB77" i="5" s="1"/>
  <c r="O78" i="5"/>
  <c r="V77" i="5" s="1"/>
  <c r="V76" i="5" s="1"/>
  <c r="V75" i="5" s="1"/>
  <c r="V74" i="5" s="1"/>
  <c r="V73" i="5" s="1"/>
  <c r="V72" i="5" s="1"/>
  <c r="V71" i="5" s="1"/>
  <c r="V70" i="5" s="1"/>
  <c r="V69" i="5" s="1"/>
  <c r="V68" i="5" s="1"/>
  <c r="V67" i="5" s="1"/>
  <c r="V66" i="5" s="1"/>
  <c r="V65" i="5" s="1"/>
  <c r="V64" i="5" s="1"/>
  <c r="V63" i="5" s="1"/>
  <c r="V62" i="5" s="1"/>
  <c r="V61" i="5" s="1"/>
  <c r="V60" i="5" s="1"/>
  <c r="V59" i="5" s="1"/>
  <c r="V58" i="5" s="1"/>
  <c r="V57" i="5" s="1"/>
  <c r="V56" i="5" s="1"/>
  <c r="V55" i="5" s="1"/>
  <c r="V54" i="5" s="1"/>
  <c r="V53" i="5" s="1"/>
  <c r="V52" i="5" s="1"/>
  <c r="V51" i="5" s="1"/>
  <c r="V50" i="5" s="1"/>
  <c r="V49" i="5" s="1"/>
  <c r="V48" i="5" s="1"/>
  <c r="V47" i="5" s="1"/>
  <c r="V46" i="5" s="1"/>
  <c r="V45" i="5" s="1"/>
  <c r="V44" i="5" s="1"/>
  <c r="V43" i="5" s="1"/>
  <c r="V42" i="5" s="1"/>
  <c r="V41" i="5" s="1"/>
  <c r="V40" i="5" s="1"/>
  <c r="V39" i="5" s="1"/>
  <c r="V38" i="5" s="1"/>
  <c r="V37" i="5" s="1"/>
  <c r="V36" i="5" s="1"/>
  <c r="V35" i="5" s="1"/>
  <c r="V34" i="5" s="1"/>
  <c r="V33" i="5" s="1"/>
  <c r="V32" i="5" s="1"/>
  <c r="V31" i="5" s="1"/>
  <c r="V30" i="5" s="1"/>
  <c r="V29" i="5" s="1"/>
  <c r="V28" i="5" s="1"/>
  <c r="V27" i="5" s="1"/>
  <c r="V26" i="5" s="1"/>
  <c r="V25" i="5" s="1"/>
  <c r="V24" i="5" s="1"/>
  <c r="V23" i="5" s="1"/>
  <c r="V22" i="5" s="1"/>
  <c r="V21" i="5" s="1"/>
  <c r="V20" i="5" s="1"/>
  <c r="V19" i="5" s="1"/>
  <c r="V18" i="5" s="1"/>
  <c r="V17" i="5" s="1"/>
  <c r="V16" i="5" s="1"/>
  <c r="V15" i="5" s="1"/>
  <c r="V14" i="5" s="1"/>
  <c r="V13" i="5" s="1"/>
  <c r="V12" i="5" s="1"/>
  <c r="V11" i="5" s="1"/>
  <c r="V10" i="5" s="1"/>
  <c r="V9" i="5" s="1"/>
  <c r="V8" i="5" s="1"/>
  <c r="V7" i="5" s="1"/>
  <c r="V6" i="5" s="1"/>
  <c r="V5" i="5" s="1"/>
  <c r="U77" i="5"/>
  <c r="U76" i="5" s="1"/>
  <c r="U75" i="5" s="1"/>
  <c r="U74" i="5" s="1"/>
  <c r="U73" i="5" s="1"/>
  <c r="U72" i="5" s="1"/>
  <c r="U71" i="5" s="1"/>
  <c r="U70" i="5" s="1"/>
  <c r="U69" i="5" s="1"/>
  <c r="U68" i="5" s="1"/>
  <c r="U67" i="5" s="1"/>
  <c r="U66" i="5" s="1"/>
  <c r="U65" i="5" s="1"/>
  <c r="U64" i="5" s="1"/>
  <c r="U63" i="5" s="1"/>
  <c r="U62" i="5" s="1"/>
  <c r="U61" i="5" s="1"/>
  <c r="U60" i="5" s="1"/>
  <c r="U59" i="5" s="1"/>
  <c r="U58" i="5" s="1"/>
  <c r="U57" i="5" s="1"/>
  <c r="U56" i="5" s="1"/>
  <c r="U55" i="5" s="1"/>
  <c r="U54" i="5" s="1"/>
  <c r="U53" i="5" s="1"/>
  <c r="U52" i="5" s="1"/>
  <c r="U51" i="5" s="1"/>
  <c r="U50" i="5" s="1"/>
  <c r="U49" i="5" s="1"/>
  <c r="U48" i="5" s="1"/>
  <c r="U47" i="5" s="1"/>
  <c r="U46" i="5" s="1"/>
  <c r="U45" i="5" s="1"/>
  <c r="U44" i="5" s="1"/>
  <c r="U43" i="5" s="1"/>
  <c r="U42" i="5" s="1"/>
  <c r="U41" i="5" s="1"/>
  <c r="U40" i="5" s="1"/>
  <c r="U39" i="5" s="1"/>
  <c r="U38" i="5" s="1"/>
  <c r="U37" i="5" s="1"/>
  <c r="U36" i="5" s="1"/>
  <c r="U35" i="5" s="1"/>
  <c r="U34" i="5" s="1"/>
  <c r="U33" i="5" s="1"/>
  <c r="U32" i="5" s="1"/>
  <c r="U31" i="5" s="1"/>
  <c r="U30" i="5" s="1"/>
  <c r="U29" i="5" s="1"/>
  <c r="U28" i="5" s="1"/>
  <c r="U27" i="5" s="1"/>
  <c r="U26" i="5" s="1"/>
  <c r="U25" i="5" s="1"/>
  <c r="U24" i="5" s="1"/>
  <c r="U23" i="5" s="1"/>
  <c r="U22" i="5" s="1"/>
  <c r="U21" i="5" s="1"/>
  <c r="U20" i="5" s="1"/>
  <c r="U19" i="5" s="1"/>
  <c r="U18" i="5" s="1"/>
  <c r="U17" i="5" s="1"/>
  <c r="U16" i="5" s="1"/>
  <c r="U15" i="5" s="1"/>
  <c r="U14" i="5" s="1"/>
  <c r="U13" i="5" s="1"/>
  <c r="U12" i="5" s="1"/>
  <c r="U11" i="5" s="1"/>
  <c r="U10" i="5" s="1"/>
  <c r="U9" i="5" s="1"/>
  <c r="U8" i="5" s="1"/>
  <c r="U7" i="5" s="1"/>
  <c r="U6" i="5" s="1"/>
  <c r="U5" i="5" s="1"/>
  <c r="M78" i="5"/>
  <c r="T77" i="5" s="1"/>
  <c r="T76" i="5" s="1"/>
  <c r="T75" i="5" s="1"/>
  <c r="T74" i="5" s="1"/>
  <c r="T73" i="5" s="1"/>
  <c r="T72" i="5" s="1"/>
  <c r="T71" i="5" s="1"/>
  <c r="T70" i="5" s="1"/>
  <c r="T69" i="5" s="1"/>
  <c r="T68" i="5" s="1"/>
  <c r="T67" i="5" s="1"/>
  <c r="T66" i="5" s="1"/>
  <c r="T65" i="5" s="1"/>
  <c r="T64" i="5" s="1"/>
  <c r="T63" i="5" s="1"/>
  <c r="T62" i="5" s="1"/>
  <c r="T61" i="5" s="1"/>
  <c r="T60" i="5" s="1"/>
  <c r="T59" i="5" s="1"/>
  <c r="T58" i="5" s="1"/>
  <c r="T57" i="5" s="1"/>
  <c r="T56" i="5" s="1"/>
  <c r="T55" i="5" s="1"/>
  <c r="T54" i="5" s="1"/>
  <c r="T53" i="5" s="1"/>
  <c r="T52" i="5" s="1"/>
  <c r="T51" i="5" s="1"/>
  <c r="T50" i="5" s="1"/>
  <c r="T49" i="5" s="1"/>
  <c r="T48" i="5" s="1"/>
  <c r="T47" i="5" s="1"/>
  <c r="T46" i="5" s="1"/>
  <c r="T45" i="5" s="1"/>
  <c r="T44" i="5" s="1"/>
  <c r="T43" i="5" s="1"/>
  <c r="T42" i="5" s="1"/>
  <c r="T41" i="5" s="1"/>
  <c r="T40" i="5" s="1"/>
  <c r="T39" i="5" s="1"/>
  <c r="T38" i="5" s="1"/>
  <c r="T37" i="5" s="1"/>
  <c r="T36" i="5" s="1"/>
  <c r="T35" i="5" s="1"/>
  <c r="T34" i="5" s="1"/>
  <c r="T33" i="5" s="1"/>
  <c r="T32" i="5" s="1"/>
  <c r="T31" i="5" s="1"/>
  <c r="T30" i="5" s="1"/>
  <c r="T29" i="5" s="1"/>
  <c r="T28" i="5" s="1"/>
  <c r="T27" i="5" s="1"/>
  <c r="T26" i="5" s="1"/>
  <c r="T25" i="5" s="1"/>
  <c r="T24" i="5" s="1"/>
  <c r="T23" i="5" s="1"/>
  <c r="T22" i="5" s="1"/>
  <c r="T21" i="5" s="1"/>
  <c r="T20" i="5" s="1"/>
  <c r="T19" i="5" s="1"/>
  <c r="T18" i="5" s="1"/>
  <c r="T17" i="5" s="1"/>
  <c r="T16" i="5" s="1"/>
  <c r="T15" i="5" s="1"/>
  <c r="T14" i="5" s="1"/>
  <c r="T13" i="5" s="1"/>
  <c r="T12" i="5" s="1"/>
  <c r="T11" i="5" s="1"/>
  <c r="T10" i="5" s="1"/>
  <c r="T9" i="5" s="1"/>
  <c r="T8" i="5" s="1"/>
  <c r="T7" i="5" s="1"/>
  <c r="T6" i="5" s="1"/>
  <c r="T5" i="5" s="1"/>
  <c r="S77" i="5"/>
  <c r="S76" i="5" s="1"/>
  <c r="S75" i="5" s="1"/>
  <c r="S74" i="5" s="1"/>
  <c r="S73" i="5" s="1"/>
  <c r="S72" i="5" s="1"/>
  <c r="S71" i="5" s="1"/>
  <c r="S70" i="5" s="1"/>
  <c r="S69" i="5" s="1"/>
  <c r="S68" i="5" s="1"/>
  <c r="S67" i="5" s="1"/>
  <c r="S66" i="5" s="1"/>
  <c r="S65" i="5" s="1"/>
  <c r="S64" i="5" s="1"/>
  <c r="S63" i="5" s="1"/>
  <c r="S62" i="5" s="1"/>
  <c r="S61" i="5" s="1"/>
  <c r="S60" i="5" s="1"/>
  <c r="S59" i="5" s="1"/>
  <c r="S58" i="5" s="1"/>
  <c r="S57" i="5" s="1"/>
  <c r="S56" i="5" s="1"/>
  <c r="S55" i="5" s="1"/>
  <c r="S54" i="5" s="1"/>
  <c r="S53" i="5" s="1"/>
  <c r="S52" i="5" s="1"/>
  <c r="S51" i="5" s="1"/>
  <c r="S50" i="5" s="1"/>
  <c r="S49" i="5" s="1"/>
  <c r="S48" i="5" s="1"/>
  <c r="S47" i="5" s="1"/>
  <c r="S46" i="5" s="1"/>
  <c r="S45" i="5" s="1"/>
  <c r="S44" i="5" s="1"/>
  <c r="S43" i="5" s="1"/>
  <c r="S42" i="5" s="1"/>
  <c r="S41" i="5" s="1"/>
  <c r="S40" i="5" s="1"/>
  <c r="S39" i="5" s="1"/>
  <c r="S38" i="5" s="1"/>
  <c r="S37" i="5" s="1"/>
  <c r="S36" i="5" s="1"/>
  <c r="S35" i="5" s="1"/>
  <c r="S34" i="5" s="1"/>
  <c r="S33" i="5" s="1"/>
  <c r="S32" i="5" s="1"/>
  <c r="S31" i="5" s="1"/>
  <c r="S30" i="5" s="1"/>
  <c r="S29" i="5" s="1"/>
  <c r="S28" i="5" s="1"/>
  <c r="S27" i="5" s="1"/>
  <c r="S26" i="5" s="1"/>
  <c r="S25" i="5" s="1"/>
  <c r="S24" i="5" s="1"/>
  <c r="S23" i="5" s="1"/>
  <c r="S22" i="5" s="1"/>
  <c r="S21" i="5" s="1"/>
  <c r="S20" i="5" s="1"/>
  <c r="S19" i="5" s="1"/>
  <c r="S18" i="5" s="1"/>
  <c r="S17" i="5" s="1"/>
  <c r="S16" i="5" s="1"/>
  <c r="S15" i="5" s="1"/>
  <c r="S14" i="5" s="1"/>
  <c r="S13" i="5" s="1"/>
  <c r="S12" i="5" s="1"/>
  <c r="S11" i="5" s="1"/>
  <c r="S10" i="5" s="1"/>
  <c r="S9" i="5" s="1"/>
  <c r="S8" i="5" s="1"/>
  <c r="S7" i="5" s="1"/>
  <c r="S6" i="5" s="1"/>
  <c r="S5" i="5" s="1"/>
  <c r="AA77" i="4"/>
  <c r="AB77" i="4" s="1"/>
  <c r="O78" i="4"/>
  <c r="V77" i="4" s="1"/>
  <c r="V76" i="4" s="1"/>
  <c r="V75" i="4" s="1"/>
  <c r="V74" i="4" s="1"/>
  <c r="V73" i="4" s="1"/>
  <c r="V72" i="4" s="1"/>
  <c r="V71" i="4" s="1"/>
  <c r="V70" i="4" s="1"/>
  <c r="V69" i="4" s="1"/>
  <c r="V68" i="4" s="1"/>
  <c r="V67" i="4" s="1"/>
  <c r="V66" i="4" s="1"/>
  <c r="V65" i="4" s="1"/>
  <c r="V64" i="4" s="1"/>
  <c r="V63" i="4" s="1"/>
  <c r="V62" i="4" s="1"/>
  <c r="V61" i="4" s="1"/>
  <c r="V60" i="4" s="1"/>
  <c r="V59" i="4" s="1"/>
  <c r="V58" i="4" s="1"/>
  <c r="V57" i="4" s="1"/>
  <c r="V56" i="4" s="1"/>
  <c r="V55" i="4" s="1"/>
  <c r="V54" i="4" s="1"/>
  <c r="V53" i="4" s="1"/>
  <c r="V52" i="4" s="1"/>
  <c r="V51" i="4" s="1"/>
  <c r="V50" i="4" s="1"/>
  <c r="V49" i="4" s="1"/>
  <c r="V48" i="4" s="1"/>
  <c r="V47" i="4" s="1"/>
  <c r="V46" i="4" s="1"/>
  <c r="V45" i="4" s="1"/>
  <c r="V44" i="4" s="1"/>
  <c r="V43" i="4" s="1"/>
  <c r="V42" i="4" s="1"/>
  <c r="V41" i="4" s="1"/>
  <c r="V40" i="4" s="1"/>
  <c r="V39" i="4" s="1"/>
  <c r="V38" i="4" s="1"/>
  <c r="V37" i="4" s="1"/>
  <c r="V36" i="4" s="1"/>
  <c r="V35" i="4" s="1"/>
  <c r="V34" i="4" s="1"/>
  <c r="V33" i="4" s="1"/>
  <c r="V32" i="4" s="1"/>
  <c r="V31" i="4" s="1"/>
  <c r="V30" i="4" s="1"/>
  <c r="V29" i="4" s="1"/>
  <c r="V28" i="4" s="1"/>
  <c r="V27" i="4" s="1"/>
  <c r="V26" i="4" s="1"/>
  <c r="V25" i="4" s="1"/>
  <c r="V24" i="4" s="1"/>
  <c r="V23" i="4" s="1"/>
  <c r="V22" i="4" s="1"/>
  <c r="V21" i="4" s="1"/>
  <c r="V20" i="4" s="1"/>
  <c r="V19" i="4" s="1"/>
  <c r="V18" i="4" s="1"/>
  <c r="V17" i="4" s="1"/>
  <c r="V16" i="4" s="1"/>
  <c r="V15" i="4" s="1"/>
  <c r="V14" i="4" s="1"/>
  <c r="V13" i="4" s="1"/>
  <c r="V12" i="4" s="1"/>
  <c r="V11" i="4" s="1"/>
  <c r="V10" i="4" s="1"/>
  <c r="V9" i="4" s="1"/>
  <c r="V8" i="4" s="1"/>
  <c r="V7" i="4" s="1"/>
  <c r="V6" i="4" s="1"/>
  <c r="V5" i="4" s="1"/>
  <c r="U77" i="4"/>
  <c r="U76" i="4" s="1"/>
  <c r="U75" i="4" s="1"/>
  <c r="U74" i="4" s="1"/>
  <c r="U73" i="4" s="1"/>
  <c r="U72" i="4" s="1"/>
  <c r="U71" i="4" s="1"/>
  <c r="U70" i="4" s="1"/>
  <c r="U69" i="4" s="1"/>
  <c r="U68" i="4" s="1"/>
  <c r="U67" i="4" s="1"/>
  <c r="U66" i="4" s="1"/>
  <c r="U65" i="4" s="1"/>
  <c r="U64" i="4" s="1"/>
  <c r="U63" i="4" s="1"/>
  <c r="U62" i="4" s="1"/>
  <c r="U61" i="4" s="1"/>
  <c r="U60" i="4" s="1"/>
  <c r="U59" i="4" s="1"/>
  <c r="U58" i="4" s="1"/>
  <c r="U57" i="4" s="1"/>
  <c r="U56" i="4" s="1"/>
  <c r="U55" i="4" s="1"/>
  <c r="U54" i="4" s="1"/>
  <c r="U53" i="4" s="1"/>
  <c r="U52" i="4" s="1"/>
  <c r="U51" i="4" s="1"/>
  <c r="U50" i="4" s="1"/>
  <c r="U49" i="4" s="1"/>
  <c r="U48" i="4" s="1"/>
  <c r="U47" i="4" s="1"/>
  <c r="U46" i="4" s="1"/>
  <c r="U45" i="4" s="1"/>
  <c r="U44" i="4" s="1"/>
  <c r="U43" i="4" s="1"/>
  <c r="U42" i="4" s="1"/>
  <c r="U41" i="4" s="1"/>
  <c r="U40" i="4" s="1"/>
  <c r="U39" i="4" s="1"/>
  <c r="U38" i="4" s="1"/>
  <c r="U37" i="4" s="1"/>
  <c r="U36" i="4" s="1"/>
  <c r="U35" i="4" s="1"/>
  <c r="U34" i="4" s="1"/>
  <c r="U33" i="4" s="1"/>
  <c r="U32" i="4" s="1"/>
  <c r="U31" i="4" s="1"/>
  <c r="U30" i="4" s="1"/>
  <c r="U29" i="4" s="1"/>
  <c r="U28" i="4" s="1"/>
  <c r="U27" i="4" s="1"/>
  <c r="U26" i="4" s="1"/>
  <c r="U25" i="4" s="1"/>
  <c r="U24" i="4" s="1"/>
  <c r="U23" i="4" s="1"/>
  <c r="U22" i="4" s="1"/>
  <c r="U21" i="4" s="1"/>
  <c r="U20" i="4" s="1"/>
  <c r="U19" i="4" s="1"/>
  <c r="U18" i="4" s="1"/>
  <c r="U17" i="4" s="1"/>
  <c r="U16" i="4" s="1"/>
  <c r="U15" i="4" s="1"/>
  <c r="U14" i="4" s="1"/>
  <c r="U13" i="4" s="1"/>
  <c r="U12" i="4" s="1"/>
  <c r="U11" i="4" s="1"/>
  <c r="U10" i="4" s="1"/>
  <c r="U9" i="4" s="1"/>
  <c r="U8" i="4" s="1"/>
  <c r="U7" i="4" s="1"/>
  <c r="U6" i="4" s="1"/>
  <c r="U5" i="4" s="1"/>
  <c r="R76" i="4"/>
  <c r="AD77" i="4"/>
  <c r="M78" i="4"/>
  <c r="T77" i="4" s="1"/>
  <c r="T76" i="4" s="1"/>
  <c r="T75" i="4" s="1"/>
  <c r="T74" i="4" s="1"/>
  <c r="T73" i="4" s="1"/>
  <c r="T72" i="4" s="1"/>
  <c r="T71" i="4" s="1"/>
  <c r="T70" i="4" s="1"/>
  <c r="T69" i="4" s="1"/>
  <c r="T68" i="4" s="1"/>
  <c r="T67" i="4" s="1"/>
  <c r="T66" i="4" s="1"/>
  <c r="T65" i="4" s="1"/>
  <c r="T64" i="4" s="1"/>
  <c r="T63" i="4" s="1"/>
  <c r="T62" i="4" s="1"/>
  <c r="T61" i="4" s="1"/>
  <c r="T60" i="4" s="1"/>
  <c r="T59" i="4" s="1"/>
  <c r="T58" i="4" s="1"/>
  <c r="T57" i="4" s="1"/>
  <c r="T56" i="4" s="1"/>
  <c r="T55" i="4" s="1"/>
  <c r="T54" i="4" s="1"/>
  <c r="T53" i="4" s="1"/>
  <c r="T52" i="4" s="1"/>
  <c r="T51" i="4" s="1"/>
  <c r="T50" i="4" s="1"/>
  <c r="T49" i="4" s="1"/>
  <c r="T48" i="4" s="1"/>
  <c r="T47" i="4" s="1"/>
  <c r="T46" i="4" s="1"/>
  <c r="T45" i="4" s="1"/>
  <c r="T44" i="4" s="1"/>
  <c r="T43" i="4" s="1"/>
  <c r="T42" i="4" s="1"/>
  <c r="T41" i="4" s="1"/>
  <c r="T40" i="4" s="1"/>
  <c r="T39" i="4" s="1"/>
  <c r="T38" i="4" s="1"/>
  <c r="T37" i="4" s="1"/>
  <c r="T36" i="4" s="1"/>
  <c r="T35" i="4" s="1"/>
  <c r="T34" i="4" s="1"/>
  <c r="T33" i="4" s="1"/>
  <c r="T32" i="4" s="1"/>
  <c r="T31" i="4" s="1"/>
  <c r="T30" i="4" s="1"/>
  <c r="T29" i="4" s="1"/>
  <c r="T28" i="4" s="1"/>
  <c r="T27" i="4" s="1"/>
  <c r="T26" i="4" s="1"/>
  <c r="T25" i="4" s="1"/>
  <c r="T24" i="4" s="1"/>
  <c r="T23" i="4" s="1"/>
  <c r="T22" i="4" s="1"/>
  <c r="T21" i="4" s="1"/>
  <c r="T20" i="4" s="1"/>
  <c r="T19" i="4" s="1"/>
  <c r="T18" i="4" s="1"/>
  <c r="T17" i="4" s="1"/>
  <c r="T16" i="4" s="1"/>
  <c r="T15" i="4" s="1"/>
  <c r="T14" i="4" s="1"/>
  <c r="T13" i="4" s="1"/>
  <c r="T12" i="4" s="1"/>
  <c r="T11" i="4" s="1"/>
  <c r="T10" i="4" s="1"/>
  <c r="T9" i="4" s="1"/>
  <c r="T8" i="4" s="1"/>
  <c r="T7" i="4" s="1"/>
  <c r="T6" i="4" s="1"/>
  <c r="T5" i="4" s="1"/>
  <c r="S77" i="4"/>
  <c r="S76" i="4" s="1"/>
  <c r="S75" i="4" s="1"/>
  <c r="S74" i="4" s="1"/>
  <c r="S73" i="4" s="1"/>
  <c r="S72" i="4" s="1"/>
  <c r="S71" i="4" s="1"/>
  <c r="S70" i="4" s="1"/>
  <c r="S69" i="4" s="1"/>
  <c r="S68" i="4" s="1"/>
  <c r="S67" i="4" s="1"/>
  <c r="S66" i="4" s="1"/>
  <c r="S65" i="4" s="1"/>
  <c r="S64" i="4" s="1"/>
  <c r="S63" i="4" s="1"/>
  <c r="S62" i="4" s="1"/>
  <c r="S61" i="4" s="1"/>
  <c r="S60" i="4" s="1"/>
  <c r="S59" i="4" s="1"/>
  <c r="S58" i="4" s="1"/>
  <c r="S57" i="4" s="1"/>
  <c r="S56" i="4" s="1"/>
  <c r="S55" i="4" s="1"/>
  <c r="S54" i="4" s="1"/>
  <c r="S53" i="4" s="1"/>
  <c r="S52" i="4" s="1"/>
  <c r="S51" i="4" s="1"/>
  <c r="S50" i="4" s="1"/>
  <c r="S49" i="4" s="1"/>
  <c r="S48" i="4" s="1"/>
  <c r="S47" i="4" s="1"/>
  <c r="S46" i="4" s="1"/>
  <c r="S45" i="4" s="1"/>
  <c r="S44" i="4" s="1"/>
  <c r="S43" i="4" s="1"/>
  <c r="S42" i="4" s="1"/>
  <c r="S41" i="4" s="1"/>
  <c r="S40" i="4" s="1"/>
  <c r="S39" i="4" s="1"/>
  <c r="S38" i="4" s="1"/>
  <c r="S37" i="4" s="1"/>
  <c r="S36" i="4" s="1"/>
  <c r="S35" i="4" s="1"/>
  <c r="S34" i="4" s="1"/>
  <c r="S33" i="4" s="1"/>
  <c r="S32" i="4" s="1"/>
  <c r="S31" i="4" s="1"/>
  <c r="S30" i="4" s="1"/>
  <c r="S29" i="4" s="1"/>
  <c r="S28" i="4" s="1"/>
  <c r="S27" i="4" s="1"/>
  <c r="S26" i="4" s="1"/>
  <c r="S25" i="4" s="1"/>
  <c r="S24" i="4" s="1"/>
  <c r="S23" i="4" s="1"/>
  <c r="S22" i="4" s="1"/>
  <c r="S21" i="4" s="1"/>
  <c r="S20" i="4" s="1"/>
  <c r="S19" i="4" s="1"/>
  <c r="S18" i="4" s="1"/>
  <c r="S17" i="4" s="1"/>
  <c r="S16" i="4" s="1"/>
  <c r="S15" i="4" s="1"/>
  <c r="S14" i="4" s="1"/>
  <c r="S13" i="4" s="1"/>
  <c r="S12" i="4" s="1"/>
  <c r="S11" i="4" s="1"/>
  <c r="S10" i="4" s="1"/>
  <c r="S9" i="4" s="1"/>
  <c r="S8" i="4" s="1"/>
  <c r="S7" i="4" s="1"/>
  <c r="S6" i="4" s="1"/>
  <c r="S5" i="4" s="1"/>
  <c r="Y77" i="3"/>
  <c r="AC77" i="3" s="1"/>
  <c r="AE77" i="3" s="1"/>
  <c r="AD76" i="3"/>
  <c r="Y76" i="3"/>
  <c r="AC76" i="3" s="1"/>
  <c r="R75" i="3"/>
  <c r="Q73" i="2"/>
  <c r="P73" i="2"/>
  <c r="L73" i="2"/>
  <c r="N73" i="2"/>
  <c r="O73" i="2" s="1"/>
  <c r="Z72" i="2"/>
  <c r="AA72" i="2" s="1"/>
  <c r="AB72" i="2" s="1"/>
  <c r="Y77" i="6" l="1"/>
  <c r="AC77" i="6" s="1"/>
  <c r="AE77" i="6" s="1"/>
  <c r="AD76" i="6"/>
  <c r="R75" i="6"/>
  <c r="Y76" i="6"/>
  <c r="AC76" i="6" s="1"/>
  <c r="AE76" i="6" s="1"/>
  <c r="Y77" i="5"/>
  <c r="AC77" i="5" s="1"/>
  <c r="AE77" i="5" s="1"/>
  <c r="AD76" i="5"/>
  <c r="Y76" i="5"/>
  <c r="AC76" i="5" s="1"/>
  <c r="R75" i="5"/>
  <c r="Y77" i="4"/>
  <c r="AC77" i="4" s="1"/>
  <c r="AE77" i="4" s="1"/>
  <c r="AD76" i="4"/>
  <c r="Y76" i="4"/>
  <c r="AC76" i="4" s="1"/>
  <c r="R75" i="4"/>
  <c r="R74" i="3"/>
  <c r="Y75" i="3"/>
  <c r="AC75" i="3" s="1"/>
  <c r="AE75" i="3" s="1"/>
  <c r="AD75" i="3"/>
  <c r="AE76" i="3"/>
  <c r="M73" i="2"/>
  <c r="G74" i="2"/>
  <c r="H74" i="2" s="1"/>
  <c r="R74" i="6" l="1"/>
  <c r="AD75" i="6"/>
  <c r="Y75" i="6"/>
  <c r="AC75" i="6" s="1"/>
  <c r="R74" i="5"/>
  <c r="AD75" i="5"/>
  <c r="Y75" i="5"/>
  <c r="AC75" i="5" s="1"/>
  <c r="AE76" i="5"/>
  <c r="R74" i="4"/>
  <c r="Y75" i="4"/>
  <c r="AC75" i="4" s="1"/>
  <c r="AD75" i="4"/>
  <c r="AE76" i="4"/>
  <c r="AD74" i="3"/>
  <c r="Y74" i="3"/>
  <c r="AC74" i="3" s="1"/>
  <c r="AE74" i="3" s="1"/>
  <c r="R73" i="3"/>
  <c r="P74" i="2"/>
  <c r="L74" i="2"/>
  <c r="Q74" i="2"/>
  <c r="N74" i="2"/>
  <c r="O74" i="2" s="1"/>
  <c r="Z73" i="2"/>
  <c r="AA73" i="2" s="1"/>
  <c r="AB73" i="2" s="1"/>
  <c r="AE75" i="6" l="1"/>
  <c r="AD74" i="6"/>
  <c r="R73" i="6"/>
  <c r="Y74" i="6"/>
  <c r="AC74" i="6" s="1"/>
  <c r="AE74" i="6" s="1"/>
  <c r="AD74" i="5"/>
  <c r="Y74" i="5"/>
  <c r="AC74" i="5" s="1"/>
  <c r="R73" i="5"/>
  <c r="AE75" i="5"/>
  <c r="AE75" i="4"/>
  <c r="AD74" i="4"/>
  <c r="Y74" i="4"/>
  <c r="AC74" i="4" s="1"/>
  <c r="R73" i="4"/>
  <c r="R72" i="3"/>
  <c r="AD73" i="3"/>
  <c r="Y73" i="3"/>
  <c r="AC73" i="3" s="1"/>
  <c r="M74" i="2"/>
  <c r="G75" i="2"/>
  <c r="H75" i="2" s="1"/>
  <c r="R72" i="6" l="1"/>
  <c r="AD73" i="6"/>
  <c r="Y73" i="6"/>
  <c r="AC73" i="6" s="1"/>
  <c r="AE74" i="5"/>
  <c r="R72" i="5"/>
  <c r="Y73" i="5"/>
  <c r="AC73" i="5" s="1"/>
  <c r="AD73" i="5"/>
  <c r="AE74" i="4"/>
  <c r="R72" i="4"/>
  <c r="AD73" i="4"/>
  <c r="Y73" i="4"/>
  <c r="AC73" i="4" s="1"/>
  <c r="AE73" i="3"/>
  <c r="AD72" i="3"/>
  <c r="Y72" i="3"/>
  <c r="AC72" i="3" s="1"/>
  <c r="R71" i="3"/>
  <c r="N75" i="2"/>
  <c r="O75" i="2" s="1"/>
  <c r="Q75" i="2"/>
  <c r="L75" i="2"/>
  <c r="P75" i="2"/>
  <c r="Z74" i="2"/>
  <c r="AA74" i="2" s="1"/>
  <c r="AB74" i="2" s="1"/>
  <c r="AE73" i="6" l="1"/>
  <c r="AD72" i="6"/>
  <c r="Y72" i="6"/>
  <c r="AC72" i="6" s="1"/>
  <c r="R71" i="6"/>
  <c r="AE73" i="5"/>
  <c r="AD72" i="5"/>
  <c r="R71" i="5"/>
  <c r="Y72" i="5"/>
  <c r="AC72" i="5" s="1"/>
  <c r="AD72" i="4"/>
  <c r="R71" i="4"/>
  <c r="Y72" i="4"/>
  <c r="AC72" i="4" s="1"/>
  <c r="AE73" i="4"/>
  <c r="AE72" i="3"/>
  <c r="R70" i="3"/>
  <c r="Y71" i="3"/>
  <c r="AC71" i="3" s="1"/>
  <c r="AD71" i="3"/>
  <c r="M75" i="2"/>
  <c r="G76" i="2"/>
  <c r="H76" i="2" s="1"/>
  <c r="R70" i="6" l="1"/>
  <c r="AD71" i="6"/>
  <c r="Y71" i="6"/>
  <c r="AC71" i="6" s="1"/>
  <c r="AE72" i="6"/>
  <c r="R70" i="5"/>
  <c r="AD71" i="5"/>
  <c r="Y71" i="5"/>
  <c r="AC71" i="5" s="1"/>
  <c r="AE72" i="5"/>
  <c r="R70" i="4"/>
  <c r="Y71" i="4"/>
  <c r="AC71" i="4" s="1"/>
  <c r="AD71" i="4"/>
  <c r="AE72" i="4"/>
  <c r="AE71" i="3"/>
  <c r="AD70" i="3"/>
  <c r="R69" i="3"/>
  <c r="Y70" i="3"/>
  <c r="AC70" i="3" s="1"/>
  <c r="P76" i="2"/>
  <c r="Q76" i="2"/>
  <c r="L76" i="2"/>
  <c r="N76" i="2"/>
  <c r="O76" i="2" s="1"/>
  <c r="Z75" i="2"/>
  <c r="AA75" i="2" s="1"/>
  <c r="AB75" i="2" s="1"/>
  <c r="AA28" i="2"/>
  <c r="AB28" i="2" s="1"/>
  <c r="AE71" i="6" l="1"/>
  <c r="AD70" i="6"/>
  <c r="Y70" i="6"/>
  <c r="AC70" i="6" s="1"/>
  <c r="R69" i="6"/>
  <c r="AD70" i="5"/>
  <c r="Y70" i="5"/>
  <c r="AC70" i="5" s="1"/>
  <c r="R69" i="5"/>
  <c r="AE71" i="5"/>
  <c r="AE71" i="4"/>
  <c r="AD70" i="4"/>
  <c r="R69" i="4"/>
  <c r="Y70" i="4"/>
  <c r="AC70" i="4" s="1"/>
  <c r="R68" i="3"/>
  <c r="AD69" i="3"/>
  <c r="Y69" i="3"/>
  <c r="AC69" i="3" s="1"/>
  <c r="AE70" i="3"/>
  <c r="M76" i="2"/>
  <c r="G77" i="2"/>
  <c r="H77" i="2" s="1"/>
  <c r="R68" i="6" l="1"/>
  <c r="AD69" i="6"/>
  <c r="Y69" i="6"/>
  <c r="AC69" i="6" s="1"/>
  <c r="AE70" i="6"/>
  <c r="AE70" i="5"/>
  <c r="R68" i="5"/>
  <c r="AD69" i="5"/>
  <c r="Y69" i="5"/>
  <c r="AC69" i="5" s="1"/>
  <c r="AE69" i="5" s="1"/>
  <c r="AE70" i="4"/>
  <c r="R68" i="4"/>
  <c r="Y69" i="4"/>
  <c r="AC69" i="4" s="1"/>
  <c r="AD69" i="4"/>
  <c r="AD68" i="3"/>
  <c r="Y68" i="3"/>
  <c r="AC68" i="3" s="1"/>
  <c r="AE68" i="3" s="1"/>
  <c r="R67" i="3"/>
  <c r="AE69" i="3"/>
  <c r="N77" i="2"/>
  <c r="O77" i="2" s="1"/>
  <c r="P77" i="2"/>
  <c r="L77" i="2"/>
  <c r="Q77" i="2"/>
  <c r="Z76" i="2"/>
  <c r="AA76" i="2" s="1"/>
  <c r="AB76" i="2" s="1"/>
  <c r="AE69" i="6" l="1"/>
  <c r="AD68" i="6"/>
  <c r="Y68" i="6"/>
  <c r="AC68" i="6" s="1"/>
  <c r="R67" i="6"/>
  <c r="AD68" i="5"/>
  <c r="R67" i="5"/>
  <c r="Y68" i="5"/>
  <c r="AC68" i="5" s="1"/>
  <c r="AD68" i="4"/>
  <c r="Y68" i="4"/>
  <c r="AC68" i="4" s="1"/>
  <c r="AE68" i="4" s="1"/>
  <c r="R67" i="4"/>
  <c r="AE69" i="4"/>
  <c r="R66" i="3"/>
  <c r="AD67" i="3"/>
  <c r="Y67" i="3"/>
  <c r="AC67" i="3" s="1"/>
  <c r="M77" i="2"/>
  <c r="G78" i="2"/>
  <c r="H78" i="2" s="1"/>
  <c r="R66" i="6" l="1"/>
  <c r="Y67" i="6"/>
  <c r="AC67" i="6" s="1"/>
  <c r="AD67" i="6"/>
  <c r="AE68" i="6"/>
  <c r="AD67" i="5"/>
  <c r="Y67" i="5"/>
  <c r="AC67" i="5" s="1"/>
  <c r="R66" i="5"/>
  <c r="AE68" i="5"/>
  <c r="R66" i="4"/>
  <c r="AD67" i="4"/>
  <c r="Y67" i="4"/>
  <c r="AC67" i="4" s="1"/>
  <c r="AD66" i="3"/>
  <c r="R65" i="3"/>
  <c r="Y66" i="3"/>
  <c r="AC66" i="3" s="1"/>
  <c r="AE67" i="3"/>
  <c r="P78" i="2"/>
  <c r="W77" i="2" s="1"/>
  <c r="W76" i="2" s="1"/>
  <c r="W75" i="2" s="1"/>
  <c r="W74" i="2" s="1"/>
  <c r="W73" i="2" s="1"/>
  <c r="W72" i="2" s="1"/>
  <c r="W71" i="2" s="1"/>
  <c r="W70" i="2" s="1"/>
  <c r="W69" i="2" s="1"/>
  <c r="W68" i="2" s="1"/>
  <c r="W67" i="2" s="1"/>
  <c r="W66" i="2" s="1"/>
  <c r="W65" i="2" s="1"/>
  <c r="W64" i="2" s="1"/>
  <c r="W63" i="2" s="1"/>
  <c r="W62" i="2" s="1"/>
  <c r="W61" i="2" s="1"/>
  <c r="W60" i="2" s="1"/>
  <c r="W59" i="2" s="1"/>
  <c r="W58" i="2" s="1"/>
  <c r="W57" i="2" s="1"/>
  <c r="W56" i="2" s="1"/>
  <c r="W55" i="2" s="1"/>
  <c r="W54" i="2" s="1"/>
  <c r="W53" i="2" s="1"/>
  <c r="W52" i="2" s="1"/>
  <c r="W51" i="2" s="1"/>
  <c r="W50" i="2" s="1"/>
  <c r="W49" i="2" s="1"/>
  <c r="W48" i="2" s="1"/>
  <c r="W47" i="2" s="1"/>
  <c r="W46" i="2" s="1"/>
  <c r="W45" i="2" s="1"/>
  <c r="W44" i="2" s="1"/>
  <c r="W43" i="2" s="1"/>
  <c r="W42" i="2" s="1"/>
  <c r="W41" i="2" s="1"/>
  <c r="W40" i="2" s="1"/>
  <c r="W39" i="2" s="1"/>
  <c r="W38" i="2" s="1"/>
  <c r="W37" i="2" s="1"/>
  <c r="W36" i="2" s="1"/>
  <c r="W35" i="2" s="1"/>
  <c r="W34" i="2" s="1"/>
  <c r="W33" i="2" s="1"/>
  <c r="W32" i="2" s="1"/>
  <c r="W31" i="2" s="1"/>
  <c r="W30" i="2" s="1"/>
  <c r="W29" i="2" s="1"/>
  <c r="W28" i="2" s="1"/>
  <c r="W27" i="2" s="1"/>
  <c r="W26" i="2" s="1"/>
  <c r="W25" i="2" s="1"/>
  <c r="W24" i="2" s="1"/>
  <c r="W23" i="2" s="1"/>
  <c r="W22" i="2" s="1"/>
  <c r="W21" i="2" s="1"/>
  <c r="W20" i="2" s="1"/>
  <c r="W19" i="2" s="1"/>
  <c r="W18" i="2" s="1"/>
  <c r="W17" i="2" s="1"/>
  <c r="W16" i="2" s="1"/>
  <c r="W15" i="2" s="1"/>
  <c r="W14" i="2" s="1"/>
  <c r="W13" i="2" s="1"/>
  <c r="W12" i="2" s="1"/>
  <c r="W11" i="2" s="1"/>
  <c r="W10" i="2" s="1"/>
  <c r="W9" i="2" s="1"/>
  <c r="W8" i="2" s="1"/>
  <c r="W7" i="2" s="1"/>
  <c r="W6" i="2" s="1"/>
  <c r="W5" i="2" s="1"/>
  <c r="N78" i="2"/>
  <c r="L78" i="2"/>
  <c r="Q78" i="2"/>
  <c r="X77" i="2" s="1"/>
  <c r="X76" i="2" s="1"/>
  <c r="X75" i="2" s="1"/>
  <c r="X74" i="2" s="1"/>
  <c r="X73" i="2" s="1"/>
  <c r="X72" i="2" s="1"/>
  <c r="X71" i="2" s="1"/>
  <c r="X70" i="2" s="1"/>
  <c r="X69" i="2" s="1"/>
  <c r="X68" i="2" s="1"/>
  <c r="X67" i="2" s="1"/>
  <c r="X66" i="2" s="1"/>
  <c r="X65" i="2" s="1"/>
  <c r="X64" i="2" s="1"/>
  <c r="X63" i="2" s="1"/>
  <c r="X62" i="2" s="1"/>
  <c r="X61" i="2" s="1"/>
  <c r="X60" i="2" s="1"/>
  <c r="X59" i="2" s="1"/>
  <c r="X58" i="2" s="1"/>
  <c r="X57" i="2" s="1"/>
  <c r="X56" i="2" s="1"/>
  <c r="X55" i="2" s="1"/>
  <c r="X54" i="2" s="1"/>
  <c r="X53" i="2" s="1"/>
  <c r="X52" i="2" s="1"/>
  <c r="X51" i="2" s="1"/>
  <c r="X50" i="2" s="1"/>
  <c r="X49" i="2" s="1"/>
  <c r="X48" i="2" s="1"/>
  <c r="X47" i="2" s="1"/>
  <c r="X46" i="2" s="1"/>
  <c r="X45" i="2" s="1"/>
  <c r="X44" i="2" s="1"/>
  <c r="X43" i="2" s="1"/>
  <c r="X42" i="2" s="1"/>
  <c r="X41" i="2" s="1"/>
  <c r="X40" i="2" s="1"/>
  <c r="X39" i="2" s="1"/>
  <c r="X38" i="2" s="1"/>
  <c r="X37" i="2" s="1"/>
  <c r="X36" i="2" s="1"/>
  <c r="X35" i="2" s="1"/>
  <c r="X34" i="2" s="1"/>
  <c r="X33" i="2" s="1"/>
  <c r="X32" i="2" s="1"/>
  <c r="X31" i="2" s="1"/>
  <c r="X30" i="2" s="1"/>
  <c r="X29" i="2" s="1"/>
  <c r="X28" i="2" s="1"/>
  <c r="X27" i="2" s="1"/>
  <c r="X26" i="2" s="1"/>
  <c r="X25" i="2" s="1"/>
  <c r="X24" i="2" s="1"/>
  <c r="X23" i="2" s="1"/>
  <c r="X22" i="2" s="1"/>
  <c r="X21" i="2" s="1"/>
  <c r="X20" i="2" s="1"/>
  <c r="X19" i="2" s="1"/>
  <c r="X18" i="2" s="1"/>
  <c r="X17" i="2" s="1"/>
  <c r="X16" i="2" s="1"/>
  <c r="X15" i="2" s="1"/>
  <c r="X14" i="2" s="1"/>
  <c r="X13" i="2" s="1"/>
  <c r="X12" i="2" s="1"/>
  <c r="X11" i="2" s="1"/>
  <c r="X10" i="2" s="1"/>
  <c r="X9" i="2" s="1"/>
  <c r="X8" i="2" s="1"/>
  <c r="X7" i="2" s="1"/>
  <c r="X6" i="2" s="1"/>
  <c r="X5" i="2" s="1"/>
  <c r="R77" i="2"/>
  <c r="Z77" i="2"/>
  <c r="AA77" i="2" s="1"/>
  <c r="AB77" i="2" s="1"/>
  <c r="AE67" i="6" l="1"/>
  <c r="AD66" i="6"/>
  <c r="Y66" i="6"/>
  <c r="AC66" i="6" s="1"/>
  <c r="R65" i="6"/>
  <c r="AE67" i="5"/>
  <c r="AD66" i="5"/>
  <c r="Y66" i="5"/>
  <c r="AC66" i="5" s="1"/>
  <c r="R65" i="5"/>
  <c r="AE67" i="4"/>
  <c r="AD66" i="4"/>
  <c r="Y66" i="4"/>
  <c r="AC66" i="4" s="1"/>
  <c r="R65" i="4"/>
  <c r="AE66" i="3"/>
  <c r="AD65" i="3"/>
  <c r="R64" i="3"/>
  <c r="Y65" i="3"/>
  <c r="AC65" i="3" s="1"/>
  <c r="AD77" i="2"/>
  <c r="R76" i="2"/>
  <c r="M78" i="2"/>
  <c r="T77" i="2" s="1"/>
  <c r="T76" i="2" s="1"/>
  <c r="T75" i="2" s="1"/>
  <c r="T74" i="2" s="1"/>
  <c r="T73" i="2" s="1"/>
  <c r="T72" i="2" s="1"/>
  <c r="T71" i="2" s="1"/>
  <c r="T70" i="2" s="1"/>
  <c r="T69" i="2" s="1"/>
  <c r="T68" i="2" s="1"/>
  <c r="T67" i="2" s="1"/>
  <c r="T66" i="2" s="1"/>
  <c r="T65" i="2" s="1"/>
  <c r="T64" i="2" s="1"/>
  <c r="T63" i="2" s="1"/>
  <c r="T62" i="2" s="1"/>
  <c r="T61" i="2" s="1"/>
  <c r="T60" i="2" s="1"/>
  <c r="T59" i="2" s="1"/>
  <c r="T58" i="2" s="1"/>
  <c r="T57" i="2" s="1"/>
  <c r="T56" i="2" s="1"/>
  <c r="T55" i="2" s="1"/>
  <c r="T54" i="2" s="1"/>
  <c r="T53" i="2" s="1"/>
  <c r="T52" i="2" s="1"/>
  <c r="T51" i="2" s="1"/>
  <c r="T50" i="2" s="1"/>
  <c r="T49" i="2" s="1"/>
  <c r="T48" i="2" s="1"/>
  <c r="T47" i="2" s="1"/>
  <c r="T46" i="2" s="1"/>
  <c r="T45" i="2" s="1"/>
  <c r="T44" i="2" s="1"/>
  <c r="T43" i="2" s="1"/>
  <c r="T42" i="2" s="1"/>
  <c r="T41" i="2" s="1"/>
  <c r="T40" i="2" s="1"/>
  <c r="T39" i="2" s="1"/>
  <c r="T38" i="2" s="1"/>
  <c r="T37" i="2" s="1"/>
  <c r="T36" i="2" s="1"/>
  <c r="T35" i="2" s="1"/>
  <c r="T34" i="2" s="1"/>
  <c r="T33" i="2" s="1"/>
  <c r="T32" i="2" s="1"/>
  <c r="T31" i="2" s="1"/>
  <c r="T30" i="2" s="1"/>
  <c r="T29" i="2" s="1"/>
  <c r="T28" i="2" s="1"/>
  <c r="T27" i="2" s="1"/>
  <c r="T26" i="2" s="1"/>
  <c r="T25" i="2" s="1"/>
  <c r="T24" i="2" s="1"/>
  <c r="T23" i="2" s="1"/>
  <c r="T22" i="2" s="1"/>
  <c r="T21" i="2" s="1"/>
  <c r="T20" i="2" s="1"/>
  <c r="T19" i="2" s="1"/>
  <c r="T18" i="2" s="1"/>
  <c r="T17" i="2" s="1"/>
  <c r="T16" i="2" s="1"/>
  <c r="T15" i="2" s="1"/>
  <c r="T14" i="2" s="1"/>
  <c r="T13" i="2" s="1"/>
  <c r="T12" i="2" s="1"/>
  <c r="T11" i="2" s="1"/>
  <c r="T10" i="2" s="1"/>
  <c r="T9" i="2" s="1"/>
  <c r="T8" i="2" s="1"/>
  <c r="T7" i="2" s="1"/>
  <c r="T6" i="2" s="1"/>
  <c r="T5" i="2" s="1"/>
  <c r="S77" i="2"/>
  <c r="S76" i="2" s="1"/>
  <c r="S75" i="2" s="1"/>
  <c r="S74" i="2" s="1"/>
  <c r="S73" i="2" s="1"/>
  <c r="S72" i="2" s="1"/>
  <c r="S71" i="2" s="1"/>
  <c r="S70" i="2" s="1"/>
  <c r="S69" i="2" s="1"/>
  <c r="S68" i="2" s="1"/>
  <c r="S67" i="2" s="1"/>
  <c r="S66" i="2" s="1"/>
  <c r="S65" i="2" s="1"/>
  <c r="S64" i="2" s="1"/>
  <c r="S63" i="2" s="1"/>
  <c r="S62" i="2" s="1"/>
  <c r="S61" i="2" s="1"/>
  <c r="S60" i="2" s="1"/>
  <c r="S59" i="2" s="1"/>
  <c r="S58" i="2" s="1"/>
  <c r="S57" i="2" s="1"/>
  <c r="S56" i="2" s="1"/>
  <c r="S55" i="2" s="1"/>
  <c r="S54" i="2" s="1"/>
  <c r="S53" i="2" s="1"/>
  <c r="S52" i="2" s="1"/>
  <c r="S51" i="2" s="1"/>
  <c r="S50" i="2" s="1"/>
  <c r="S49" i="2" s="1"/>
  <c r="S48" i="2" s="1"/>
  <c r="S47" i="2" s="1"/>
  <c r="S46" i="2" s="1"/>
  <c r="S45" i="2" s="1"/>
  <c r="S44" i="2" s="1"/>
  <c r="S43" i="2" s="1"/>
  <c r="S42" i="2" s="1"/>
  <c r="S41" i="2" s="1"/>
  <c r="S40" i="2" s="1"/>
  <c r="S39" i="2" s="1"/>
  <c r="S38" i="2" s="1"/>
  <c r="S37" i="2" s="1"/>
  <c r="S36" i="2" s="1"/>
  <c r="S35" i="2" s="1"/>
  <c r="S34" i="2" s="1"/>
  <c r="S33" i="2" s="1"/>
  <c r="S32" i="2" s="1"/>
  <c r="S31" i="2" s="1"/>
  <c r="S30" i="2" s="1"/>
  <c r="S29" i="2" s="1"/>
  <c r="S28" i="2" s="1"/>
  <c r="S27" i="2" s="1"/>
  <c r="S26" i="2" s="1"/>
  <c r="S25" i="2" s="1"/>
  <c r="S24" i="2" s="1"/>
  <c r="S23" i="2" s="1"/>
  <c r="S22" i="2" s="1"/>
  <c r="S21" i="2" s="1"/>
  <c r="S20" i="2" s="1"/>
  <c r="S19" i="2" s="1"/>
  <c r="S18" i="2" s="1"/>
  <c r="S17" i="2" s="1"/>
  <c r="S16" i="2" s="1"/>
  <c r="S15" i="2" s="1"/>
  <c r="S14" i="2" s="1"/>
  <c r="S13" i="2" s="1"/>
  <c r="S12" i="2" s="1"/>
  <c r="S11" i="2" s="1"/>
  <c r="S10" i="2" s="1"/>
  <c r="S9" i="2" s="1"/>
  <c r="S8" i="2" s="1"/>
  <c r="S7" i="2" s="1"/>
  <c r="S6" i="2" s="1"/>
  <c r="S5" i="2" s="1"/>
  <c r="U77" i="2"/>
  <c r="U76" i="2" s="1"/>
  <c r="U75" i="2" s="1"/>
  <c r="U74" i="2" s="1"/>
  <c r="U73" i="2" s="1"/>
  <c r="U72" i="2" s="1"/>
  <c r="U71" i="2" s="1"/>
  <c r="U70" i="2" s="1"/>
  <c r="U69" i="2" s="1"/>
  <c r="U68" i="2" s="1"/>
  <c r="U67" i="2" s="1"/>
  <c r="U66" i="2" s="1"/>
  <c r="U65" i="2" s="1"/>
  <c r="U64" i="2" s="1"/>
  <c r="U63" i="2" s="1"/>
  <c r="U62" i="2" s="1"/>
  <c r="U61" i="2" s="1"/>
  <c r="U60" i="2" s="1"/>
  <c r="U59" i="2" s="1"/>
  <c r="U58" i="2" s="1"/>
  <c r="U57" i="2" s="1"/>
  <c r="U56" i="2" s="1"/>
  <c r="U55" i="2" s="1"/>
  <c r="U54" i="2" s="1"/>
  <c r="U53" i="2" s="1"/>
  <c r="U52" i="2" s="1"/>
  <c r="U51" i="2" s="1"/>
  <c r="U50" i="2" s="1"/>
  <c r="U49" i="2" s="1"/>
  <c r="U48" i="2" s="1"/>
  <c r="U47" i="2" s="1"/>
  <c r="U46" i="2" s="1"/>
  <c r="U45" i="2" s="1"/>
  <c r="U44" i="2" s="1"/>
  <c r="U43" i="2" s="1"/>
  <c r="U42" i="2" s="1"/>
  <c r="U41" i="2" s="1"/>
  <c r="U40" i="2" s="1"/>
  <c r="U39" i="2" s="1"/>
  <c r="U38" i="2" s="1"/>
  <c r="U37" i="2" s="1"/>
  <c r="U36" i="2" s="1"/>
  <c r="U35" i="2" s="1"/>
  <c r="U34" i="2" s="1"/>
  <c r="U33" i="2" s="1"/>
  <c r="U32" i="2" s="1"/>
  <c r="U31" i="2" s="1"/>
  <c r="U30" i="2" s="1"/>
  <c r="U29" i="2" s="1"/>
  <c r="U28" i="2" s="1"/>
  <c r="U27" i="2" s="1"/>
  <c r="U26" i="2" s="1"/>
  <c r="U25" i="2" s="1"/>
  <c r="U24" i="2" s="1"/>
  <c r="U23" i="2" s="1"/>
  <c r="U22" i="2" s="1"/>
  <c r="U21" i="2" s="1"/>
  <c r="U20" i="2" s="1"/>
  <c r="U19" i="2" s="1"/>
  <c r="U18" i="2" s="1"/>
  <c r="U17" i="2" s="1"/>
  <c r="U16" i="2" s="1"/>
  <c r="U15" i="2" s="1"/>
  <c r="U14" i="2" s="1"/>
  <c r="U13" i="2" s="1"/>
  <c r="U12" i="2" s="1"/>
  <c r="U11" i="2" s="1"/>
  <c r="U10" i="2" s="1"/>
  <c r="U9" i="2" s="1"/>
  <c r="U8" i="2" s="1"/>
  <c r="U7" i="2" s="1"/>
  <c r="U6" i="2" s="1"/>
  <c r="U5" i="2" s="1"/>
  <c r="O78" i="2"/>
  <c r="V77" i="2" s="1"/>
  <c r="V76" i="2" s="1"/>
  <c r="V75" i="2" s="1"/>
  <c r="V74" i="2" s="1"/>
  <c r="V73" i="2" s="1"/>
  <c r="V72" i="2" s="1"/>
  <c r="V71" i="2" s="1"/>
  <c r="V70" i="2" s="1"/>
  <c r="V69" i="2" s="1"/>
  <c r="V68" i="2" s="1"/>
  <c r="V67" i="2" s="1"/>
  <c r="V66" i="2" s="1"/>
  <c r="V65" i="2" s="1"/>
  <c r="V64" i="2" s="1"/>
  <c r="V63" i="2" s="1"/>
  <c r="V62" i="2" s="1"/>
  <c r="V61" i="2" s="1"/>
  <c r="V60" i="2" s="1"/>
  <c r="V59" i="2" s="1"/>
  <c r="V58" i="2" s="1"/>
  <c r="V57" i="2" s="1"/>
  <c r="V56" i="2" s="1"/>
  <c r="V55" i="2" s="1"/>
  <c r="V54" i="2" s="1"/>
  <c r="V53" i="2" s="1"/>
  <c r="V52" i="2" s="1"/>
  <c r="V51" i="2" s="1"/>
  <c r="V50" i="2" s="1"/>
  <c r="V49" i="2" s="1"/>
  <c r="V48" i="2" s="1"/>
  <c r="V47" i="2" s="1"/>
  <c r="V46" i="2" s="1"/>
  <c r="V45" i="2" s="1"/>
  <c r="V44" i="2" s="1"/>
  <c r="V43" i="2" s="1"/>
  <c r="V42" i="2" s="1"/>
  <c r="V41" i="2" s="1"/>
  <c r="V40" i="2" s="1"/>
  <c r="V39" i="2" s="1"/>
  <c r="V38" i="2" s="1"/>
  <c r="V37" i="2" s="1"/>
  <c r="V36" i="2" s="1"/>
  <c r="V35" i="2" s="1"/>
  <c r="V34" i="2" s="1"/>
  <c r="V33" i="2" s="1"/>
  <c r="V32" i="2" s="1"/>
  <c r="V31" i="2" s="1"/>
  <c r="V30" i="2" s="1"/>
  <c r="V29" i="2" s="1"/>
  <c r="V28" i="2" s="1"/>
  <c r="V27" i="2" s="1"/>
  <c r="V26" i="2" s="1"/>
  <c r="V25" i="2" s="1"/>
  <c r="V24" i="2" s="1"/>
  <c r="V23" i="2" s="1"/>
  <c r="V22" i="2" s="1"/>
  <c r="V21" i="2" s="1"/>
  <c r="V20" i="2" s="1"/>
  <c r="V19" i="2" s="1"/>
  <c r="V18" i="2" s="1"/>
  <c r="V17" i="2" s="1"/>
  <c r="V16" i="2" s="1"/>
  <c r="V15" i="2" s="1"/>
  <c r="V14" i="2" s="1"/>
  <c r="V13" i="2" s="1"/>
  <c r="V12" i="2" s="1"/>
  <c r="V11" i="2" s="1"/>
  <c r="V10" i="2" s="1"/>
  <c r="V9" i="2" s="1"/>
  <c r="V8" i="2" s="1"/>
  <c r="V7" i="2" s="1"/>
  <c r="V6" i="2" s="1"/>
  <c r="V5" i="2" s="1"/>
  <c r="AE66" i="6" l="1"/>
  <c r="R64" i="6"/>
  <c r="AD65" i="6"/>
  <c r="Y65" i="6"/>
  <c r="AC65" i="6" s="1"/>
  <c r="AE66" i="5"/>
  <c r="Y65" i="5"/>
  <c r="AC65" i="5" s="1"/>
  <c r="AD65" i="5"/>
  <c r="R64" i="5"/>
  <c r="AE66" i="4"/>
  <c r="R64" i="4"/>
  <c r="AD65" i="4"/>
  <c r="Y65" i="4"/>
  <c r="AC65" i="4" s="1"/>
  <c r="AE65" i="4" s="1"/>
  <c r="AE65" i="3"/>
  <c r="R63" i="3"/>
  <c r="AD64" i="3"/>
  <c r="Y64" i="3"/>
  <c r="AC64" i="3" s="1"/>
  <c r="AE64" i="3" s="1"/>
  <c r="AD76" i="2"/>
  <c r="R75" i="2"/>
  <c r="Y76" i="2"/>
  <c r="AC76" i="2" s="1"/>
  <c r="Y77" i="2"/>
  <c r="AC77" i="2" s="1"/>
  <c r="AE77" i="2" s="1"/>
  <c r="AE65" i="6" l="1"/>
  <c r="AD64" i="6"/>
  <c r="Y64" i="6"/>
  <c r="AC64" i="6" s="1"/>
  <c r="R63" i="6"/>
  <c r="AE65" i="5"/>
  <c r="AD64" i="5"/>
  <c r="Y64" i="5"/>
  <c r="AC64" i="5" s="1"/>
  <c r="AE64" i="5" s="1"/>
  <c r="R63" i="5"/>
  <c r="AD64" i="4"/>
  <c r="Y64" i="4"/>
  <c r="AC64" i="4" s="1"/>
  <c r="AE64" i="4" s="1"/>
  <c r="R63" i="4"/>
  <c r="AD63" i="3"/>
  <c r="Y63" i="3"/>
  <c r="AC63" i="3" s="1"/>
  <c r="AE63" i="3" s="1"/>
  <c r="R62" i="3"/>
  <c r="AE76" i="2"/>
  <c r="AD75" i="2"/>
  <c r="R74" i="2"/>
  <c r="Y75" i="2"/>
  <c r="AC75" i="2" s="1"/>
  <c r="AE75" i="2" s="1"/>
  <c r="Y63" i="6" l="1"/>
  <c r="AC63" i="6" s="1"/>
  <c r="AE63" i="6" s="1"/>
  <c r="R62" i="6"/>
  <c r="AD63" i="6"/>
  <c r="AE64" i="6"/>
  <c r="Y63" i="5"/>
  <c r="AC63" i="5" s="1"/>
  <c r="AD63" i="5"/>
  <c r="R62" i="5"/>
  <c r="Y63" i="4"/>
  <c r="AC63" i="4" s="1"/>
  <c r="AD63" i="4"/>
  <c r="R62" i="4"/>
  <c r="R61" i="3"/>
  <c r="AD62" i="3"/>
  <c r="Y62" i="3"/>
  <c r="AC62" i="3" s="1"/>
  <c r="AD74" i="2"/>
  <c r="Y74" i="2"/>
  <c r="AC74" i="2" s="1"/>
  <c r="AE74" i="2" s="1"/>
  <c r="R73" i="2"/>
  <c r="Y62" i="6" l="1"/>
  <c r="AC62" i="6" s="1"/>
  <c r="AD62" i="6"/>
  <c r="R61" i="6"/>
  <c r="AD62" i="5"/>
  <c r="Y62" i="5"/>
  <c r="AC62" i="5" s="1"/>
  <c r="R61" i="5"/>
  <c r="AE63" i="5"/>
  <c r="Y62" i="4"/>
  <c r="AC62" i="4" s="1"/>
  <c r="AD62" i="4"/>
  <c r="R61" i="4"/>
  <c r="AE63" i="4"/>
  <c r="AE62" i="3"/>
  <c r="AD61" i="3"/>
  <c r="R60" i="3"/>
  <c r="Y61" i="3"/>
  <c r="AC61" i="3" s="1"/>
  <c r="AD73" i="2"/>
  <c r="R72" i="2"/>
  <c r="Y73" i="2"/>
  <c r="AC73" i="2" s="1"/>
  <c r="AE73" i="2" s="1"/>
  <c r="AE62" i="6" l="1"/>
  <c r="AD61" i="6"/>
  <c r="R60" i="6"/>
  <c r="Y61" i="6"/>
  <c r="AC61" i="6" s="1"/>
  <c r="Y61" i="5"/>
  <c r="AC61" i="5" s="1"/>
  <c r="AD61" i="5"/>
  <c r="R60" i="5"/>
  <c r="AE62" i="5"/>
  <c r="Y61" i="4"/>
  <c r="AC61" i="4" s="1"/>
  <c r="AD61" i="4"/>
  <c r="R60" i="4"/>
  <c r="AE62" i="4"/>
  <c r="R59" i="3"/>
  <c r="AD60" i="3"/>
  <c r="Y60" i="3"/>
  <c r="AC60" i="3" s="1"/>
  <c r="AE61" i="3"/>
  <c r="AD72" i="2"/>
  <c r="R71" i="2"/>
  <c r="Y72" i="2"/>
  <c r="AC72" i="2" s="1"/>
  <c r="Y60" i="6" l="1"/>
  <c r="AC60" i="6" s="1"/>
  <c r="AD60" i="6"/>
  <c r="R59" i="6"/>
  <c r="AE61" i="6"/>
  <c r="AD60" i="5"/>
  <c r="Y60" i="5"/>
  <c r="AC60" i="5" s="1"/>
  <c r="AE60" i="5" s="1"/>
  <c r="R59" i="5"/>
  <c r="AE61" i="5"/>
  <c r="Y60" i="4"/>
  <c r="AC60" i="4" s="1"/>
  <c r="AD60" i="4"/>
  <c r="R59" i="4"/>
  <c r="AE61" i="4"/>
  <c r="AD59" i="3"/>
  <c r="Y59" i="3"/>
  <c r="AC59" i="3" s="1"/>
  <c r="AE59" i="3" s="1"/>
  <c r="R58" i="3"/>
  <c r="AE60" i="3"/>
  <c r="AE72" i="2"/>
  <c r="AD71" i="2"/>
  <c r="Y71" i="2"/>
  <c r="AC71" i="2" s="1"/>
  <c r="R70" i="2"/>
  <c r="AD59" i="6" l="1"/>
  <c r="R58" i="6"/>
  <c r="Y59" i="6"/>
  <c r="AC59" i="6" s="1"/>
  <c r="AE60" i="6"/>
  <c r="Y59" i="5"/>
  <c r="AC59" i="5" s="1"/>
  <c r="AD59" i="5"/>
  <c r="R58" i="5"/>
  <c r="AE60" i="4"/>
  <c r="Y59" i="4"/>
  <c r="AC59" i="4" s="1"/>
  <c r="AD59" i="4"/>
  <c r="R58" i="4"/>
  <c r="R57" i="3"/>
  <c r="AD58" i="3"/>
  <c r="Y58" i="3"/>
  <c r="AC58" i="3" s="1"/>
  <c r="AE71" i="2"/>
  <c r="AD70" i="2"/>
  <c r="Y70" i="2"/>
  <c r="AC70" i="2" s="1"/>
  <c r="R69" i="2"/>
  <c r="Y58" i="6" l="1"/>
  <c r="AC58" i="6" s="1"/>
  <c r="AE58" i="6" s="1"/>
  <c r="AD58" i="6"/>
  <c r="R57" i="6"/>
  <c r="AE59" i="6"/>
  <c r="AD58" i="5"/>
  <c r="Y58" i="5"/>
  <c r="AC58" i="5" s="1"/>
  <c r="R57" i="5"/>
  <c r="AE59" i="5"/>
  <c r="Y58" i="4"/>
  <c r="AC58" i="4" s="1"/>
  <c r="AD58" i="4"/>
  <c r="R57" i="4"/>
  <c r="AE59" i="4"/>
  <c r="AD57" i="3"/>
  <c r="Y57" i="3"/>
  <c r="AC57" i="3" s="1"/>
  <c r="AE57" i="3" s="1"/>
  <c r="R56" i="3"/>
  <c r="AE58" i="3"/>
  <c r="AE70" i="2"/>
  <c r="AD69" i="2"/>
  <c r="Y69" i="2"/>
  <c r="AC69" i="2" s="1"/>
  <c r="AE69" i="2" s="1"/>
  <c r="R68" i="2"/>
  <c r="AD57" i="6" l="1"/>
  <c r="R56" i="6"/>
  <c r="Y57" i="6"/>
  <c r="AC57" i="6" s="1"/>
  <c r="AE58" i="5"/>
  <c r="Y57" i="5"/>
  <c r="AC57" i="5" s="1"/>
  <c r="AD57" i="5"/>
  <c r="R56" i="5"/>
  <c r="AE58" i="4"/>
  <c r="Y57" i="4"/>
  <c r="AC57" i="4" s="1"/>
  <c r="AD57" i="4"/>
  <c r="R56" i="4"/>
  <c r="R55" i="3"/>
  <c r="AD56" i="3"/>
  <c r="Y56" i="3"/>
  <c r="AC56" i="3" s="1"/>
  <c r="AD68" i="2"/>
  <c r="Y68" i="2"/>
  <c r="AC68" i="2" s="1"/>
  <c r="AE68" i="2" s="1"/>
  <c r="R67" i="2"/>
  <c r="AE57" i="6" l="1"/>
  <c r="Y56" i="6"/>
  <c r="AC56" i="6" s="1"/>
  <c r="AD56" i="6"/>
  <c r="R55" i="6"/>
  <c r="AD56" i="5"/>
  <c r="Y56" i="5"/>
  <c r="AC56" i="5" s="1"/>
  <c r="R55" i="5"/>
  <c r="AE57" i="5"/>
  <c r="AE57" i="4"/>
  <c r="Y56" i="4"/>
  <c r="AC56" i="4" s="1"/>
  <c r="AD56" i="4"/>
  <c r="R55" i="4"/>
  <c r="AD55" i="3"/>
  <c r="R54" i="3"/>
  <c r="Y55" i="3"/>
  <c r="AC55" i="3" s="1"/>
  <c r="AE56" i="3"/>
  <c r="AD67" i="2"/>
  <c r="R66" i="2"/>
  <c r="Y67" i="2"/>
  <c r="AC67" i="2" s="1"/>
  <c r="AE67" i="2" s="1"/>
  <c r="AE56" i="6" l="1"/>
  <c r="AD55" i="6"/>
  <c r="R54" i="6"/>
  <c r="Y55" i="6"/>
  <c r="AC55" i="6" s="1"/>
  <c r="AE56" i="5"/>
  <c r="Y55" i="5"/>
  <c r="AC55" i="5" s="1"/>
  <c r="AD55" i="5"/>
  <c r="R54" i="5"/>
  <c r="AE56" i="4"/>
  <c r="Y55" i="4"/>
  <c r="AC55" i="4" s="1"/>
  <c r="AE55" i="4" s="1"/>
  <c r="AD55" i="4"/>
  <c r="R54" i="4"/>
  <c r="AE55" i="3"/>
  <c r="R53" i="3"/>
  <c r="Y54" i="3"/>
  <c r="AC54" i="3" s="1"/>
  <c r="AD54" i="3"/>
  <c r="AD66" i="2"/>
  <c r="R65" i="2"/>
  <c r="Y66" i="2"/>
  <c r="AC66" i="2" s="1"/>
  <c r="Y54" i="6" l="1"/>
  <c r="AC54" i="6" s="1"/>
  <c r="AD54" i="6"/>
  <c r="R53" i="6"/>
  <c r="AE55" i="6"/>
  <c r="AD54" i="5"/>
  <c r="R53" i="5"/>
  <c r="Y54" i="5"/>
  <c r="AC54" i="5" s="1"/>
  <c r="AE55" i="5"/>
  <c r="Y54" i="4"/>
  <c r="AC54" i="4" s="1"/>
  <c r="AD54" i="4"/>
  <c r="R53" i="4"/>
  <c r="AE54" i="3"/>
  <c r="AD53" i="3"/>
  <c r="R52" i="3"/>
  <c r="Y53" i="3"/>
  <c r="AC53" i="3" s="1"/>
  <c r="AE66" i="2"/>
  <c r="AD65" i="2"/>
  <c r="Y65" i="2"/>
  <c r="AC65" i="2" s="1"/>
  <c r="R64" i="2"/>
  <c r="AE54" i="6" l="1"/>
  <c r="AD53" i="6"/>
  <c r="R52" i="6"/>
  <c r="Y53" i="6"/>
  <c r="AC53" i="6" s="1"/>
  <c r="AE54" i="5"/>
  <c r="Y53" i="5"/>
  <c r="AC53" i="5" s="1"/>
  <c r="AD53" i="5"/>
  <c r="R52" i="5"/>
  <c r="AE54" i="4"/>
  <c r="Y53" i="4"/>
  <c r="AC53" i="4" s="1"/>
  <c r="AD53" i="4"/>
  <c r="R52" i="4"/>
  <c r="AE53" i="3"/>
  <c r="Y52" i="3"/>
  <c r="AC52" i="3" s="1"/>
  <c r="AD52" i="3"/>
  <c r="R51" i="3"/>
  <c r="AE65" i="2"/>
  <c r="AD64" i="2"/>
  <c r="R63" i="2"/>
  <c r="Y64" i="2"/>
  <c r="AC64" i="2" s="1"/>
  <c r="AE64" i="2" s="1"/>
  <c r="AE53" i="6" l="1"/>
  <c r="Y52" i="6"/>
  <c r="AC52" i="6" s="1"/>
  <c r="AD52" i="6"/>
  <c r="R51" i="6"/>
  <c r="AD52" i="5"/>
  <c r="Y52" i="5"/>
  <c r="AC52" i="5" s="1"/>
  <c r="AE52" i="5" s="1"/>
  <c r="R51" i="5"/>
  <c r="AE53" i="5"/>
  <c r="AE53" i="4"/>
  <c r="Y52" i="4"/>
  <c r="AC52" i="4" s="1"/>
  <c r="AD52" i="4"/>
  <c r="R51" i="4"/>
  <c r="AE52" i="3"/>
  <c r="AD51" i="3"/>
  <c r="Y51" i="3"/>
  <c r="AC51" i="3" s="1"/>
  <c r="R50" i="3"/>
  <c r="AD63" i="2"/>
  <c r="R62" i="2"/>
  <c r="Y63" i="2"/>
  <c r="AC63" i="2" s="1"/>
  <c r="AE63" i="2" s="1"/>
  <c r="AE52" i="6" l="1"/>
  <c r="AD51" i="6"/>
  <c r="R50" i="6"/>
  <c r="Y51" i="6"/>
  <c r="AC51" i="6" s="1"/>
  <c r="Y51" i="5"/>
  <c r="AC51" i="5" s="1"/>
  <c r="R50" i="5"/>
  <c r="AD51" i="5"/>
  <c r="AE52" i="4"/>
  <c r="Y51" i="4"/>
  <c r="AC51" i="4" s="1"/>
  <c r="AD51" i="4"/>
  <c r="R50" i="4"/>
  <c r="AE51" i="3"/>
  <c r="Y50" i="3"/>
  <c r="AC50" i="3" s="1"/>
  <c r="AD50" i="3"/>
  <c r="R49" i="3"/>
  <c r="AD62" i="2"/>
  <c r="R61" i="2"/>
  <c r="Y62" i="2"/>
  <c r="AC62" i="2" s="1"/>
  <c r="AE62" i="2" s="1"/>
  <c r="Y50" i="6" l="1"/>
  <c r="AC50" i="6" s="1"/>
  <c r="AD50" i="6"/>
  <c r="R49" i="6"/>
  <c r="AE51" i="6"/>
  <c r="Y50" i="5"/>
  <c r="AC50" i="5" s="1"/>
  <c r="AD50" i="5"/>
  <c r="R49" i="5"/>
  <c r="AE51" i="5"/>
  <c r="Y50" i="4"/>
  <c r="AC50" i="4" s="1"/>
  <c r="AD50" i="4"/>
  <c r="R49" i="4"/>
  <c r="AE51" i="4"/>
  <c r="AE50" i="3"/>
  <c r="AD49" i="3"/>
  <c r="Y49" i="3"/>
  <c r="AC49" i="3" s="1"/>
  <c r="R48" i="3"/>
  <c r="AD61" i="2"/>
  <c r="R60" i="2"/>
  <c r="Y61" i="2"/>
  <c r="AC61" i="2" s="1"/>
  <c r="AE50" i="6" l="1"/>
  <c r="AD49" i="6"/>
  <c r="R48" i="6"/>
  <c r="Y49" i="6"/>
  <c r="AC49" i="6" s="1"/>
  <c r="Y49" i="5"/>
  <c r="AC49" i="5" s="1"/>
  <c r="AD49" i="5"/>
  <c r="R48" i="5"/>
  <c r="AE50" i="5"/>
  <c r="R48" i="4"/>
  <c r="Y49" i="4"/>
  <c r="AC49" i="4" s="1"/>
  <c r="AD49" i="4"/>
  <c r="AE50" i="4"/>
  <c r="Y48" i="3"/>
  <c r="AC48" i="3" s="1"/>
  <c r="AD48" i="3"/>
  <c r="R47" i="3"/>
  <c r="AE49" i="3"/>
  <c r="AE61" i="2"/>
  <c r="AD60" i="2"/>
  <c r="R59" i="2"/>
  <c r="Y60" i="2"/>
  <c r="AC60" i="2" s="1"/>
  <c r="AE49" i="6" l="1"/>
  <c r="Y48" i="6"/>
  <c r="AC48" i="6" s="1"/>
  <c r="AD48" i="6"/>
  <c r="R47" i="6"/>
  <c r="Y48" i="5"/>
  <c r="AC48" i="5" s="1"/>
  <c r="AD48" i="5"/>
  <c r="R47" i="5"/>
  <c r="AE49" i="5"/>
  <c r="AE49" i="4"/>
  <c r="Y48" i="4"/>
  <c r="AC48" i="4" s="1"/>
  <c r="AD48" i="4"/>
  <c r="R47" i="4"/>
  <c r="AE48" i="3"/>
  <c r="AD47" i="3"/>
  <c r="Y47" i="3"/>
  <c r="AC47" i="3" s="1"/>
  <c r="R46" i="3"/>
  <c r="AE60" i="2"/>
  <c r="AD59" i="2"/>
  <c r="Y59" i="2"/>
  <c r="AC59" i="2" s="1"/>
  <c r="R58" i="2"/>
  <c r="AE48" i="6" l="1"/>
  <c r="AD47" i="6"/>
  <c r="R46" i="6"/>
  <c r="Y47" i="6"/>
  <c r="AC47" i="6" s="1"/>
  <c r="Y47" i="5"/>
  <c r="AC47" i="5" s="1"/>
  <c r="AD47" i="5"/>
  <c r="R46" i="5"/>
  <c r="AE48" i="5"/>
  <c r="R46" i="4"/>
  <c r="AD47" i="4"/>
  <c r="Y47" i="4"/>
  <c r="AC47" i="4" s="1"/>
  <c r="AE48" i="4"/>
  <c r="AE47" i="3"/>
  <c r="Y46" i="3"/>
  <c r="AC46" i="3" s="1"/>
  <c r="AD46" i="3"/>
  <c r="R45" i="3"/>
  <c r="AE59" i="2"/>
  <c r="AD58" i="2"/>
  <c r="Y58" i="2"/>
  <c r="AC58" i="2" s="1"/>
  <c r="R57" i="2"/>
  <c r="AE47" i="6" l="1"/>
  <c r="R45" i="6"/>
  <c r="AD46" i="6"/>
  <c r="Y46" i="6"/>
  <c r="AC46" i="6" s="1"/>
  <c r="AE46" i="6" s="1"/>
  <c r="Y46" i="5"/>
  <c r="AC46" i="5" s="1"/>
  <c r="AD46" i="5"/>
  <c r="R45" i="5"/>
  <c r="AE47" i="5"/>
  <c r="AE47" i="4"/>
  <c r="AD46" i="4"/>
  <c r="R45" i="4"/>
  <c r="Y46" i="4"/>
  <c r="AC46" i="4" s="1"/>
  <c r="AE46" i="4" s="1"/>
  <c r="AE46" i="3"/>
  <c r="AD45" i="3"/>
  <c r="Y45" i="3"/>
  <c r="AC45" i="3" s="1"/>
  <c r="R44" i="3"/>
  <c r="AE58" i="2"/>
  <c r="AD57" i="2"/>
  <c r="R56" i="2"/>
  <c r="Y57" i="2"/>
  <c r="AC57" i="2" s="1"/>
  <c r="AE57" i="2" s="1"/>
  <c r="AD45" i="6" l="1"/>
  <c r="R44" i="6"/>
  <c r="Y45" i="6"/>
  <c r="AC45" i="6" s="1"/>
  <c r="Y45" i="5"/>
  <c r="AC45" i="5" s="1"/>
  <c r="AD45" i="5"/>
  <c r="R44" i="5"/>
  <c r="AE46" i="5"/>
  <c r="R44" i="4"/>
  <c r="AD45" i="4"/>
  <c r="Y45" i="4"/>
  <c r="AC45" i="4" s="1"/>
  <c r="Y44" i="3"/>
  <c r="AC44" i="3" s="1"/>
  <c r="AD44" i="3"/>
  <c r="R43" i="3"/>
  <c r="AE45" i="3"/>
  <c r="AD56" i="2"/>
  <c r="Y56" i="2"/>
  <c r="AC56" i="2" s="1"/>
  <c r="R55" i="2"/>
  <c r="R43" i="6" l="1"/>
  <c r="AD44" i="6"/>
  <c r="Y44" i="6"/>
  <c r="AC44" i="6" s="1"/>
  <c r="AE45" i="6"/>
  <c r="Y44" i="5"/>
  <c r="AC44" i="5" s="1"/>
  <c r="AD44" i="5"/>
  <c r="R43" i="5"/>
  <c r="AE45" i="5"/>
  <c r="AE45" i="4"/>
  <c r="AD44" i="4"/>
  <c r="R43" i="4"/>
  <c r="Y44" i="4"/>
  <c r="AC44" i="4" s="1"/>
  <c r="AE44" i="3"/>
  <c r="AD43" i="3"/>
  <c r="Y43" i="3"/>
  <c r="AC43" i="3" s="1"/>
  <c r="R42" i="3"/>
  <c r="AE56" i="2"/>
  <c r="AD55" i="2"/>
  <c r="Y55" i="2"/>
  <c r="AC55" i="2" s="1"/>
  <c r="R54" i="2"/>
  <c r="AE44" i="6" l="1"/>
  <c r="AD43" i="6"/>
  <c r="R42" i="6"/>
  <c r="Y43" i="6"/>
  <c r="AC43" i="6" s="1"/>
  <c r="AE43" i="6" s="1"/>
  <c r="Y43" i="5"/>
  <c r="AC43" i="5" s="1"/>
  <c r="AD43" i="5"/>
  <c r="R42" i="5"/>
  <c r="AE44" i="5"/>
  <c r="R42" i="4"/>
  <c r="AD43" i="4"/>
  <c r="Y43" i="4"/>
  <c r="AC43" i="4" s="1"/>
  <c r="AE44" i="4"/>
  <c r="Y42" i="3"/>
  <c r="AC42" i="3" s="1"/>
  <c r="AD42" i="3"/>
  <c r="R41" i="3"/>
  <c r="AE43" i="3"/>
  <c r="AE55" i="2"/>
  <c r="AD54" i="2"/>
  <c r="R53" i="2"/>
  <c r="Y54" i="2"/>
  <c r="AC54" i="2" s="1"/>
  <c r="R41" i="6" l="1"/>
  <c r="AD42" i="6"/>
  <c r="Y42" i="6"/>
  <c r="AC42" i="6" s="1"/>
  <c r="Y42" i="5"/>
  <c r="AC42" i="5" s="1"/>
  <c r="AD42" i="5"/>
  <c r="R41" i="5"/>
  <c r="AE43" i="5"/>
  <c r="AE43" i="4"/>
  <c r="AD42" i="4"/>
  <c r="R41" i="4"/>
  <c r="Y42" i="4"/>
  <c r="AC42" i="4" s="1"/>
  <c r="AE42" i="4" s="1"/>
  <c r="AE42" i="3"/>
  <c r="AD41" i="3"/>
  <c r="Y41" i="3"/>
  <c r="AC41" i="3" s="1"/>
  <c r="R40" i="3"/>
  <c r="AE54" i="2"/>
  <c r="AD53" i="2"/>
  <c r="Y53" i="2"/>
  <c r="AC53" i="2" s="1"/>
  <c r="AE53" i="2" s="1"/>
  <c r="R52" i="2"/>
  <c r="AE42" i="6" l="1"/>
  <c r="AD41" i="6"/>
  <c r="R40" i="6"/>
  <c r="Y41" i="6"/>
  <c r="AC41" i="6" s="1"/>
  <c r="AE41" i="6" s="1"/>
  <c r="Y41" i="5"/>
  <c r="AC41" i="5" s="1"/>
  <c r="AD41" i="5"/>
  <c r="R40" i="5"/>
  <c r="AE42" i="5"/>
  <c r="R40" i="4"/>
  <c r="AD41" i="4"/>
  <c r="Y41" i="4"/>
  <c r="AC41" i="4" s="1"/>
  <c r="Y40" i="3"/>
  <c r="AC40" i="3" s="1"/>
  <c r="AD40" i="3"/>
  <c r="R39" i="3"/>
  <c r="AE41" i="3"/>
  <c r="AD52" i="2"/>
  <c r="R51" i="2"/>
  <c r="Y52" i="2"/>
  <c r="AC52" i="2" s="1"/>
  <c r="R39" i="6" l="1"/>
  <c r="AD40" i="6"/>
  <c r="Y40" i="6"/>
  <c r="AC40" i="6" s="1"/>
  <c r="Y40" i="5"/>
  <c r="AC40" i="5" s="1"/>
  <c r="AD40" i="5"/>
  <c r="R39" i="5"/>
  <c r="AE41" i="5"/>
  <c r="AD40" i="4"/>
  <c r="R39" i="4"/>
  <c r="Y40" i="4"/>
  <c r="AC40" i="4" s="1"/>
  <c r="AE41" i="4"/>
  <c r="AE40" i="3"/>
  <c r="AD39" i="3"/>
  <c r="Y39" i="3"/>
  <c r="AC39" i="3" s="1"/>
  <c r="R38" i="3"/>
  <c r="AE52" i="2"/>
  <c r="AD51" i="2"/>
  <c r="R50" i="2"/>
  <c r="Y51" i="2"/>
  <c r="AC51" i="2" s="1"/>
  <c r="AE51" i="2" s="1"/>
  <c r="AE40" i="6" l="1"/>
  <c r="AD39" i="6"/>
  <c r="Y39" i="6"/>
  <c r="AC39" i="6" s="1"/>
  <c r="R38" i="6"/>
  <c r="Y39" i="5"/>
  <c r="AC39" i="5" s="1"/>
  <c r="AD39" i="5"/>
  <c r="R38" i="5"/>
  <c r="AE40" i="5"/>
  <c r="AE40" i="4"/>
  <c r="R38" i="4"/>
  <c r="AD39" i="4"/>
  <c r="Y39" i="4"/>
  <c r="AC39" i="4" s="1"/>
  <c r="AE39" i="4" s="1"/>
  <c r="Y38" i="3"/>
  <c r="AC38" i="3" s="1"/>
  <c r="AD38" i="3"/>
  <c r="R37" i="3"/>
  <c r="AE39" i="3"/>
  <c r="AD50" i="2"/>
  <c r="R49" i="2"/>
  <c r="Y50" i="2"/>
  <c r="AC50" i="2" s="1"/>
  <c r="AE50" i="2" s="1"/>
  <c r="R37" i="6" l="1"/>
  <c r="AD38" i="6"/>
  <c r="Y38" i="6"/>
  <c r="AC38" i="6" s="1"/>
  <c r="AE39" i="6"/>
  <c r="R37" i="5"/>
  <c r="Y38" i="5"/>
  <c r="AC38" i="5" s="1"/>
  <c r="AE38" i="5" s="1"/>
  <c r="AD38" i="5"/>
  <c r="AE39" i="5"/>
  <c r="AD38" i="4"/>
  <c r="Y38" i="4"/>
  <c r="AC38" i="4" s="1"/>
  <c r="AE38" i="4" s="1"/>
  <c r="R37" i="4"/>
  <c r="AE38" i="3"/>
  <c r="AD37" i="3"/>
  <c r="Y37" i="3"/>
  <c r="AC37" i="3" s="1"/>
  <c r="R36" i="3"/>
  <c r="AD49" i="2"/>
  <c r="R48" i="2"/>
  <c r="Y49" i="2"/>
  <c r="AC49" i="2" s="1"/>
  <c r="AE38" i="6" l="1"/>
  <c r="AD37" i="6"/>
  <c r="Y37" i="6"/>
  <c r="AC37" i="6" s="1"/>
  <c r="R36" i="6"/>
  <c r="R36" i="5"/>
  <c r="AD37" i="5"/>
  <c r="Y37" i="5"/>
  <c r="AC37" i="5" s="1"/>
  <c r="R36" i="4"/>
  <c r="AD37" i="4"/>
  <c r="Y37" i="4"/>
  <c r="AC37" i="4" s="1"/>
  <c r="Y36" i="3"/>
  <c r="AC36" i="3" s="1"/>
  <c r="AD36" i="3"/>
  <c r="R35" i="3"/>
  <c r="AE37" i="3"/>
  <c r="AE49" i="2"/>
  <c r="AD48" i="2"/>
  <c r="Y48" i="2"/>
  <c r="AC48" i="2" s="1"/>
  <c r="R47" i="2"/>
  <c r="R35" i="6" l="1"/>
  <c r="AD36" i="6"/>
  <c r="Y36" i="6"/>
  <c r="AC36" i="6" s="1"/>
  <c r="AE37" i="6"/>
  <c r="AE37" i="5"/>
  <c r="AD36" i="5"/>
  <c r="R35" i="5"/>
  <c r="Y36" i="5"/>
  <c r="AC36" i="5" s="1"/>
  <c r="AE37" i="4"/>
  <c r="AD36" i="4"/>
  <c r="Y36" i="4"/>
  <c r="AC36" i="4" s="1"/>
  <c r="R35" i="4"/>
  <c r="AE36" i="3"/>
  <c r="Y35" i="3"/>
  <c r="AC35" i="3" s="1"/>
  <c r="AD35" i="3"/>
  <c r="R34" i="3"/>
  <c r="AE48" i="2"/>
  <c r="AD47" i="2"/>
  <c r="Y47" i="2"/>
  <c r="AC47" i="2" s="1"/>
  <c r="R46" i="2"/>
  <c r="AE36" i="6" l="1"/>
  <c r="AD35" i="6"/>
  <c r="Y35" i="6"/>
  <c r="AC35" i="6" s="1"/>
  <c r="R34" i="6"/>
  <c r="AE36" i="5"/>
  <c r="R34" i="5"/>
  <c r="AD35" i="5"/>
  <c r="Y35" i="5"/>
  <c r="AC35" i="5" s="1"/>
  <c r="AE36" i="4"/>
  <c r="R34" i="4"/>
  <c r="AD35" i="4"/>
  <c r="Y35" i="4"/>
  <c r="AC35" i="4" s="1"/>
  <c r="AE35" i="3"/>
  <c r="Y34" i="3"/>
  <c r="AC34" i="3" s="1"/>
  <c r="AD34" i="3"/>
  <c r="R33" i="3"/>
  <c r="AE47" i="2"/>
  <c r="AD46" i="2"/>
  <c r="Y46" i="2"/>
  <c r="AC46" i="2" s="1"/>
  <c r="R45" i="2"/>
  <c r="R33" i="6" l="1"/>
  <c r="Y34" i="6"/>
  <c r="AC34" i="6" s="1"/>
  <c r="AD34" i="6"/>
  <c r="AE35" i="6"/>
  <c r="AE35" i="5"/>
  <c r="AD34" i="5"/>
  <c r="R33" i="5"/>
  <c r="Y34" i="5"/>
  <c r="AC34" i="5" s="1"/>
  <c r="AE35" i="4"/>
  <c r="AD34" i="4"/>
  <c r="Y34" i="4"/>
  <c r="AC34" i="4" s="1"/>
  <c r="R33" i="4"/>
  <c r="Y33" i="3"/>
  <c r="AC33" i="3" s="1"/>
  <c r="AD33" i="3"/>
  <c r="R32" i="3"/>
  <c r="AE34" i="3"/>
  <c r="AE46" i="2"/>
  <c r="AD45" i="2"/>
  <c r="R44" i="2"/>
  <c r="Y45" i="2"/>
  <c r="AC45" i="2" s="1"/>
  <c r="AE45" i="2" s="1"/>
  <c r="AE34" i="6" l="1"/>
  <c r="AD33" i="6"/>
  <c r="Y33" i="6"/>
  <c r="AC33" i="6" s="1"/>
  <c r="AE33" i="6" s="1"/>
  <c r="R32" i="6"/>
  <c r="AE34" i="5"/>
  <c r="AD33" i="5"/>
  <c r="Y33" i="5"/>
  <c r="AC33" i="5" s="1"/>
  <c r="R32" i="5"/>
  <c r="AE34" i="4"/>
  <c r="R32" i="4"/>
  <c r="Y33" i="4"/>
  <c r="AC33" i="4" s="1"/>
  <c r="AD33" i="4"/>
  <c r="AE33" i="3"/>
  <c r="Y32" i="3"/>
  <c r="AC32" i="3" s="1"/>
  <c r="AD32" i="3"/>
  <c r="R31" i="3"/>
  <c r="AD44" i="2"/>
  <c r="R43" i="2"/>
  <c r="Y44" i="2"/>
  <c r="AC44" i="2" s="1"/>
  <c r="R31" i="6" l="1"/>
  <c r="AD32" i="6"/>
  <c r="Y32" i="6"/>
  <c r="AC32" i="6" s="1"/>
  <c r="AE33" i="5"/>
  <c r="R31" i="5"/>
  <c r="AD32" i="5"/>
  <c r="Y32" i="5"/>
  <c r="AC32" i="5" s="1"/>
  <c r="AE33" i="4"/>
  <c r="AD32" i="4"/>
  <c r="Y32" i="4"/>
  <c r="AC32" i="4" s="1"/>
  <c r="R31" i="4"/>
  <c r="AE32" i="3"/>
  <c r="AD31" i="3"/>
  <c r="R30" i="3"/>
  <c r="Y31" i="3"/>
  <c r="AC31" i="3" s="1"/>
  <c r="AE44" i="2"/>
  <c r="AD43" i="2"/>
  <c r="Y43" i="2"/>
  <c r="AC43" i="2" s="1"/>
  <c r="AE43" i="2" s="1"/>
  <c r="R42" i="2"/>
  <c r="AE32" i="6" l="1"/>
  <c r="AD31" i="6"/>
  <c r="Y31" i="6"/>
  <c r="AC31" i="6" s="1"/>
  <c r="R30" i="6"/>
  <c r="AE32" i="5"/>
  <c r="AD31" i="5"/>
  <c r="R30" i="5"/>
  <c r="Y31" i="5"/>
  <c r="AC31" i="5" s="1"/>
  <c r="AE32" i="4"/>
  <c r="AD31" i="4"/>
  <c r="Y31" i="4"/>
  <c r="AC31" i="4" s="1"/>
  <c r="R30" i="4"/>
  <c r="Y30" i="3"/>
  <c r="AC30" i="3" s="1"/>
  <c r="AD30" i="3"/>
  <c r="R29" i="3"/>
  <c r="AE31" i="3"/>
  <c r="AD42" i="2"/>
  <c r="R41" i="2"/>
  <c r="Y42" i="2"/>
  <c r="AC42" i="2" s="1"/>
  <c r="R29" i="6" l="1"/>
  <c r="Y30" i="6"/>
  <c r="AC30" i="6" s="1"/>
  <c r="AD30" i="6"/>
  <c r="AE31" i="6"/>
  <c r="AE31" i="5"/>
  <c r="R29" i="5"/>
  <c r="AD30" i="5"/>
  <c r="Y30" i="5"/>
  <c r="AC30" i="5" s="1"/>
  <c r="AE31" i="4"/>
  <c r="AD30" i="4"/>
  <c r="Y30" i="4"/>
  <c r="AC30" i="4" s="1"/>
  <c r="R29" i="4"/>
  <c r="AD29" i="3"/>
  <c r="R28" i="3"/>
  <c r="Y29" i="3"/>
  <c r="AC29" i="3" s="1"/>
  <c r="AE30" i="3"/>
  <c r="AE42" i="2"/>
  <c r="AD41" i="2"/>
  <c r="Y41" i="2"/>
  <c r="AC41" i="2" s="1"/>
  <c r="R40" i="2"/>
  <c r="AE30" i="6" l="1"/>
  <c r="AD29" i="6"/>
  <c r="R28" i="6"/>
  <c r="Y29" i="6"/>
  <c r="AC29" i="6" s="1"/>
  <c r="AD29" i="5"/>
  <c r="Y29" i="5"/>
  <c r="AC29" i="5" s="1"/>
  <c r="R28" i="5"/>
  <c r="AE30" i="5"/>
  <c r="AD29" i="4"/>
  <c r="R28" i="4"/>
  <c r="Y29" i="4"/>
  <c r="AC29" i="4" s="1"/>
  <c r="AE30" i="4"/>
  <c r="AE29" i="3"/>
  <c r="Y28" i="3"/>
  <c r="AC28" i="3" s="1"/>
  <c r="AD28" i="3"/>
  <c r="R27" i="3"/>
  <c r="AE41" i="2"/>
  <c r="AD40" i="2"/>
  <c r="R39" i="2"/>
  <c r="Y40" i="2"/>
  <c r="AC40" i="2" s="1"/>
  <c r="AE40" i="2" s="1"/>
  <c r="AE29" i="6" l="1"/>
  <c r="R27" i="6"/>
  <c r="AD28" i="6"/>
  <c r="Y28" i="6"/>
  <c r="AC28" i="6" s="1"/>
  <c r="AE28" i="6" s="1"/>
  <c r="AE29" i="5"/>
  <c r="R27" i="5"/>
  <c r="Y28" i="5"/>
  <c r="AC28" i="5" s="1"/>
  <c r="AD28" i="5"/>
  <c r="AE29" i="4"/>
  <c r="R27" i="4"/>
  <c r="AD28" i="4"/>
  <c r="Y28" i="4"/>
  <c r="AC28" i="4" s="1"/>
  <c r="AE28" i="4" s="1"/>
  <c r="AD27" i="3"/>
  <c r="R26" i="3"/>
  <c r="Y27" i="3"/>
  <c r="AC27" i="3" s="1"/>
  <c r="AE28" i="3"/>
  <c r="AD39" i="2"/>
  <c r="Y39" i="2"/>
  <c r="AC39" i="2" s="1"/>
  <c r="R38" i="2"/>
  <c r="AD27" i="6" l="1"/>
  <c r="Y27" i="6"/>
  <c r="AC27" i="6" s="1"/>
  <c r="R26" i="6"/>
  <c r="AE28" i="5"/>
  <c r="AD27" i="5"/>
  <c r="Y27" i="5"/>
  <c r="AC27" i="5" s="1"/>
  <c r="R26" i="5"/>
  <c r="AD27" i="4"/>
  <c r="R26" i="4"/>
  <c r="Y27" i="4"/>
  <c r="AC27" i="4" s="1"/>
  <c r="AE27" i="3"/>
  <c r="Y26" i="3"/>
  <c r="AC26" i="3" s="1"/>
  <c r="AD26" i="3"/>
  <c r="R25" i="3"/>
  <c r="AE39" i="2"/>
  <c r="AD38" i="2"/>
  <c r="Y38" i="2"/>
  <c r="AC38" i="2" s="1"/>
  <c r="R37" i="2"/>
  <c r="AE27" i="6" l="1"/>
  <c r="Y26" i="6"/>
  <c r="AC26" i="6" s="1"/>
  <c r="R25" i="6"/>
  <c r="AD26" i="6"/>
  <c r="AE27" i="5"/>
  <c r="R25" i="5"/>
  <c r="AD26" i="5"/>
  <c r="Y26" i="5"/>
  <c r="AC26" i="5" s="1"/>
  <c r="AE27" i="4"/>
  <c r="R25" i="4"/>
  <c r="AD26" i="4"/>
  <c r="Y26" i="4"/>
  <c r="AC26" i="4" s="1"/>
  <c r="AE26" i="4" s="1"/>
  <c r="AD25" i="3"/>
  <c r="R24" i="3"/>
  <c r="Y25" i="3"/>
  <c r="AC25" i="3" s="1"/>
  <c r="AE26" i="3"/>
  <c r="AE38" i="2"/>
  <c r="AD37" i="2"/>
  <c r="Y37" i="2"/>
  <c r="AC37" i="2" s="1"/>
  <c r="R36" i="2"/>
  <c r="AE26" i="6" l="1"/>
  <c r="Y25" i="6"/>
  <c r="AC25" i="6" s="1"/>
  <c r="R24" i="6"/>
  <c r="AD25" i="6"/>
  <c r="AD25" i="5"/>
  <c r="Y25" i="5"/>
  <c r="AC25" i="5" s="1"/>
  <c r="AE25" i="5" s="1"/>
  <c r="R24" i="5"/>
  <c r="AE26" i="5"/>
  <c r="AD25" i="4"/>
  <c r="R24" i="4"/>
  <c r="Y25" i="4"/>
  <c r="AC25" i="4" s="1"/>
  <c r="AE25" i="3"/>
  <c r="Y24" i="3"/>
  <c r="AC24" i="3" s="1"/>
  <c r="AD24" i="3"/>
  <c r="R23" i="3"/>
  <c r="AE37" i="2"/>
  <c r="AD36" i="2"/>
  <c r="R35" i="2"/>
  <c r="Y36" i="2"/>
  <c r="AC36" i="2" s="1"/>
  <c r="AE36" i="2" s="1"/>
  <c r="AE25" i="6" l="1"/>
  <c r="Y24" i="6"/>
  <c r="AC24" i="6" s="1"/>
  <c r="R23" i="6"/>
  <c r="AD24" i="6"/>
  <c r="R23" i="5"/>
  <c r="Y24" i="5"/>
  <c r="AC24" i="5" s="1"/>
  <c r="AD24" i="5"/>
  <c r="R23" i="4"/>
  <c r="AD24" i="4"/>
  <c r="Y24" i="4"/>
  <c r="AC24" i="4" s="1"/>
  <c r="AE25" i="4"/>
  <c r="AD23" i="3"/>
  <c r="R22" i="3"/>
  <c r="Y23" i="3"/>
  <c r="AC23" i="3" s="1"/>
  <c r="AE24" i="3"/>
  <c r="AD35" i="2"/>
  <c r="R34" i="2"/>
  <c r="Y35" i="2"/>
  <c r="AC35" i="2" s="1"/>
  <c r="AE24" i="6" l="1"/>
  <c r="Y23" i="6"/>
  <c r="AC23" i="6" s="1"/>
  <c r="R22" i="6"/>
  <c r="AD23" i="6"/>
  <c r="AE24" i="5"/>
  <c r="AD23" i="5"/>
  <c r="Y23" i="5"/>
  <c r="AC23" i="5" s="1"/>
  <c r="R22" i="5"/>
  <c r="AE24" i="4"/>
  <c r="AD23" i="4"/>
  <c r="R22" i="4"/>
  <c r="Y23" i="4"/>
  <c r="AC23" i="4" s="1"/>
  <c r="AE23" i="4" s="1"/>
  <c r="AE23" i="3"/>
  <c r="Y22" i="3"/>
  <c r="AC22" i="3" s="1"/>
  <c r="AD22" i="3"/>
  <c r="R21" i="3"/>
  <c r="AE35" i="2"/>
  <c r="AD34" i="2"/>
  <c r="Y34" i="2"/>
  <c r="AC34" i="2" s="1"/>
  <c r="R33" i="2"/>
  <c r="AE23" i="6" l="1"/>
  <c r="Y22" i="6"/>
  <c r="AC22" i="6" s="1"/>
  <c r="R21" i="6"/>
  <c r="AD22" i="6"/>
  <c r="R21" i="5"/>
  <c r="AD22" i="5"/>
  <c r="Y22" i="5"/>
  <c r="AC22" i="5" s="1"/>
  <c r="AE23" i="5"/>
  <c r="R21" i="4"/>
  <c r="AD22" i="4"/>
  <c r="Y22" i="4"/>
  <c r="AC22" i="4" s="1"/>
  <c r="AE22" i="3"/>
  <c r="AD21" i="3"/>
  <c r="R20" i="3"/>
  <c r="Y21" i="3"/>
  <c r="AC21" i="3" s="1"/>
  <c r="AE34" i="2"/>
  <c r="AD33" i="2"/>
  <c r="R32" i="2"/>
  <c r="Y33" i="2"/>
  <c r="AC33" i="2" s="1"/>
  <c r="AE22" i="6" l="1"/>
  <c r="Y21" i="6"/>
  <c r="AC21" i="6" s="1"/>
  <c r="R20" i="6"/>
  <c r="AD21" i="6"/>
  <c r="AE22" i="5"/>
  <c r="AD21" i="5"/>
  <c r="Y21" i="5"/>
  <c r="AC21" i="5" s="1"/>
  <c r="R20" i="5"/>
  <c r="AE22" i="4"/>
  <c r="AD21" i="4"/>
  <c r="R20" i="4"/>
  <c r="Y21" i="4"/>
  <c r="AC21" i="4" s="1"/>
  <c r="AE21" i="4" s="1"/>
  <c r="AE21" i="3"/>
  <c r="Y20" i="3"/>
  <c r="AC20" i="3" s="1"/>
  <c r="AD20" i="3"/>
  <c r="R19" i="3"/>
  <c r="AE33" i="2"/>
  <c r="AD32" i="2"/>
  <c r="R31" i="2"/>
  <c r="Y32" i="2"/>
  <c r="AC32" i="2" s="1"/>
  <c r="AE32" i="2" s="1"/>
  <c r="AE21" i="6" l="1"/>
  <c r="Y20" i="6"/>
  <c r="AC20" i="6" s="1"/>
  <c r="R19" i="6"/>
  <c r="AD20" i="6"/>
  <c r="AE21" i="5"/>
  <c r="R19" i="5"/>
  <c r="AD20" i="5"/>
  <c r="Y20" i="5"/>
  <c r="AC20" i="5" s="1"/>
  <c r="R19" i="4"/>
  <c r="AD20" i="4"/>
  <c r="Y20" i="4"/>
  <c r="AC20" i="4" s="1"/>
  <c r="AE20" i="3"/>
  <c r="AD19" i="3"/>
  <c r="R18" i="3"/>
  <c r="Y19" i="3"/>
  <c r="AC19" i="3" s="1"/>
  <c r="AD31" i="2"/>
  <c r="R30" i="2"/>
  <c r="Y31" i="2"/>
  <c r="AC31" i="2" s="1"/>
  <c r="AE20" i="6" l="1"/>
  <c r="Y19" i="6"/>
  <c r="AC19" i="6" s="1"/>
  <c r="R18" i="6"/>
  <c r="AD19" i="6"/>
  <c r="AE20" i="5"/>
  <c r="AD19" i="5"/>
  <c r="R18" i="5"/>
  <c r="Y19" i="5"/>
  <c r="AC19" i="5" s="1"/>
  <c r="AE19" i="5" s="1"/>
  <c r="AE20" i="4"/>
  <c r="AD19" i="4"/>
  <c r="R18" i="4"/>
  <c r="Y19" i="4"/>
  <c r="AC19" i="4" s="1"/>
  <c r="Y18" i="3"/>
  <c r="AC18" i="3" s="1"/>
  <c r="AD18" i="3"/>
  <c r="R17" i="3"/>
  <c r="AE19" i="3"/>
  <c r="AE31" i="2"/>
  <c r="AD30" i="2"/>
  <c r="R29" i="2"/>
  <c r="Y30" i="2"/>
  <c r="AC30" i="2" s="1"/>
  <c r="AE19" i="6" l="1"/>
  <c r="Y18" i="6"/>
  <c r="AC18" i="6" s="1"/>
  <c r="R17" i="6"/>
  <c r="AD18" i="6"/>
  <c r="R17" i="5"/>
  <c r="AD18" i="5"/>
  <c r="Y18" i="5"/>
  <c r="AC18" i="5" s="1"/>
  <c r="R17" i="4"/>
  <c r="AD18" i="4"/>
  <c r="Y18" i="4"/>
  <c r="AC18" i="4" s="1"/>
  <c r="AE19" i="4"/>
  <c r="AD17" i="3"/>
  <c r="R16" i="3"/>
  <c r="Y17" i="3"/>
  <c r="AC17" i="3" s="1"/>
  <c r="AE18" i="3"/>
  <c r="AE30" i="2"/>
  <c r="AD29" i="2"/>
  <c r="Y29" i="2"/>
  <c r="AC29" i="2" s="1"/>
  <c r="R28" i="2"/>
  <c r="AE18" i="6" l="1"/>
  <c r="Y17" i="6"/>
  <c r="AC17" i="6" s="1"/>
  <c r="R16" i="6"/>
  <c r="AD17" i="6"/>
  <c r="AE18" i="5"/>
  <c r="AD17" i="5"/>
  <c r="Y17" i="5"/>
  <c r="AC17" i="5" s="1"/>
  <c r="R16" i="5"/>
  <c r="AD17" i="4"/>
  <c r="R16" i="4"/>
  <c r="Y17" i="4"/>
  <c r="AC17" i="4" s="1"/>
  <c r="AE17" i="4" s="1"/>
  <c r="AE18" i="4"/>
  <c r="AE17" i="3"/>
  <c r="Y16" i="3"/>
  <c r="AC16" i="3" s="1"/>
  <c r="AD16" i="3"/>
  <c r="R15" i="3"/>
  <c r="AE29" i="2"/>
  <c r="AD28" i="2"/>
  <c r="Y28" i="2"/>
  <c r="AC28" i="2" s="1"/>
  <c r="R27" i="2"/>
  <c r="AE17" i="6" l="1"/>
  <c r="Y16" i="6"/>
  <c r="AC16" i="6" s="1"/>
  <c r="R15" i="6"/>
  <c r="AD16" i="6"/>
  <c r="R15" i="5"/>
  <c r="AD16" i="5"/>
  <c r="Y16" i="5"/>
  <c r="AC16" i="5" s="1"/>
  <c r="AE17" i="5"/>
  <c r="R15" i="4"/>
  <c r="AD16" i="4"/>
  <c r="Y16" i="4"/>
  <c r="AC16" i="4" s="1"/>
  <c r="AD15" i="3"/>
  <c r="R14" i="3"/>
  <c r="Y15" i="3"/>
  <c r="AC15" i="3" s="1"/>
  <c r="AE16" i="3"/>
  <c r="AE28" i="2"/>
  <c r="AD27" i="2"/>
  <c r="Y27" i="2"/>
  <c r="AC27" i="2" s="1"/>
  <c r="R26" i="2"/>
  <c r="AE16" i="6" l="1"/>
  <c r="Y15" i="6"/>
  <c r="AC15" i="6" s="1"/>
  <c r="R14" i="6"/>
  <c r="AD15" i="6"/>
  <c r="AE16" i="5"/>
  <c r="AD15" i="5"/>
  <c r="R14" i="5"/>
  <c r="Y15" i="5"/>
  <c r="AC15" i="5" s="1"/>
  <c r="AE16" i="4"/>
  <c r="AD15" i="4"/>
  <c r="R14" i="4"/>
  <c r="Y15" i="4"/>
  <c r="AC15" i="4" s="1"/>
  <c r="AE15" i="4" s="1"/>
  <c r="AE15" i="3"/>
  <c r="Y14" i="3"/>
  <c r="AC14" i="3" s="1"/>
  <c r="AD14" i="3"/>
  <c r="R13" i="3"/>
  <c r="AE27" i="2"/>
  <c r="AD26" i="2"/>
  <c r="R25" i="2"/>
  <c r="Y26" i="2"/>
  <c r="AC26" i="2" s="1"/>
  <c r="AE15" i="6" l="1"/>
  <c r="Y14" i="6"/>
  <c r="AC14" i="6" s="1"/>
  <c r="R13" i="6"/>
  <c r="AD14" i="6"/>
  <c r="AE15" i="5"/>
  <c r="R13" i="5"/>
  <c r="AD14" i="5"/>
  <c r="Y14" i="5"/>
  <c r="AC14" i="5" s="1"/>
  <c r="R13" i="4"/>
  <c r="AD14" i="4"/>
  <c r="Y14" i="4"/>
  <c r="AC14" i="4" s="1"/>
  <c r="AD13" i="3"/>
  <c r="R12" i="3"/>
  <c r="Y13" i="3"/>
  <c r="AC13" i="3" s="1"/>
  <c r="AE14" i="3"/>
  <c r="AE26" i="2"/>
  <c r="AD25" i="2"/>
  <c r="Y25" i="2"/>
  <c r="AC25" i="2" s="1"/>
  <c r="R24" i="2"/>
  <c r="AE14" i="6" l="1"/>
  <c r="Y13" i="6"/>
  <c r="AC13" i="6" s="1"/>
  <c r="R12" i="6"/>
  <c r="AD13" i="6"/>
  <c r="AE14" i="5"/>
  <c r="AD13" i="5"/>
  <c r="Y13" i="5"/>
  <c r="AC13" i="5" s="1"/>
  <c r="R12" i="5"/>
  <c r="AE14" i="4"/>
  <c r="AD13" i="4"/>
  <c r="Y13" i="4"/>
  <c r="AC13" i="4" s="1"/>
  <c r="R12" i="4"/>
  <c r="AE13" i="3"/>
  <c r="Y12" i="3"/>
  <c r="AC12" i="3" s="1"/>
  <c r="AD12" i="3"/>
  <c r="R11" i="3"/>
  <c r="AE25" i="2"/>
  <c r="AD24" i="2"/>
  <c r="Y24" i="2"/>
  <c r="AC24" i="2" s="1"/>
  <c r="R23" i="2"/>
  <c r="AE13" i="6" l="1"/>
  <c r="Y12" i="6"/>
  <c r="AC12" i="6" s="1"/>
  <c r="R11" i="6"/>
  <c r="AD12" i="6"/>
  <c r="AE13" i="5"/>
  <c r="R11" i="5"/>
  <c r="Y12" i="5"/>
  <c r="AC12" i="5" s="1"/>
  <c r="AD12" i="5"/>
  <c r="R11" i="4"/>
  <c r="AD12" i="4"/>
  <c r="Y12" i="4"/>
  <c r="AC12" i="4" s="1"/>
  <c r="AE13" i="4"/>
  <c r="AE12" i="3"/>
  <c r="AD11" i="3"/>
  <c r="Y11" i="3"/>
  <c r="AC11" i="3" s="1"/>
  <c r="R10" i="3"/>
  <c r="AE24" i="2"/>
  <c r="AD23" i="2"/>
  <c r="Y23" i="2"/>
  <c r="AC23" i="2" s="1"/>
  <c r="R22" i="2"/>
  <c r="AE12" i="6" l="1"/>
  <c r="Y11" i="6"/>
  <c r="AC11" i="6" s="1"/>
  <c r="R10" i="6"/>
  <c r="AD11" i="6"/>
  <c r="AE12" i="5"/>
  <c r="Y11" i="5"/>
  <c r="AC11" i="5" s="1"/>
  <c r="R10" i="5"/>
  <c r="AD11" i="5"/>
  <c r="AD11" i="4"/>
  <c r="Y11" i="4"/>
  <c r="AC11" i="4" s="1"/>
  <c r="AE11" i="4" s="1"/>
  <c r="R10" i="4"/>
  <c r="AE12" i="4"/>
  <c r="AE11" i="3"/>
  <c r="Y10" i="3"/>
  <c r="AC10" i="3" s="1"/>
  <c r="AD10" i="3"/>
  <c r="R9" i="3"/>
  <c r="AE23" i="2"/>
  <c r="AD22" i="2"/>
  <c r="R21" i="2"/>
  <c r="Y22" i="2"/>
  <c r="AC22" i="2" s="1"/>
  <c r="AE11" i="6" l="1"/>
  <c r="Y10" i="6"/>
  <c r="AC10" i="6" s="1"/>
  <c r="R9" i="6"/>
  <c r="AD10" i="6"/>
  <c r="AE11" i="5"/>
  <c r="Y10" i="5"/>
  <c r="AC10" i="5" s="1"/>
  <c r="R9" i="5"/>
  <c r="AD10" i="5"/>
  <c r="R9" i="4"/>
  <c r="AD10" i="4"/>
  <c r="Y10" i="4"/>
  <c r="AC10" i="4" s="1"/>
  <c r="AE10" i="3"/>
  <c r="Y9" i="3"/>
  <c r="AC9" i="3" s="1"/>
  <c r="AD9" i="3"/>
  <c r="R8" i="3"/>
  <c r="AE22" i="2"/>
  <c r="AD21" i="2"/>
  <c r="R20" i="2"/>
  <c r="Y21" i="2"/>
  <c r="AC21" i="2" s="1"/>
  <c r="AE10" i="6" l="1"/>
  <c r="Y9" i="6"/>
  <c r="AC9" i="6" s="1"/>
  <c r="R8" i="6"/>
  <c r="AD9" i="6"/>
  <c r="AE10" i="5"/>
  <c r="Y9" i="5"/>
  <c r="AC9" i="5" s="1"/>
  <c r="R8" i="5"/>
  <c r="AD9" i="5"/>
  <c r="AD9" i="4"/>
  <c r="Y9" i="4"/>
  <c r="AC9" i="4" s="1"/>
  <c r="AE9" i="4" s="1"/>
  <c r="R8" i="4"/>
  <c r="AE10" i="4"/>
  <c r="AE9" i="3"/>
  <c r="AD8" i="3"/>
  <c r="Y8" i="3"/>
  <c r="AC8" i="3" s="1"/>
  <c r="R7" i="3"/>
  <c r="AE21" i="2"/>
  <c r="AD20" i="2"/>
  <c r="Y20" i="2"/>
  <c r="AC20" i="2" s="1"/>
  <c r="R19" i="2"/>
  <c r="AE9" i="6" l="1"/>
  <c r="Y8" i="6"/>
  <c r="AC8" i="6" s="1"/>
  <c r="R7" i="6"/>
  <c r="AD8" i="6"/>
  <c r="AE9" i="5"/>
  <c r="Y8" i="5"/>
  <c r="AC8" i="5" s="1"/>
  <c r="R7" i="5"/>
  <c r="AD8" i="5"/>
  <c r="R7" i="4"/>
  <c r="Y8" i="4"/>
  <c r="AC8" i="4" s="1"/>
  <c r="AE8" i="4" s="1"/>
  <c r="AD8" i="4"/>
  <c r="AE8" i="3"/>
  <c r="Y7" i="3"/>
  <c r="AC7" i="3" s="1"/>
  <c r="AD7" i="3"/>
  <c r="R6" i="3"/>
  <c r="AE20" i="2"/>
  <c r="AD19" i="2"/>
  <c r="R18" i="2"/>
  <c r="Y19" i="2"/>
  <c r="AC19" i="2" s="1"/>
  <c r="AE19" i="2" s="1"/>
  <c r="AE8" i="6" l="1"/>
  <c r="Y7" i="6"/>
  <c r="AC7" i="6" s="1"/>
  <c r="R6" i="6"/>
  <c r="AD7" i="6"/>
  <c r="AE8" i="5"/>
  <c r="Y7" i="5"/>
  <c r="AC7" i="5" s="1"/>
  <c r="R6" i="5"/>
  <c r="AD7" i="5"/>
  <c r="AD7" i="4"/>
  <c r="Y7" i="4"/>
  <c r="AC7" i="4" s="1"/>
  <c r="AE7" i="4" s="1"/>
  <c r="R6" i="4"/>
  <c r="AE7" i="3"/>
  <c r="AD6" i="3"/>
  <c r="Y6" i="3"/>
  <c r="AC6" i="3" s="1"/>
  <c r="R5" i="3"/>
  <c r="AD18" i="2"/>
  <c r="R17" i="2"/>
  <c r="Y18" i="2"/>
  <c r="AC18" i="2" s="1"/>
  <c r="AE18" i="2" s="1"/>
  <c r="AE7" i="6" l="1"/>
  <c r="Y6" i="6"/>
  <c r="AC6" i="6" s="1"/>
  <c r="R5" i="6"/>
  <c r="AD6" i="6"/>
  <c r="AE7" i="5"/>
  <c r="Y6" i="5"/>
  <c r="AC6" i="5" s="1"/>
  <c r="R5" i="5"/>
  <c r="AD6" i="5"/>
  <c r="R5" i="4"/>
  <c r="AD6" i="4"/>
  <c r="Y6" i="4"/>
  <c r="AC6" i="4" s="1"/>
  <c r="AE6" i="3"/>
  <c r="AD5" i="3"/>
  <c r="Y5" i="3"/>
  <c r="AC5" i="3" s="1"/>
  <c r="AD17" i="2"/>
  <c r="R16" i="2"/>
  <c r="Y17" i="2"/>
  <c r="AC17" i="2" s="1"/>
  <c r="AE17" i="2" s="1"/>
  <c r="AD5" i="6" l="1"/>
  <c r="Y5" i="6"/>
  <c r="AC5" i="6" s="1"/>
  <c r="AE6" i="6"/>
  <c r="AE6" i="5"/>
  <c r="AD5" i="5"/>
  <c r="Y5" i="5"/>
  <c r="AC5" i="5" s="1"/>
  <c r="AE6" i="4"/>
  <c r="Y5" i="4"/>
  <c r="AC5" i="4" s="1"/>
  <c r="AD5" i="4"/>
  <c r="AE5" i="3"/>
  <c r="AD16" i="2"/>
  <c r="Y16" i="2"/>
  <c r="AC16" i="2" s="1"/>
  <c r="R15" i="2"/>
  <c r="AE5" i="6" l="1"/>
  <c r="AE5" i="5"/>
  <c r="AE5" i="4"/>
  <c r="AE16" i="2"/>
  <c r="AD15" i="2"/>
  <c r="R14" i="2"/>
  <c r="Y15" i="2"/>
  <c r="AC15" i="2" s="1"/>
  <c r="AE15" i="2" s="1"/>
  <c r="AD14" i="2" l="1"/>
  <c r="R13" i="2"/>
  <c r="Y14" i="2"/>
  <c r="AC14" i="2" s="1"/>
  <c r="AE14" i="2" l="1"/>
  <c r="AD13" i="2"/>
  <c r="R12" i="2"/>
  <c r="Y13" i="2"/>
  <c r="AC13" i="2" s="1"/>
  <c r="AE13" i="2" l="1"/>
  <c r="AD12" i="2"/>
  <c r="R11" i="2"/>
  <c r="Y12" i="2"/>
  <c r="AC12" i="2" s="1"/>
  <c r="AE12" i="2" s="1"/>
  <c r="AD11" i="2" l="1"/>
  <c r="R10" i="2"/>
  <c r="Y11" i="2"/>
  <c r="AC11" i="2" s="1"/>
  <c r="AE11" i="2" l="1"/>
  <c r="AD10" i="2"/>
  <c r="R9" i="2"/>
  <c r="Y10" i="2"/>
  <c r="AC10" i="2" s="1"/>
  <c r="AE10" i="2" s="1"/>
  <c r="AD9" i="2" l="1"/>
  <c r="Y9" i="2"/>
  <c r="AC9" i="2" s="1"/>
  <c r="R8" i="2"/>
  <c r="AE9" i="2" l="1"/>
  <c r="AD8" i="2"/>
  <c r="Y8" i="2"/>
  <c r="AC8" i="2" s="1"/>
  <c r="R7" i="2"/>
  <c r="AE8" i="2" l="1"/>
  <c r="AD7" i="2"/>
  <c r="R6" i="2"/>
  <c r="Y7" i="2"/>
  <c r="AC7" i="2" s="1"/>
  <c r="AE7" i="2" s="1"/>
  <c r="AD6" i="2" l="1"/>
  <c r="Y6" i="2"/>
  <c r="AC6" i="2" s="1"/>
  <c r="R5" i="2"/>
  <c r="AE6" i="2" l="1"/>
  <c r="AD5" i="2"/>
  <c r="Y5" i="2"/>
  <c r="AC5" i="2" s="1"/>
  <c r="AE5" i="2" l="1"/>
</calcChain>
</file>

<file path=xl/sharedStrings.xml><?xml version="1.0" encoding="utf-8"?>
<sst xmlns="http://schemas.openxmlformats.org/spreadsheetml/2006/main" count="652" uniqueCount="65">
  <si>
    <t>Loss Ratio</t>
  </si>
  <si>
    <t>Sum Insured</t>
  </si>
  <si>
    <t>Tax</t>
  </si>
  <si>
    <t>Risk-Free Interest Rate</t>
  </si>
  <si>
    <t>Time to re-price</t>
  </si>
  <si>
    <t>months</t>
  </si>
  <si>
    <t>Lapse Rate</t>
  </si>
  <si>
    <t>Advisor Commission</t>
  </si>
  <si>
    <t>Capital Assumptions</t>
  </si>
  <si>
    <t>Length of Projection Period (Yrs)</t>
  </si>
  <si>
    <t>No. Months since Valuation Date</t>
  </si>
  <si>
    <t>No. Years since Valuation Date</t>
  </si>
  <si>
    <t>Projection
Period 
No.</t>
  </si>
  <si>
    <t>Policy Anniversary Flag</t>
  </si>
  <si>
    <t>BOP</t>
  </si>
  <si>
    <t>EOP</t>
  </si>
  <si>
    <t>Projection Period Type</t>
  </si>
  <si>
    <t>Monthly</t>
  </si>
  <si>
    <t>Yearly</t>
  </si>
  <si>
    <t>p.a.</t>
  </si>
  <si>
    <t>Sum Insured Indexation</t>
  </si>
  <si>
    <t>Age-related Premium Increase</t>
  </si>
  <si>
    <t>Annualised Gross Premium</t>
  </si>
  <si>
    <t>Reinsurance Rebate</t>
  </si>
  <si>
    <t>of Sum Insured is Reinsured</t>
  </si>
  <si>
    <t>of Sum Insured p.a.</t>
  </si>
  <si>
    <t>Random Stress Margin</t>
  </si>
  <si>
    <t>Future Stress Margin</t>
  </si>
  <si>
    <t>Lapse Stress Margin</t>
  </si>
  <si>
    <t>Expense Stress Margin</t>
  </si>
  <si>
    <t>Key:</t>
  </si>
  <si>
    <t>INPUTS</t>
  </si>
  <si>
    <t>Timing (B/EOP = Beginning/End of Period):</t>
  </si>
  <si>
    <t>of Gross Reinsurance Premium</t>
  </si>
  <si>
    <t>Reinsurance Quote Share</t>
  </si>
  <si>
    <t>IBNR Average Reporting Delay</t>
  </si>
  <si>
    <t>of Office Premium</t>
  </si>
  <si>
    <t>Annual Lapse Rate</t>
  </si>
  <si>
    <t>Per Period Lapse Rate</t>
  </si>
  <si>
    <t>In-Force Factor</t>
  </si>
  <si>
    <t>Event Stress Margin</t>
  </si>
  <si>
    <t>Gross IBNR, at end of month, is calculated as:</t>
  </si>
  <si>
    <t>Sum Insured in-force
$</t>
  </si>
  <si>
    <t>Office Premium
$</t>
  </si>
  <si>
    <t>Gross Claim Incurred
$</t>
  </si>
  <si>
    <t>Reinsurance Recovery Incurred
$</t>
  </si>
  <si>
    <t>Gross Reinsurance Premium
$</t>
  </si>
  <si>
    <t>Reinsurance Commission
$</t>
  </si>
  <si>
    <t>Advisor Commission
$</t>
  </si>
  <si>
    <t>Gross IBNR
$</t>
  </si>
  <si>
    <t>Reins IBNR
$</t>
  </si>
  <si>
    <t>Net IBNR
$</t>
  </si>
  <si>
    <t>Best Estimate Assumptions</t>
  </si>
  <si>
    <t>(payable monthly) at beginning of projection</t>
  </si>
  <si>
    <t>at beginning of projection</t>
  </si>
  <si>
    <t>Lapse up dominates</t>
  </si>
  <si>
    <t>Profit Margin</t>
  </si>
  <si>
    <t>of Office Premium (the Profit Carrier)</t>
  </si>
  <si>
    <t>Maintenance Expenses</t>
  </si>
  <si>
    <t>Maintenance Expenses
$</t>
  </si>
  <si>
    <t>Active Lives BEL net of Reinsurance
$</t>
  </si>
  <si>
    <t>Total BEL Net of Reinsurance
$</t>
  </si>
  <si>
    <t>Policy Liability
$</t>
  </si>
  <si>
    <t>PV of Profit Margins
$</t>
  </si>
  <si>
    <t>[IBNR Average Reporting Delay in Months] x [Following Month's Office Premium] x [Loss Ratio]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</si>
</sst>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0.000%"/>
    <numFmt numFmtId="168" formatCode="#,##0;\(#,##0\);\-"/>
    <numFmt numFmtId="169" formatCode="_-* &quot;$&quot;#,##0_-;\-* &quot;$&quot;#,##0_-;_-* &quot;-&quot;??_-;_-@_-"/>
    <numFmt numFmtId="170" formatCode="_-* #,##0.00000_-;\-* #,##0.00000_-;_-* &quot;-&quot;??_-;_-@_-"/>
    <numFmt numFmtId="171" formatCode="0.00000"/>
    <numFmt numFmtId="172" formatCode="0.00000;\(0.00000\);\-"/>
    <numFmt numFmtId="173" formatCode="\+0%;\(0%\)"/>
  </numFmts>
  <fonts count="12" x14ac:knownFonts="1">
    <font>
      <sz val="10"/>
      <color theme="1"/>
      <name val="Times New Roman"/>
      <family val="2"/>
    </font>
    <font>
      <sz val="10"/>
      <color theme="1"/>
      <name val="Times New Roman"/>
      <family val="2"/>
    </font>
    <font>
      <sz val="10"/>
      <name val="Arial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0"/>
      <color rgb="FF002060"/>
      <name val="Century Gothic"/>
      <family val="2"/>
    </font>
    <font>
      <sz val="10"/>
      <color rgb="FF002060"/>
      <name val="Century Gothic"/>
      <family val="2"/>
    </font>
    <font>
      <sz val="10"/>
      <color rgb="FFFF0000"/>
      <name val="Century Gothic"/>
      <family val="2"/>
    </font>
    <font>
      <sz val="10"/>
      <color rgb="FF7030A0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u/>
      <sz val="10"/>
      <color theme="1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94">
    <xf numFmtId="0" fontId="0" fillId="0" borderId="0" xfId="0"/>
    <xf numFmtId="0" fontId="3" fillId="0" borderId="0" xfId="0" applyFont="1"/>
    <xf numFmtId="165" fontId="3" fillId="0" borderId="0" xfId="1" applyNumberFormat="1" applyFont="1"/>
    <xf numFmtId="0" fontId="3" fillId="0" borderId="12" xfId="0" applyFont="1" applyBorder="1"/>
    <xf numFmtId="0" fontId="3" fillId="0" borderId="17" xfId="0" applyFont="1" applyBorder="1"/>
    <xf numFmtId="0" fontId="4" fillId="0" borderId="15" xfId="0" applyFont="1" applyBorder="1" applyAlignment="1">
      <alignment wrapText="1"/>
    </xf>
    <xf numFmtId="170" fontId="3" fillId="0" borderId="0" xfId="0" applyNumberFormat="1" applyFont="1"/>
    <xf numFmtId="0" fontId="5" fillId="2" borderId="0" xfId="0" applyFont="1" applyFill="1"/>
    <xf numFmtId="0" fontId="6" fillId="2" borderId="0" xfId="0" applyFont="1" applyFill="1"/>
    <xf numFmtId="0" fontId="5" fillId="3" borderId="0" xfId="0" applyFont="1" applyFill="1" applyAlignment="1">
      <alignment horizontal="right"/>
    </xf>
    <xf numFmtId="165" fontId="3" fillId="0" borderId="0" xfId="1" applyNumberFormat="1" applyFont="1" applyAlignment="1">
      <alignment horizontal="right"/>
    </xf>
    <xf numFmtId="167" fontId="5" fillId="3" borderId="0" xfId="2" applyNumberFormat="1" applyFont="1" applyFill="1" applyAlignment="1">
      <alignment horizontal="right"/>
    </xf>
    <xf numFmtId="0" fontId="5" fillId="3" borderId="12" xfId="0" applyFont="1" applyFill="1" applyBorder="1" applyAlignment="1">
      <alignment horizontal="right"/>
    </xf>
    <xf numFmtId="167" fontId="5" fillId="3" borderId="17" xfId="2" applyNumberFormat="1" applyFont="1" applyFill="1" applyBorder="1" applyAlignment="1">
      <alignment horizontal="right"/>
    </xf>
    <xf numFmtId="167" fontId="5" fillId="3" borderId="15" xfId="2" applyNumberFormat="1" applyFont="1" applyFill="1" applyBorder="1" applyAlignment="1">
      <alignment horizontal="right"/>
    </xf>
    <xf numFmtId="0" fontId="6" fillId="0" borderId="0" xfId="0" applyFont="1"/>
    <xf numFmtId="0" fontId="4" fillId="0" borderId="0" xfId="0" applyFont="1" applyAlignment="1">
      <alignment horizontal="right" wrapText="1"/>
    </xf>
    <xf numFmtId="0" fontId="4" fillId="0" borderId="12" xfId="0" applyFont="1" applyBorder="1" applyAlignment="1">
      <alignment horizontal="right" wrapText="1"/>
    </xf>
    <xf numFmtId="0" fontId="4" fillId="0" borderId="17" xfId="0" applyFont="1" applyBorder="1" applyAlignment="1">
      <alignment horizontal="right" wrapText="1"/>
    </xf>
    <xf numFmtId="0" fontId="4" fillId="0" borderId="15" xfId="0" applyFont="1" applyBorder="1" applyAlignment="1">
      <alignment horizontal="right" wrapText="1"/>
    </xf>
    <xf numFmtId="0" fontId="3" fillId="0" borderId="0" xfId="0" applyFont="1" applyAlignment="1">
      <alignment wrapText="1"/>
    </xf>
    <xf numFmtId="0" fontId="3" fillId="0" borderId="9" xfId="0" applyFont="1" applyBorder="1"/>
    <xf numFmtId="2" fontId="3" fillId="0" borderId="9" xfId="0" applyNumberFormat="1" applyFont="1" applyFill="1" applyBorder="1"/>
    <xf numFmtId="0" fontId="3" fillId="0" borderId="9" xfId="0" applyFont="1" applyFill="1" applyBorder="1"/>
    <xf numFmtId="168" fontId="3" fillId="0" borderId="9" xfId="0" applyNumberFormat="1" applyFont="1" applyBorder="1"/>
    <xf numFmtId="171" fontId="7" fillId="6" borderId="9" xfId="0" applyNumberFormat="1" applyFont="1" applyFill="1" applyBorder="1"/>
    <xf numFmtId="168" fontId="3" fillId="0" borderId="11" xfId="1" applyNumberFormat="1" applyFont="1" applyBorder="1"/>
    <xf numFmtId="168" fontId="3" fillId="0" borderId="9" xfId="1" applyNumberFormat="1" applyFont="1" applyBorder="1"/>
    <xf numFmtId="168" fontId="3" fillId="0" borderId="11" xfId="0" applyNumberFormat="1" applyFont="1" applyBorder="1"/>
    <xf numFmtId="168" fontId="3" fillId="0" borderId="14" xfId="1" applyNumberFormat="1" applyFont="1" applyBorder="1"/>
    <xf numFmtId="0" fontId="3" fillId="4" borderId="0" xfId="0" applyFont="1" applyFill="1"/>
    <xf numFmtId="0" fontId="3" fillId="0" borderId="0" xfId="0" applyFont="1" applyFill="1"/>
    <xf numFmtId="2" fontId="3" fillId="0" borderId="0" xfId="0" applyNumberFormat="1" applyFont="1" applyFill="1"/>
    <xf numFmtId="168" fontId="8" fillId="0" borderId="0" xfId="1" applyNumberFormat="1" applyFont="1" applyFill="1"/>
    <xf numFmtId="166" fontId="3" fillId="0" borderId="0" xfId="2" applyNumberFormat="1" applyFont="1" applyFill="1"/>
    <xf numFmtId="171" fontId="3" fillId="0" borderId="0" xfId="0" applyNumberFormat="1" applyFont="1" applyFill="1"/>
    <xf numFmtId="168" fontId="3" fillId="0" borderId="0" xfId="1" applyNumberFormat="1" applyFont="1"/>
    <xf numFmtId="168" fontId="3" fillId="0" borderId="12" xfId="1" applyNumberFormat="1" applyFont="1" applyBorder="1"/>
    <xf numFmtId="168" fontId="3" fillId="0" borderId="12" xfId="0" applyNumberFormat="1" applyFont="1" applyBorder="1"/>
    <xf numFmtId="168" fontId="3" fillId="0" borderId="15" xfId="1" applyNumberFormat="1" applyFont="1" applyBorder="1"/>
    <xf numFmtId="166" fontId="3" fillId="0" borderId="0" xfId="1" applyNumberFormat="1" applyFont="1"/>
    <xf numFmtId="0" fontId="3" fillId="4" borderId="9" xfId="0" applyFont="1" applyFill="1" applyBorder="1"/>
    <xf numFmtId="166" fontId="3" fillId="0" borderId="9" xfId="1" applyNumberFormat="1" applyFont="1" applyBorder="1"/>
    <xf numFmtId="171" fontId="3" fillId="0" borderId="9" xfId="0" applyNumberFormat="1" applyFont="1" applyFill="1" applyBorder="1"/>
    <xf numFmtId="0" fontId="3" fillId="0" borderId="10" xfId="0" applyFont="1" applyBorder="1"/>
    <xf numFmtId="0" fontId="3" fillId="5" borderId="10" xfId="0" applyFont="1" applyFill="1" applyBorder="1"/>
    <xf numFmtId="0" fontId="7" fillId="0" borderId="10" xfId="0" applyFont="1" applyFill="1" applyBorder="1"/>
    <xf numFmtId="2" fontId="3" fillId="0" borderId="10" xfId="0" applyNumberFormat="1" applyFont="1" applyFill="1" applyBorder="1"/>
    <xf numFmtId="0" fontId="3" fillId="0" borderId="10" xfId="0" applyFont="1" applyFill="1" applyBorder="1"/>
    <xf numFmtId="168" fontId="3" fillId="0" borderId="10" xfId="1" applyNumberFormat="1" applyFont="1" applyBorder="1"/>
    <xf numFmtId="166" fontId="3" fillId="0" borderId="10" xfId="1" applyNumberFormat="1" applyFont="1" applyBorder="1"/>
    <xf numFmtId="171" fontId="3" fillId="0" borderId="10" xfId="0" applyNumberFormat="1" applyFont="1" applyFill="1" applyBorder="1"/>
    <xf numFmtId="168" fontId="3" fillId="0" borderId="13" xfId="1" applyNumberFormat="1" applyFont="1" applyBorder="1"/>
    <xf numFmtId="168" fontId="3" fillId="0" borderId="13" xfId="0" applyNumberFormat="1" applyFont="1" applyBorder="1"/>
    <xf numFmtId="168" fontId="3" fillId="0" borderId="16" xfId="1" applyNumberFormat="1" applyFont="1" applyBorder="1"/>
    <xf numFmtId="172" fontId="7" fillId="6" borderId="10" xfId="1" applyNumberFormat="1" applyFont="1" applyFill="1" applyBorder="1"/>
    <xf numFmtId="168" fontId="7" fillId="6" borderId="13" xfId="1" applyNumberFormat="1" applyFont="1" applyFill="1" applyBorder="1"/>
    <xf numFmtId="168" fontId="7" fillId="6" borderId="10" xfId="1" applyNumberFormat="1" applyFont="1" applyFill="1" applyBorder="1"/>
    <xf numFmtId="168" fontId="7" fillId="6" borderId="16" xfId="1" applyNumberFormat="1" applyFont="1" applyFill="1" applyBorder="1"/>
    <xf numFmtId="0" fontId="9" fillId="0" borderId="0" xfId="3" applyFont="1"/>
    <xf numFmtId="0" fontId="10" fillId="3" borderId="0" xfId="3" applyFont="1" applyFill="1" applyBorder="1" applyAlignment="1">
      <alignment horizontal="right"/>
    </xf>
    <xf numFmtId="0" fontId="11" fillId="0" borderId="2" xfId="0" applyFont="1" applyBorder="1" applyAlignment="1"/>
    <xf numFmtId="0" fontId="4" fillId="0" borderId="3" xfId="0" applyFont="1" applyBorder="1" applyAlignment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0" xfId="0" applyFont="1" applyBorder="1"/>
    <xf numFmtId="0" fontId="3" fillId="0" borderId="6" xfId="0" applyFont="1" applyBorder="1"/>
    <xf numFmtId="0" fontId="4" fillId="0" borderId="5" xfId="0" applyFont="1" applyBorder="1"/>
    <xf numFmtId="9" fontId="3" fillId="3" borderId="0" xfId="0" applyNumberFormat="1" applyFont="1" applyFill="1" applyBorder="1"/>
    <xf numFmtId="9" fontId="3" fillId="0" borderId="0" xfId="0" applyNumberFormat="1" applyFont="1" applyBorder="1"/>
    <xf numFmtId="9" fontId="3" fillId="0" borderId="6" xfId="0" applyNumberFormat="1" applyFont="1" applyBorder="1"/>
    <xf numFmtId="9" fontId="3" fillId="0" borderId="0" xfId="0" applyNumberFormat="1" applyFont="1"/>
    <xf numFmtId="0" fontId="4" fillId="0" borderId="5" xfId="0" applyFont="1" applyFill="1" applyBorder="1"/>
    <xf numFmtId="10" fontId="3" fillId="3" borderId="0" xfId="0" applyNumberFormat="1" applyFont="1" applyFill="1" applyBorder="1"/>
    <xf numFmtId="166" fontId="3" fillId="3" borderId="0" xfId="0" applyNumberFormat="1" applyFont="1" applyFill="1" applyBorder="1"/>
    <xf numFmtId="0" fontId="3" fillId="3" borderId="0" xfId="0" applyFont="1" applyFill="1" applyBorder="1"/>
    <xf numFmtId="169" fontId="3" fillId="3" borderId="0" xfId="1" applyNumberFormat="1" applyFont="1" applyFill="1" applyBorder="1"/>
    <xf numFmtId="0" fontId="3" fillId="0" borderId="7" xfId="0" applyFont="1" applyBorder="1"/>
    <xf numFmtId="0" fontId="3" fillId="0" borderId="1" xfId="0" applyFont="1" applyBorder="1"/>
    <xf numFmtId="0" fontId="3" fillId="0" borderId="8" xfId="0" applyFont="1" applyBorder="1"/>
    <xf numFmtId="2" fontId="3" fillId="3" borderId="0" xfId="1" applyNumberFormat="1" applyFont="1" applyFill="1" applyBorder="1"/>
    <xf numFmtId="0" fontId="4" fillId="0" borderId="5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vertical="center"/>
    </xf>
    <xf numFmtId="168" fontId="3" fillId="0" borderId="18" xfId="0" applyNumberFormat="1" applyFont="1" applyBorder="1"/>
    <xf numFmtId="168" fontId="3" fillId="0" borderId="17" xfId="0" applyNumberFormat="1" applyFont="1" applyBorder="1"/>
    <xf numFmtId="168" fontId="3" fillId="0" borderId="19" xfId="0" applyNumberFormat="1" applyFont="1" applyBorder="1"/>
    <xf numFmtId="173" fontId="3" fillId="3" borderId="0" xfId="0" applyNumberFormat="1" applyFont="1" applyFill="1" applyBorder="1"/>
    <xf numFmtId="0" fontId="7" fillId="6" borderId="9" xfId="0" applyFont="1" applyFill="1" applyBorder="1"/>
    <xf numFmtId="168" fontId="3" fillId="0" borderId="0" xfId="0" applyNumberFormat="1" applyFont="1"/>
    <xf numFmtId="168" fontId="3" fillId="7" borderId="12" xfId="1" applyNumberFormat="1" applyFont="1" applyFill="1" applyBorder="1"/>
    <xf numFmtId="166" fontId="3" fillId="7" borderId="0" xfId="2" applyNumberFormat="1" applyFont="1" applyFill="1"/>
  </cellXfs>
  <cellStyles count="4">
    <cellStyle name="Comma" xfId="1" builtinId="3"/>
    <cellStyle name="Normal" xfId="0" builtinId="0"/>
    <cellStyle name="Normal 3" xfId="3"/>
    <cellStyle name="Percent" xfId="2" builtinId="5"/>
  </cellStyles>
  <dxfs count="0"/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34"/>
  <sheetViews>
    <sheetView zoomScale="85" zoomScaleNormal="85" workbookViewId="0">
      <selection activeCell="B23" sqref="B23"/>
    </sheetView>
  </sheetViews>
  <sheetFormatPr defaultColWidth="9.33203125" defaultRowHeight="13.5" x14ac:dyDescent="0.25"/>
  <cols>
    <col min="1" max="1" width="35.5" style="1" customWidth="1"/>
    <col min="2" max="2" width="18.33203125" style="1" customWidth="1"/>
    <col min="3" max="9" width="9.33203125" style="1"/>
    <col min="10" max="10" width="35" style="1" customWidth="1"/>
    <col min="11" max="11" width="9.33203125" style="1"/>
    <col min="12" max="12" width="23.1640625" style="1" customWidth="1"/>
    <col min="13" max="16384" width="9.33203125" style="1"/>
  </cols>
  <sheetData>
    <row r="2" spans="1:12" x14ac:dyDescent="0.25">
      <c r="B2" s="59" t="s">
        <v>30</v>
      </c>
      <c r="C2" s="60" t="s">
        <v>31</v>
      </c>
    </row>
    <row r="4" spans="1:12" x14ac:dyDescent="0.25">
      <c r="A4" s="61" t="s">
        <v>52</v>
      </c>
      <c r="B4" s="62"/>
      <c r="C4" s="63"/>
      <c r="D4" s="63"/>
      <c r="E4" s="63"/>
      <c r="F4" s="63"/>
      <c r="G4" s="63"/>
      <c r="H4" s="64"/>
      <c r="J4" s="61" t="s">
        <v>8</v>
      </c>
      <c r="K4" s="62"/>
      <c r="L4" s="64"/>
    </row>
    <row r="5" spans="1:12" x14ac:dyDescent="0.25">
      <c r="A5" s="65"/>
      <c r="B5" s="66"/>
      <c r="C5" s="66"/>
      <c r="D5" s="66"/>
      <c r="E5" s="66"/>
      <c r="F5" s="66"/>
      <c r="G5" s="66"/>
      <c r="H5" s="67"/>
      <c r="J5" s="65"/>
      <c r="K5" s="66"/>
      <c r="L5" s="67"/>
    </row>
    <row r="6" spans="1:12" x14ac:dyDescent="0.25">
      <c r="A6" s="65"/>
      <c r="B6" s="66"/>
      <c r="C6" s="66"/>
      <c r="D6" s="66"/>
      <c r="E6" s="66"/>
      <c r="F6" s="66"/>
      <c r="G6" s="66"/>
      <c r="H6" s="67"/>
      <c r="J6" s="65"/>
      <c r="K6" s="66"/>
      <c r="L6" s="67"/>
    </row>
    <row r="7" spans="1:12" x14ac:dyDescent="0.25">
      <c r="A7" s="68" t="s">
        <v>0</v>
      </c>
      <c r="B7" s="69">
        <v>0.5</v>
      </c>
      <c r="C7" s="70" t="s">
        <v>36</v>
      </c>
      <c r="D7" s="70"/>
      <c r="E7" s="70"/>
      <c r="F7" s="70"/>
      <c r="G7" s="70"/>
      <c r="H7" s="71"/>
      <c r="I7" s="72"/>
      <c r="J7" s="73" t="s">
        <v>26</v>
      </c>
      <c r="K7" s="89">
        <v>0.2</v>
      </c>
      <c r="L7" s="67"/>
    </row>
    <row r="8" spans="1:12" x14ac:dyDescent="0.25">
      <c r="A8" s="68" t="s">
        <v>58</v>
      </c>
      <c r="B8" s="69">
        <v>0.05</v>
      </c>
      <c r="C8" s="70" t="s">
        <v>36</v>
      </c>
      <c r="D8" s="70"/>
      <c r="E8" s="70"/>
      <c r="F8" s="70"/>
      <c r="G8" s="70"/>
      <c r="H8" s="71"/>
      <c r="I8" s="72"/>
      <c r="J8" s="73" t="s">
        <v>27</v>
      </c>
      <c r="K8" s="89">
        <v>0.4</v>
      </c>
      <c r="L8" s="67"/>
    </row>
    <row r="9" spans="1:12" x14ac:dyDescent="0.25">
      <c r="A9" s="68" t="s">
        <v>7</v>
      </c>
      <c r="B9" s="69">
        <v>0.08</v>
      </c>
      <c r="C9" s="70" t="s">
        <v>36</v>
      </c>
      <c r="D9" s="70"/>
      <c r="E9" s="70"/>
      <c r="F9" s="70"/>
      <c r="G9" s="70"/>
      <c r="H9" s="71"/>
      <c r="I9" s="72"/>
      <c r="J9" s="73" t="s">
        <v>40</v>
      </c>
      <c r="K9" s="74">
        <v>5.0000000000000001E-4</v>
      </c>
      <c r="L9" s="67" t="s">
        <v>25</v>
      </c>
    </row>
    <row r="10" spans="1:12" x14ac:dyDescent="0.25">
      <c r="D10" s="70"/>
      <c r="E10" s="70"/>
      <c r="F10" s="70"/>
      <c r="G10" s="70"/>
      <c r="H10" s="71"/>
      <c r="I10" s="72"/>
      <c r="J10" s="73" t="s">
        <v>28</v>
      </c>
      <c r="K10" s="89">
        <v>0.5</v>
      </c>
      <c r="L10" s="67" t="s">
        <v>55</v>
      </c>
    </row>
    <row r="11" spans="1:12" x14ac:dyDescent="0.25">
      <c r="A11" s="68" t="s">
        <v>34</v>
      </c>
      <c r="B11" s="69">
        <v>0.2</v>
      </c>
      <c r="C11" s="70" t="s">
        <v>24</v>
      </c>
      <c r="D11" s="70"/>
      <c r="E11" s="70"/>
      <c r="F11" s="70"/>
      <c r="G11" s="70"/>
      <c r="H11" s="71"/>
      <c r="I11" s="72"/>
      <c r="J11" s="73" t="s">
        <v>29</v>
      </c>
      <c r="K11" s="89">
        <v>0.1</v>
      </c>
      <c r="L11" s="67"/>
    </row>
    <row r="12" spans="1:12" x14ac:dyDescent="0.25">
      <c r="A12" s="68" t="s">
        <v>23</v>
      </c>
      <c r="B12" s="69">
        <v>0.1</v>
      </c>
      <c r="C12" s="70" t="s">
        <v>33</v>
      </c>
      <c r="D12" s="70"/>
      <c r="E12" s="70"/>
      <c r="F12" s="70"/>
      <c r="G12" s="70"/>
      <c r="H12" s="71"/>
      <c r="I12" s="72"/>
      <c r="J12" s="65"/>
      <c r="K12" s="66"/>
      <c r="L12" s="67"/>
    </row>
    <row r="13" spans="1:12" x14ac:dyDescent="0.25">
      <c r="D13" s="70"/>
      <c r="E13" s="70"/>
      <c r="F13" s="70"/>
      <c r="G13" s="70"/>
      <c r="H13" s="71"/>
      <c r="I13" s="72"/>
      <c r="J13" s="68" t="s">
        <v>2</v>
      </c>
      <c r="K13" s="69">
        <v>0.3</v>
      </c>
      <c r="L13" s="67"/>
    </row>
    <row r="14" spans="1:12" x14ac:dyDescent="0.25">
      <c r="A14" s="68" t="s">
        <v>6</v>
      </c>
      <c r="B14" s="69">
        <v>0.15</v>
      </c>
      <c r="C14" s="70" t="s">
        <v>19</v>
      </c>
      <c r="D14" s="70"/>
      <c r="E14" s="70"/>
      <c r="F14" s="70"/>
      <c r="G14" s="70"/>
      <c r="H14" s="71"/>
      <c r="I14" s="72"/>
      <c r="J14" s="68"/>
      <c r="K14" s="66"/>
      <c r="L14" s="67"/>
    </row>
    <row r="15" spans="1:12" x14ac:dyDescent="0.25">
      <c r="A15" s="68" t="s">
        <v>20</v>
      </c>
      <c r="B15" s="69">
        <v>0.02</v>
      </c>
      <c r="C15" s="70" t="s">
        <v>19</v>
      </c>
      <c r="D15" s="66"/>
      <c r="E15" s="66"/>
      <c r="F15" s="66"/>
      <c r="G15" s="66"/>
      <c r="H15" s="67"/>
      <c r="J15" s="68" t="s">
        <v>4</v>
      </c>
      <c r="K15" s="76">
        <v>36</v>
      </c>
      <c r="L15" s="67" t="s">
        <v>5</v>
      </c>
    </row>
    <row r="16" spans="1:12" x14ac:dyDescent="0.25">
      <c r="A16" s="68" t="s">
        <v>21</v>
      </c>
      <c r="B16" s="69">
        <v>0.08</v>
      </c>
      <c r="C16" s="70" t="s">
        <v>19</v>
      </c>
      <c r="D16" s="66"/>
      <c r="E16" s="66"/>
      <c r="F16" s="66"/>
      <c r="G16" s="66"/>
      <c r="H16" s="67"/>
      <c r="J16" s="78"/>
      <c r="K16" s="79"/>
      <c r="L16" s="80"/>
    </row>
    <row r="17" spans="1:12" x14ac:dyDescent="0.25">
      <c r="D17" s="66"/>
      <c r="E17" s="66"/>
      <c r="F17" s="66"/>
      <c r="G17" s="66"/>
      <c r="H17" s="67"/>
    </row>
    <row r="18" spans="1:12" x14ac:dyDescent="0.25">
      <c r="A18" s="68" t="s">
        <v>22</v>
      </c>
      <c r="B18" s="77">
        <v>1000000</v>
      </c>
      <c r="C18" s="70" t="s">
        <v>53</v>
      </c>
      <c r="D18" s="66"/>
      <c r="E18" s="66"/>
      <c r="F18" s="66"/>
      <c r="G18" s="66"/>
      <c r="H18" s="67"/>
    </row>
    <row r="19" spans="1:12" x14ac:dyDescent="0.25">
      <c r="A19" s="68" t="s">
        <v>1</v>
      </c>
      <c r="B19" s="77">
        <v>1000000000</v>
      </c>
      <c r="C19" s="70" t="s">
        <v>54</v>
      </c>
      <c r="D19" s="66"/>
      <c r="E19" s="66"/>
      <c r="F19" s="66"/>
      <c r="G19" s="66"/>
      <c r="H19" s="67"/>
    </row>
    <row r="20" spans="1:12" x14ac:dyDescent="0.25">
      <c r="A20" s="65"/>
      <c r="B20" s="66"/>
      <c r="C20" s="66"/>
      <c r="D20" s="66"/>
      <c r="E20" s="66"/>
      <c r="F20" s="66"/>
      <c r="G20" s="66"/>
      <c r="H20" s="67"/>
    </row>
    <row r="21" spans="1:12" x14ac:dyDescent="0.25">
      <c r="A21" s="68" t="s">
        <v>3</v>
      </c>
      <c r="B21" s="75">
        <v>2.5000000000000001E-2</v>
      </c>
      <c r="C21" s="70" t="s">
        <v>19</v>
      </c>
      <c r="D21" s="66"/>
      <c r="E21" s="66"/>
      <c r="F21" s="66"/>
      <c r="G21" s="66"/>
      <c r="H21" s="67"/>
    </row>
    <row r="22" spans="1:12" x14ac:dyDescent="0.25">
      <c r="A22" s="65"/>
      <c r="B22" s="66"/>
      <c r="C22" s="66"/>
      <c r="D22" s="66"/>
      <c r="E22" s="66"/>
      <c r="F22" s="66"/>
      <c r="G22" s="66"/>
      <c r="H22" s="67"/>
    </row>
    <row r="23" spans="1:12" x14ac:dyDescent="0.25">
      <c r="A23" s="68" t="s">
        <v>56</v>
      </c>
      <c r="B23" s="75">
        <v>0.15</v>
      </c>
      <c r="C23" s="66" t="s">
        <v>57</v>
      </c>
      <c r="D23" s="66"/>
      <c r="E23" s="66"/>
      <c r="F23" s="66"/>
      <c r="G23" s="66"/>
      <c r="H23" s="67"/>
      <c r="J23" s="66"/>
      <c r="K23" s="66"/>
    </row>
    <row r="24" spans="1:12" x14ac:dyDescent="0.25">
      <c r="A24" s="65"/>
      <c r="B24" s="66"/>
      <c r="C24" s="66"/>
      <c r="D24" s="66"/>
      <c r="E24" s="66"/>
      <c r="F24" s="66"/>
      <c r="G24" s="66"/>
      <c r="H24" s="67"/>
    </row>
    <row r="25" spans="1:12" x14ac:dyDescent="0.25">
      <c r="A25" s="68" t="s">
        <v>35</v>
      </c>
      <c r="B25" s="81">
        <v>1.25</v>
      </c>
      <c r="C25" s="66" t="s">
        <v>5</v>
      </c>
      <c r="D25" s="66"/>
      <c r="E25" s="66"/>
      <c r="F25" s="66"/>
      <c r="G25" s="66"/>
      <c r="H25" s="66"/>
      <c r="I25" s="63"/>
      <c r="J25" s="63"/>
      <c r="K25" s="63"/>
      <c r="L25" s="64"/>
    </row>
    <row r="26" spans="1:12" ht="26.25" x14ac:dyDescent="0.25">
      <c r="A26" s="82" t="s">
        <v>41</v>
      </c>
      <c r="B26" s="85" t="s">
        <v>64</v>
      </c>
      <c r="C26" s="66"/>
      <c r="D26" s="66"/>
      <c r="E26" s="66"/>
      <c r="F26" s="66"/>
      <c r="G26" s="66"/>
      <c r="H26" s="66"/>
      <c r="I26" s="66"/>
      <c r="J26" s="66"/>
      <c r="K26" s="66"/>
      <c r="L26" s="67"/>
    </row>
    <row r="27" spans="1:12" x14ac:dyDescent="0.25">
      <c r="A27" s="83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80"/>
    </row>
    <row r="28" spans="1:12" x14ac:dyDescent="0.25">
      <c r="A28" s="84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</row>
    <row r="29" spans="1:12" x14ac:dyDescent="0.25">
      <c r="A29" s="66"/>
      <c r="B29" s="66"/>
      <c r="C29" s="70"/>
      <c r="D29" s="66"/>
      <c r="E29" s="66"/>
      <c r="F29" s="66"/>
      <c r="G29" s="66"/>
      <c r="H29" s="66"/>
      <c r="I29" s="66"/>
      <c r="J29" s="66"/>
      <c r="K29" s="66"/>
      <c r="L29" s="66"/>
    </row>
    <row r="30" spans="1:12" x14ac:dyDescent="0.25">
      <c r="C30" s="72"/>
    </row>
    <row r="31" spans="1:12" x14ac:dyDescent="0.25">
      <c r="C31" s="72"/>
    </row>
    <row r="32" spans="1:12" x14ac:dyDescent="0.25">
      <c r="C32" s="72"/>
    </row>
    <row r="33" spans="3:3" x14ac:dyDescent="0.25">
      <c r="C33" s="72"/>
    </row>
    <row r="34" spans="3:3" x14ac:dyDescent="0.25">
      <c r="C34" s="7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78"/>
  <sheetViews>
    <sheetView showGridLines="0" zoomScaleNormal="100" workbookViewId="0">
      <pane xSplit="5" ySplit="4" topLeftCell="V5" activePane="bottomRight" state="frozen"/>
      <selection activeCell="C6" sqref="C6"/>
      <selection pane="topRight" activeCell="C6" sqref="C6"/>
      <selection pane="bottomLeft" activeCell="C6" sqref="C6"/>
      <selection pane="bottomRight" activeCell="V6" sqref="V6"/>
    </sheetView>
  </sheetViews>
  <sheetFormatPr defaultColWidth="9.33203125" defaultRowHeight="13.5" x14ac:dyDescent="0.25"/>
  <cols>
    <col min="1" max="2" width="11.83203125" style="1" customWidth="1"/>
    <col min="3" max="4" width="12.33203125" style="1" customWidth="1"/>
    <col min="5" max="5" width="11.83203125" style="1" customWidth="1"/>
    <col min="6" max="6" width="13.83203125" style="1" customWidth="1"/>
    <col min="7" max="7" width="14.6640625" style="1" customWidth="1"/>
    <col min="8" max="10" width="13.5" style="1" customWidth="1"/>
    <col min="11" max="11" width="13.83203125" style="1" customWidth="1"/>
    <col min="12" max="12" width="13.6640625" style="1" bestFit="1" customWidth="1"/>
    <col min="13" max="13" width="15.1640625" style="1" customWidth="1"/>
    <col min="14" max="16" width="14.83203125" style="1" customWidth="1"/>
    <col min="17" max="17" width="15.6640625" style="1" customWidth="1"/>
    <col min="18" max="24" width="14.33203125" style="1" customWidth="1"/>
    <col min="25" max="25" width="14.5" style="1" customWidth="1"/>
    <col min="26" max="28" width="9.6640625" style="1" customWidth="1"/>
    <col min="29" max="31" width="14.6640625" style="1" bestFit="1" customWidth="1"/>
    <col min="32" max="32" width="12.6640625" style="1" bestFit="1" customWidth="1"/>
    <col min="33" max="33" width="10.83203125" style="1" bestFit="1" customWidth="1"/>
    <col min="34" max="16384" width="9.33203125" style="1"/>
  </cols>
  <sheetData>
    <row r="1" spans="1:33" x14ac:dyDescent="0.25">
      <c r="H1" s="2"/>
      <c r="I1" s="2"/>
      <c r="J1" s="2"/>
      <c r="L1" s="3"/>
      <c r="R1" s="3"/>
      <c r="Y1" s="4"/>
      <c r="AB1" s="5"/>
      <c r="AC1" s="4"/>
      <c r="AD1" s="4"/>
      <c r="AE1" s="4"/>
    </row>
    <row r="2" spans="1:33" x14ac:dyDescent="0.25">
      <c r="G2" s="6"/>
      <c r="H2" s="2"/>
      <c r="I2" s="2"/>
      <c r="J2" s="2"/>
      <c r="L2" s="3"/>
      <c r="R2" s="3"/>
      <c r="Y2" s="4"/>
      <c r="AB2" s="5"/>
      <c r="AC2" s="4"/>
      <c r="AD2" s="4"/>
      <c r="AE2" s="4"/>
    </row>
    <row r="3" spans="1:33" s="15" customFormat="1" x14ac:dyDescent="0.25">
      <c r="A3" s="7" t="s">
        <v>32</v>
      </c>
      <c r="B3" s="8"/>
      <c r="C3" s="8"/>
      <c r="D3" s="8"/>
      <c r="E3" s="8"/>
      <c r="F3" s="9" t="s">
        <v>14</v>
      </c>
      <c r="G3" s="9" t="s">
        <v>14</v>
      </c>
      <c r="H3" s="9" t="s">
        <v>14</v>
      </c>
      <c r="I3" s="10"/>
      <c r="J3" s="10"/>
      <c r="K3" s="11" t="s">
        <v>15</v>
      </c>
      <c r="L3" s="12" t="s">
        <v>15</v>
      </c>
      <c r="M3" s="11" t="s">
        <v>15</v>
      </c>
      <c r="N3" s="9" t="s">
        <v>14</v>
      </c>
      <c r="O3" s="9" t="s">
        <v>14</v>
      </c>
      <c r="P3" s="9" t="s">
        <v>14</v>
      </c>
      <c r="Q3" s="11" t="s">
        <v>15</v>
      </c>
      <c r="R3" s="12" t="s">
        <v>15</v>
      </c>
      <c r="S3" s="11" t="s">
        <v>15</v>
      </c>
      <c r="T3" s="11" t="s">
        <v>15</v>
      </c>
      <c r="U3" s="11" t="s">
        <v>15</v>
      </c>
      <c r="V3" s="11" t="s">
        <v>15</v>
      </c>
      <c r="W3" s="11" t="s">
        <v>15</v>
      </c>
      <c r="X3" s="11" t="s">
        <v>15</v>
      </c>
      <c r="Y3" s="13" t="s">
        <v>15</v>
      </c>
      <c r="Z3" s="12" t="s">
        <v>15</v>
      </c>
      <c r="AA3" s="11" t="s">
        <v>15</v>
      </c>
      <c r="AB3" s="14" t="s">
        <v>15</v>
      </c>
      <c r="AC3" s="13" t="s">
        <v>15</v>
      </c>
      <c r="AD3" s="13" t="s">
        <v>15</v>
      </c>
      <c r="AE3" s="13" t="s">
        <v>15</v>
      </c>
    </row>
    <row r="4" spans="1:33" s="20" customFormat="1" ht="76.5" customHeight="1" x14ac:dyDescent="0.25">
      <c r="A4" s="16" t="s">
        <v>12</v>
      </c>
      <c r="B4" s="16" t="s">
        <v>16</v>
      </c>
      <c r="C4" s="16" t="s">
        <v>10</v>
      </c>
      <c r="D4" s="16" t="s">
        <v>11</v>
      </c>
      <c r="E4" s="16" t="s">
        <v>9</v>
      </c>
      <c r="F4" s="16" t="s">
        <v>13</v>
      </c>
      <c r="G4" s="16" t="s">
        <v>42</v>
      </c>
      <c r="H4" s="16" t="s">
        <v>43</v>
      </c>
      <c r="I4" s="16" t="s">
        <v>37</v>
      </c>
      <c r="J4" s="16" t="s">
        <v>38</v>
      </c>
      <c r="K4" s="16" t="s">
        <v>39</v>
      </c>
      <c r="L4" s="17" t="s">
        <v>44</v>
      </c>
      <c r="M4" s="16" t="s">
        <v>45</v>
      </c>
      <c r="N4" s="16" t="s">
        <v>46</v>
      </c>
      <c r="O4" s="16" t="s">
        <v>47</v>
      </c>
      <c r="P4" s="16" t="s">
        <v>48</v>
      </c>
      <c r="Q4" s="16" t="s">
        <v>59</v>
      </c>
      <c r="R4" s="17" t="str">
        <f>"PV of Modelled "&amp;H4</f>
        <v>PV of Modelled Office Premium
$</v>
      </c>
      <c r="S4" s="16" t="str">
        <f t="shared" ref="S4:X4" si="0">"PV of Modelled "&amp;L4</f>
        <v>PV of Modelled Gross Claim Incurred
$</v>
      </c>
      <c r="T4" s="16" t="str">
        <f t="shared" si="0"/>
        <v>PV of Modelled Reinsurance Recovery Incurred
$</v>
      </c>
      <c r="U4" s="16" t="str">
        <f t="shared" si="0"/>
        <v>PV of Modelled Gross Reinsurance Premium
$</v>
      </c>
      <c r="V4" s="16" t="str">
        <f t="shared" si="0"/>
        <v>PV of Modelled Reinsurance Commission
$</v>
      </c>
      <c r="W4" s="16" t="str">
        <f t="shared" si="0"/>
        <v>PV of Modelled Advisor Commission
$</v>
      </c>
      <c r="X4" s="16" t="str">
        <f t="shared" si="0"/>
        <v>PV of Modelled Maintenance Expenses
$</v>
      </c>
      <c r="Y4" s="17" t="s">
        <v>60</v>
      </c>
      <c r="Z4" s="17" t="s">
        <v>49</v>
      </c>
      <c r="AA4" s="16" t="s">
        <v>50</v>
      </c>
      <c r="AB4" s="19" t="s">
        <v>51</v>
      </c>
      <c r="AC4" s="18" t="s">
        <v>61</v>
      </c>
      <c r="AD4" s="18" t="s">
        <v>63</v>
      </c>
      <c r="AE4" s="18" t="s">
        <v>62</v>
      </c>
    </row>
    <row r="5" spans="1:33" s="21" customFormat="1" x14ac:dyDescent="0.25">
      <c r="C5" s="90">
        <v>0</v>
      </c>
      <c r="D5" s="22">
        <f>C5/12</f>
        <v>0</v>
      </c>
      <c r="E5" s="23"/>
      <c r="G5" s="24"/>
      <c r="H5" s="24"/>
      <c r="I5" s="24"/>
      <c r="J5" s="24"/>
      <c r="K5" s="25">
        <v>1</v>
      </c>
      <c r="L5" s="26"/>
      <c r="M5" s="24"/>
      <c r="N5" s="24"/>
      <c r="O5" s="24"/>
      <c r="P5" s="24"/>
      <c r="Q5" s="24"/>
      <c r="R5" s="26">
        <f>(R6)/((1+Assumptions!$B$21)^$E6)+H6/IF(H$3="EOP",((1+Assumptions!$B$21)^$E6),1)</f>
        <v>10889978.624702921</v>
      </c>
      <c r="S5" s="27">
        <f>(S6)/((1+Assumptions!$B$21)^$E6)+L6/IF(L$3="EOP",((1+Assumptions!$B$21)^$E6),1)</f>
        <v>5340369.8507021703</v>
      </c>
      <c r="T5" s="27">
        <f>(T6)/((1+Assumptions!$B$21)^$E6)+M6/IF(M$3="EOP",((1+Assumptions!$B$21)^$E6),1)</f>
        <v>1068073.9701404339</v>
      </c>
      <c r="U5" s="27">
        <f>(U6)/((1+Assumptions!$B$21)^$E6)+N6/IF(N$3="EOP",((1+Assumptions!$B$21)^$E6),1)</f>
        <v>2177995.7249405845</v>
      </c>
      <c r="V5" s="27">
        <f>(V6)/((1+Assumptions!$B$21)^$E6)+O6/IF(O$3="EOP",((1+Assumptions!$B$21)^$E6),1)</f>
        <v>217799.57249405823</v>
      </c>
      <c r="W5" s="27">
        <f>(W6)/((1+Assumptions!$B$21)^$E6)+P6/IF(P$3="EOP",((1+Assumptions!$B$21)^$E6),1)</f>
        <v>871198.2899762328</v>
      </c>
      <c r="X5" s="27">
        <f>(X6)/((1+Assumptions!$B$21)^$E6)+Q6/IF(Q$3="EOP",((1+Assumptions!$B$21)^$E6),1)</f>
        <v>534036.98507021694</v>
      </c>
      <c r="Y5" s="28">
        <f>-R5+S5-T5+U5-V5+W5+X5</f>
        <v>-3252251.316648209</v>
      </c>
      <c r="Z5" s="26">
        <f>H6*Assumptions!$B$7*Assumptions!$B$25/$E6/12</f>
        <v>52083.333333333336</v>
      </c>
      <c r="AA5" s="27">
        <f>Z5*Assumptions!$B$11</f>
        <v>10416.666666666668</v>
      </c>
      <c r="AB5" s="29">
        <f>Z5-AA5</f>
        <v>41666.666666666672</v>
      </c>
      <c r="AC5" s="86">
        <f>Y5+AB5</f>
        <v>-3210584.6499815425</v>
      </c>
      <c r="AD5" s="86">
        <f>Assumptions!$B$23*R5</f>
        <v>1633496.793705438</v>
      </c>
      <c r="AE5" s="86">
        <f>AC5+AD5</f>
        <v>-1577087.8562761045</v>
      </c>
      <c r="AG5" s="24"/>
    </row>
    <row r="6" spans="1:33" x14ac:dyDescent="0.25">
      <c r="A6" s="1">
        <v>1</v>
      </c>
      <c r="B6" s="30" t="s">
        <v>17</v>
      </c>
      <c r="C6" s="31">
        <f>C5+1</f>
        <v>1</v>
      </c>
      <c r="D6" s="32">
        <f t="shared" ref="D6:D69" si="1">C6/12</f>
        <v>8.3333333333333329E-2</v>
      </c>
      <c r="E6" s="32">
        <f>D6-D5</f>
        <v>8.3333333333333329E-2</v>
      </c>
      <c r="F6" s="31">
        <f>IF(E6&lt;1,IF(MOD(C6-1,12)=0,1,0),1)</f>
        <v>1</v>
      </c>
      <c r="G6" s="33">
        <f>Assumptions!$B$19</f>
        <v>1000000000</v>
      </c>
      <c r="H6" s="33">
        <f>Assumptions!$B$18*$E6</f>
        <v>83333.333333333328</v>
      </c>
      <c r="I6" s="34">
        <f>Assumptions!$B$14</f>
        <v>0.15</v>
      </c>
      <c r="J6" s="34">
        <f>1-(1-I6)^$E6</f>
        <v>1.3451947011868914E-2</v>
      </c>
      <c r="K6" s="35">
        <f>K5*(1-J6)</f>
        <v>0.98654805298813109</v>
      </c>
      <c r="L6" s="37">
        <f>H6*Assumptions!$B$7</f>
        <v>41666.666666666664</v>
      </c>
      <c r="M6" s="36">
        <f>L6*Assumptions!$B$11</f>
        <v>8333.3333333333339</v>
      </c>
      <c r="N6" s="36">
        <f>H6*Assumptions!$B$11</f>
        <v>16666.666666666668</v>
      </c>
      <c r="O6" s="36">
        <f>N6*Assumptions!$B$12</f>
        <v>1666.666666666667</v>
      </c>
      <c r="P6" s="36">
        <f>H6*Assumptions!$B$9</f>
        <v>6666.6666666666661</v>
      </c>
      <c r="Q6" s="36">
        <f>H6*Assumptions!$B$8</f>
        <v>4166.666666666667</v>
      </c>
      <c r="R6" s="37">
        <f>(R7)/((1+Assumptions!$B$21)^$E7)+H7/IF(H$3="EOP",((1+Assumptions!$B$21)^$E7),1)</f>
        <v>10828905.211296076</v>
      </c>
      <c r="S6" s="36">
        <f>(S7)/((1+Assumptions!$B$21)^$E7)+L7/IF(L$3="EOP",((1+Assumptions!$B$21)^$E7),1)</f>
        <v>5309703.4715483543</v>
      </c>
      <c r="T6" s="36">
        <f>(T7)/((1+Assumptions!$B$21)^$E7)+M7/IF(M$3="EOP",((1+Assumptions!$B$21)^$E7),1)</f>
        <v>1061940.6943096709</v>
      </c>
      <c r="U6" s="36">
        <f>(U7)/((1+Assumptions!$B$21)^$E7)+N7/IF(N$3="EOP",((1+Assumptions!$B$21)^$E7),1)</f>
        <v>2165781.0422592158</v>
      </c>
      <c r="V6" s="36">
        <f>(V7)/((1+Assumptions!$B$21)^$E7)+O7/IF(O$3="EOP",((1+Assumptions!$B$21)^$E7),1)</f>
        <v>216578.10422592133</v>
      </c>
      <c r="W6" s="36">
        <f>(W7)/((1+Assumptions!$B$21)^$E7)+P7/IF(P$3="EOP",((1+Assumptions!$B$21)^$E7),1)</f>
        <v>866312.4169036852</v>
      </c>
      <c r="X6" s="36">
        <f>(X7)/((1+Assumptions!$B$21)^$E7)+Q7/IF(Q$3="EOP",((1+Assumptions!$B$21)^$E7),1)</f>
        <v>530970.34715483547</v>
      </c>
      <c r="Y6" s="38">
        <f t="shared" ref="Y6:Y69" si="2">-R6+S6-T6+U6-V6+W6+X6</f>
        <v>-3234656.7319655763</v>
      </c>
      <c r="Z6" s="37">
        <f>H7*Assumptions!$B$7*Assumptions!$B$25/$E7/12</f>
        <v>51380.540954242933</v>
      </c>
      <c r="AA6" s="36">
        <f>Z6*Assumptions!$B$11</f>
        <v>10276.108190848587</v>
      </c>
      <c r="AB6" s="39">
        <f>Z6-AA6</f>
        <v>41104.432763394347</v>
      </c>
      <c r="AC6" s="87">
        <f>Y6+AB6</f>
        <v>-3193552.2992021819</v>
      </c>
      <c r="AD6" s="87">
        <f>Assumptions!$B$23*R6</f>
        <v>1624335.7816944113</v>
      </c>
      <c r="AE6" s="87">
        <f>AC6+AD6</f>
        <v>-1569216.5175077706</v>
      </c>
    </row>
    <row r="7" spans="1:33" x14ac:dyDescent="0.25">
      <c r="A7" s="1">
        <f>A6+1</f>
        <v>2</v>
      </c>
      <c r="B7" s="30" t="s">
        <v>17</v>
      </c>
      <c r="C7" s="31">
        <f t="shared" ref="C7:C41" si="3">C6+1</f>
        <v>2</v>
      </c>
      <c r="D7" s="32">
        <f t="shared" si="1"/>
        <v>0.16666666666666666</v>
      </c>
      <c r="E7" s="32">
        <f t="shared" ref="E7:E70" si="4">D7-D6</f>
        <v>8.3333333333333329E-2</v>
      </c>
      <c r="F7" s="31">
        <f t="shared" ref="F7:F43" si="5">IF(E7&lt;1,IF(MOD(C7-1,12)=0,1,0),1)</f>
        <v>0</v>
      </c>
      <c r="G7" s="36">
        <f>(G6*($K6/$K5)-L6)*(1+Assumptions!$B$15)^$F7</f>
        <v>986506386.32146442</v>
      </c>
      <c r="H7" s="36">
        <f>$H$6/$G$6*G7*(1+Assumptions!$B$16)^INT((C7-1)/12)*IF(B7="Monthly",1,12)</f>
        <v>82208.865526788693</v>
      </c>
      <c r="I7" s="40">
        <f>Assumptions!$B$14</f>
        <v>0.15</v>
      </c>
      <c r="J7" s="40">
        <f t="shared" ref="J7:J70" si="6">1-(1-I7)^$E7</f>
        <v>1.3451947011868914E-2</v>
      </c>
      <c r="K7" s="35">
        <f t="shared" ref="K7:K70" si="7">K6*(1-J7)</f>
        <v>0.97327706085467225</v>
      </c>
      <c r="L7" s="37">
        <f>H7*Assumptions!$B$7</f>
        <v>41104.432763394347</v>
      </c>
      <c r="M7" s="36">
        <f>L7*Assumptions!$B$11</f>
        <v>8220.8865526788704</v>
      </c>
      <c r="N7" s="36">
        <f>H7*Assumptions!$B$11</f>
        <v>16441.773105357741</v>
      </c>
      <c r="O7" s="36">
        <f>N7*Assumptions!$B$12</f>
        <v>1644.1773105357743</v>
      </c>
      <c r="P7" s="36">
        <f>H7*Assumptions!$B$9</f>
        <v>6576.7092421430953</v>
      </c>
      <c r="Q7" s="36">
        <f>H7*Assumptions!$B$8</f>
        <v>4110.4432763394352</v>
      </c>
      <c r="R7" s="37">
        <f>(R8)/((1+Assumptions!$B$21)^$E8)+H8/IF(H$3="EOP",((1+Assumptions!$B$21)^$E8),1)</f>
        <v>10768832.78068329</v>
      </c>
      <c r="S7" s="36">
        <f>(S8)/((1+Assumptions!$B$21)^$E8)+L8/IF(L$3="EOP",((1+Assumptions!$B$21)^$E8),1)</f>
        <v>5279536.1585777653</v>
      </c>
      <c r="T7" s="36">
        <f>(T8)/((1+Assumptions!$B$21)^$E8)+M8/IF(M$3="EOP",((1+Assumptions!$B$21)^$E8),1)</f>
        <v>1055907.2317155532</v>
      </c>
      <c r="U7" s="36">
        <f>(U8)/((1+Assumptions!$B$21)^$E8)+N8/IF(N$3="EOP",((1+Assumptions!$B$21)^$E8),1)</f>
        <v>2153766.5561366584</v>
      </c>
      <c r="V7" s="36">
        <f>(V8)/((1+Assumptions!$B$21)^$E8)+O8/IF(O$3="EOP",((1+Assumptions!$B$21)^$E8),1)</f>
        <v>215376.65561366559</v>
      </c>
      <c r="W7" s="36">
        <f>(W8)/((1+Assumptions!$B$21)^$E8)+P8/IF(P$3="EOP",((1+Assumptions!$B$21)^$E8),1)</f>
        <v>861506.62245466223</v>
      </c>
      <c r="X7" s="36">
        <f>(X8)/((1+Assumptions!$B$21)^$E8)+Q8/IF(Q$3="EOP",((1+Assumptions!$B$21)^$E8),1)</f>
        <v>527953.6158577766</v>
      </c>
      <c r="Y7" s="38">
        <f t="shared" si="2"/>
        <v>-3217353.7149856463</v>
      </c>
      <c r="Z7" s="37">
        <f>H8*Assumptions!$B$7*Assumptions!$B$25/$E8/12</f>
        <v>50687.231784012205</v>
      </c>
      <c r="AA7" s="36">
        <f>Z7*Assumptions!$B$11</f>
        <v>10137.446356802442</v>
      </c>
      <c r="AB7" s="39">
        <f t="shared" ref="AB7:AB43" si="8">Z7-AA7</f>
        <v>40549.785427209761</v>
      </c>
      <c r="AC7" s="87">
        <f t="shared" ref="AC7:AC69" si="9">Y7+AB7</f>
        <v>-3176803.9295584364</v>
      </c>
      <c r="AD7" s="87">
        <f>Assumptions!$B$23*R7</f>
        <v>1615324.9171024936</v>
      </c>
      <c r="AE7" s="87">
        <f>AC7+AD7</f>
        <v>-1561479.0124559428</v>
      </c>
      <c r="AG7" s="91"/>
    </row>
    <row r="8" spans="1:33" x14ac:dyDescent="0.25">
      <c r="A8" s="1">
        <f t="shared" ref="A8:A43" si="10">A7+1</f>
        <v>3</v>
      </c>
      <c r="B8" s="30" t="s">
        <v>17</v>
      </c>
      <c r="C8" s="31">
        <f t="shared" si="3"/>
        <v>3</v>
      </c>
      <c r="D8" s="32">
        <f t="shared" si="1"/>
        <v>0.25</v>
      </c>
      <c r="E8" s="32">
        <f t="shared" si="4"/>
        <v>8.3333333333333343E-2</v>
      </c>
      <c r="F8" s="31">
        <f t="shared" si="5"/>
        <v>0</v>
      </c>
      <c r="G8" s="36">
        <f>(G7*($K7/$K6)-L7)*(1+Assumptions!$B$15)^$F8</f>
        <v>973194850.25303447</v>
      </c>
      <c r="H8" s="36">
        <f>$H$6/$G$6*G8*(1+Assumptions!$B$16)^INT((C8-1)/12)*IF(B8="Monthly",1,12)</f>
        <v>81099.570854419537</v>
      </c>
      <c r="I8" s="40">
        <f>Assumptions!$B$14</f>
        <v>0.15</v>
      </c>
      <c r="J8" s="40">
        <f t="shared" si="6"/>
        <v>1.3451947011868914E-2</v>
      </c>
      <c r="K8" s="35">
        <f t="shared" si="7"/>
        <v>0.96018458940418772</v>
      </c>
      <c r="L8" s="37">
        <f>H8*Assumptions!$B$7</f>
        <v>40549.785427209768</v>
      </c>
      <c r="M8" s="36">
        <f>L8*Assumptions!$B$11</f>
        <v>8109.9570854419544</v>
      </c>
      <c r="N8" s="36">
        <f>H8*Assumptions!$B$11</f>
        <v>16219.914170883909</v>
      </c>
      <c r="O8" s="36">
        <f>N8*Assumptions!$B$12</f>
        <v>1621.991417088391</v>
      </c>
      <c r="P8" s="36">
        <f>H8*Assumptions!$B$9</f>
        <v>6487.9656683535632</v>
      </c>
      <c r="Q8" s="36">
        <f>H8*Assumptions!$B$8</f>
        <v>4054.9785427209772</v>
      </c>
      <c r="R8" s="37">
        <f>(R9)/((1+Assumptions!$B$21)^$E9)+H9/IF(H$3="EOP",((1+Assumptions!$B$21)^$E9),1)</f>
        <v>10709748.190336879</v>
      </c>
      <c r="S8" s="36">
        <f>(S9)/((1+Assumptions!$B$21)^$E9)+L9/IF(L$3="EOP",((1+Assumptions!$B$21)^$E9),1)</f>
        <v>5249861.3532179408</v>
      </c>
      <c r="T8" s="36">
        <f>(T9)/((1+Assumptions!$B$21)^$E9)+M9/IF(M$3="EOP",((1+Assumptions!$B$21)^$E9),1)</f>
        <v>1049972.2706435882</v>
      </c>
      <c r="U8" s="36">
        <f>(U9)/((1+Assumptions!$B$21)^$E9)+N9/IF(N$3="EOP",((1+Assumptions!$B$21)^$E9),1)</f>
        <v>2141949.6380673759</v>
      </c>
      <c r="V8" s="36">
        <f>(V9)/((1+Assumptions!$B$21)^$E9)+O9/IF(O$3="EOP",((1+Assumptions!$B$21)^$E9),1)</f>
        <v>214194.96380673736</v>
      </c>
      <c r="W8" s="36">
        <f>(W9)/((1+Assumptions!$B$21)^$E9)+P9/IF(P$3="EOP",((1+Assumptions!$B$21)^$E9),1)</f>
        <v>856779.85522694932</v>
      </c>
      <c r="X8" s="36">
        <f>(X9)/((1+Assumptions!$B$21)^$E9)+Q9/IF(Q$3="EOP",((1+Assumptions!$B$21)^$E9),1)</f>
        <v>524986.13532179408</v>
      </c>
      <c r="Y8" s="38">
        <f t="shared" si="2"/>
        <v>-3200338.4429531447</v>
      </c>
      <c r="Z8" s="37">
        <f>H9*Assumptions!$B$7*Assumptions!$B$25/$E9/12</f>
        <v>50003.277859884372</v>
      </c>
      <c r="AA8" s="36">
        <f>Z8*Assumptions!$B$11</f>
        <v>10000.655571976875</v>
      </c>
      <c r="AB8" s="39">
        <f t="shared" si="8"/>
        <v>40002.622287907499</v>
      </c>
      <c r="AC8" s="87">
        <f t="shared" si="9"/>
        <v>-3160335.820665237</v>
      </c>
      <c r="AD8" s="87">
        <f>Assumptions!$B$23*R8</f>
        <v>1606462.2285505319</v>
      </c>
      <c r="AE8" s="87">
        <f t="shared" ref="AE8:AE69" si="11">AC8+AD8</f>
        <v>-1553873.5921147051</v>
      </c>
    </row>
    <row r="9" spans="1:33" x14ac:dyDescent="0.25">
      <c r="A9" s="1">
        <f t="shared" si="10"/>
        <v>4</v>
      </c>
      <c r="B9" s="30" t="s">
        <v>17</v>
      </c>
      <c r="C9" s="31">
        <f t="shared" si="3"/>
        <v>4</v>
      </c>
      <c r="D9" s="32">
        <f t="shared" si="1"/>
        <v>0.33333333333333331</v>
      </c>
      <c r="E9" s="32">
        <f t="shared" si="4"/>
        <v>8.3333333333333315E-2</v>
      </c>
      <c r="F9" s="31">
        <f t="shared" si="5"/>
        <v>0</v>
      </c>
      <c r="G9" s="36">
        <f>(G8*($K8/$K7)-L8)*(1+Assumptions!$B$15)^$F9</f>
        <v>960062934.90977979</v>
      </c>
      <c r="H9" s="36">
        <f>$H$6/$G$6*G9*(1+Assumptions!$B$16)^INT((C9-1)/12)*IF(B9="Monthly",1,12)</f>
        <v>80005.244575814984</v>
      </c>
      <c r="I9" s="40">
        <f>Assumptions!$B$14</f>
        <v>0.15</v>
      </c>
      <c r="J9" s="40">
        <f t="shared" si="6"/>
        <v>1.3451947011868914E-2</v>
      </c>
      <c r="K9" s="35">
        <f t="shared" si="7"/>
        <v>0.94726823718590947</v>
      </c>
      <c r="L9" s="37">
        <f>H9*Assumptions!$B$7</f>
        <v>40002.622287907492</v>
      </c>
      <c r="M9" s="36">
        <f>L9*Assumptions!$B$11</f>
        <v>8000.5244575814986</v>
      </c>
      <c r="N9" s="36">
        <f>H9*Assumptions!$B$11</f>
        <v>16001.048915162997</v>
      </c>
      <c r="O9" s="36">
        <f>N9*Assumptions!$B$12</f>
        <v>1600.1048915162999</v>
      </c>
      <c r="P9" s="36">
        <f>H9*Assumptions!$B$9</f>
        <v>6400.4195660651985</v>
      </c>
      <c r="Q9" s="36">
        <f>H9*Assumptions!$B$8</f>
        <v>4000.2622287907493</v>
      </c>
      <c r="R9" s="37">
        <f>(R10)/((1+Assumptions!$B$21)^$E10)+H10/IF(H$3="EOP",((1+Assumptions!$B$21)^$E10),1)</f>
        <v>10651638.475819848</v>
      </c>
      <c r="S9" s="36">
        <f>(S10)/((1+Assumptions!$B$21)^$E10)+L10/IF(L$3="EOP",((1+Assumptions!$B$21)^$E10),1)</f>
        <v>5220672.5857570367</v>
      </c>
      <c r="T9" s="36">
        <f>(T10)/((1+Assumptions!$B$21)^$E10)+M10/IF(M$3="EOP",((1+Assumptions!$B$21)^$E10),1)</f>
        <v>1044134.5171514074</v>
      </c>
      <c r="U9" s="36">
        <f>(U10)/((1+Assumptions!$B$21)^$E10)+N10/IF(N$3="EOP",((1+Assumptions!$B$21)^$E10),1)</f>
        <v>2130327.6951639694</v>
      </c>
      <c r="V9" s="36">
        <f>(V10)/((1+Assumptions!$B$21)^$E10)+O10/IF(O$3="EOP",((1+Assumptions!$B$21)^$E10),1)</f>
        <v>213032.76951639674</v>
      </c>
      <c r="W9" s="36">
        <f>(W10)/((1+Assumptions!$B$21)^$E10)+P10/IF(P$3="EOP",((1+Assumptions!$B$21)^$E10),1)</f>
        <v>852131.07806558686</v>
      </c>
      <c r="X9" s="36">
        <f>(X10)/((1+Assumptions!$B$21)^$E10)+Q10/IF(Q$3="EOP",((1+Assumptions!$B$21)^$E10),1)</f>
        <v>522067.25857570372</v>
      </c>
      <c r="Y9" s="38">
        <f t="shared" si="2"/>
        <v>-3183607.1449253559</v>
      </c>
      <c r="Z9" s="37">
        <f>H10*Assumptions!$B$7*Assumptions!$B$25/$E10/12</f>
        <v>49328.552945782583</v>
      </c>
      <c r="AA9" s="36">
        <f>Z9*Assumptions!$B$11</f>
        <v>9865.710589156517</v>
      </c>
      <c r="AB9" s="39">
        <f t="shared" si="8"/>
        <v>39462.842356626068</v>
      </c>
      <c r="AC9" s="87">
        <f t="shared" si="9"/>
        <v>-3144144.30256873</v>
      </c>
      <c r="AD9" s="87">
        <f>Assumptions!$B$23*R9</f>
        <v>1597745.7713729772</v>
      </c>
      <c r="AE9" s="87">
        <f t="shared" si="11"/>
        <v>-1546398.5311957528</v>
      </c>
    </row>
    <row r="10" spans="1:33" x14ac:dyDescent="0.25">
      <c r="A10" s="1">
        <f t="shared" si="10"/>
        <v>5</v>
      </c>
      <c r="B10" s="30" t="s">
        <v>17</v>
      </c>
      <c r="C10" s="31">
        <f t="shared" si="3"/>
        <v>5</v>
      </c>
      <c r="D10" s="32">
        <f t="shared" si="1"/>
        <v>0.41666666666666669</v>
      </c>
      <c r="E10" s="32">
        <f t="shared" si="4"/>
        <v>8.333333333333337E-2</v>
      </c>
      <c r="F10" s="31">
        <f t="shared" si="5"/>
        <v>0</v>
      </c>
      <c r="G10" s="36">
        <f>(G9*($K9/$K8)-L9)*(1+Assumptions!$B$15)^$F10</f>
        <v>947108216.55902624</v>
      </c>
      <c r="H10" s="36">
        <f>$H$6/$G$6*G10*(1+Assumptions!$B$16)^INT((C10-1)/12)*IF(B10="Monthly",1,12)</f>
        <v>78925.68471325218</v>
      </c>
      <c r="I10" s="40">
        <f>Assumptions!$B$14</f>
        <v>0.15</v>
      </c>
      <c r="J10" s="40">
        <f t="shared" si="6"/>
        <v>1.3451947011868914E-2</v>
      </c>
      <c r="K10" s="35">
        <f t="shared" si="7"/>
        <v>0.93452563505325814</v>
      </c>
      <c r="L10" s="37">
        <f>H10*Assumptions!$B$7</f>
        <v>39462.84235662609</v>
      </c>
      <c r="M10" s="36">
        <f>L10*Assumptions!$B$11</f>
        <v>7892.5684713252185</v>
      </c>
      <c r="N10" s="36">
        <f>H10*Assumptions!$B$11</f>
        <v>15785.136942650437</v>
      </c>
      <c r="O10" s="36">
        <f>N10*Assumptions!$B$12</f>
        <v>1578.5136942650438</v>
      </c>
      <c r="P10" s="36">
        <f>H10*Assumptions!$B$9</f>
        <v>6314.0547770601743</v>
      </c>
      <c r="Q10" s="36">
        <f>H10*Assumptions!$B$8</f>
        <v>3946.2842356626093</v>
      </c>
      <c r="R10" s="37">
        <f>(R11)/((1+Assumptions!$B$21)^$E11)+H11/IF(H$3="EOP",((1+Assumptions!$B$21)^$E11),1)</f>
        <v>10594490.848384349</v>
      </c>
      <c r="S10" s="36">
        <f>(S11)/((1+Assumptions!$B$21)^$E11)+L11/IF(L$3="EOP",((1+Assumptions!$B$21)^$E11),1)</f>
        <v>5191963.474145527</v>
      </c>
      <c r="T10" s="36">
        <f>(T11)/((1+Assumptions!$B$21)^$E11)+M11/IF(M$3="EOP",((1+Assumptions!$B$21)^$E11),1)</f>
        <v>1038392.6948291055</v>
      </c>
      <c r="U10" s="36">
        <f>(U11)/((1+Assumptions!$B$21)^$E11)+N11/IF(N$3="EOP",((1+Assumptions!$B$21)^$E11),1)</f>
        <v>2118898.1696768692</v>
      </c>
      <c r="V10" s="36">
        <f>(V11)/((1+Assumptions!$B$21)^$E11)+O11/IF(O$3="EOP",((1+Assumptions!$B$21)^$E11),1)</f>
        <v>211889.81696768673</v>
      </c>
      <c r="W10" s="36">
        <f>(W11)/((1+Assumptions!$B$21)^$E11)+P11/IF(P$3="EOP",((1+Assumptions!$B$21)^$E11),1)</f>
        <v>847559.26787074679</v>
      </c>
      <c r="X10" s="36">
        <f>(X11)/((1+Assumptions!$B$21)^$E11)+Q11/IF(Q$3="EOP",((1+Assumptions!$B$21)^$E11),1)</f>
        <v>519196.34741455276</v>
      </c>
      <c r="Y10" s="38">
        <f t="shared" si="2"/>
        <v>-3167156.1010734453</v>
      </c>
      <c r="Z10" s="37">
        <f>H11*Assumptions!$B$7*Assumptions!$B$25/$E11/12</f>
        <v>48662.932509011043</v>
      </c>
      <c r="AA10" s="36">
        <f>Z10*Assumptions!$B$11</f>
        <v>9732.5865018022087</v>
      </c>
      <c r="AB10" s="39">
        <f t="shared" si="8"/>
        <v>38930.346007208835</v>
      </c>
      <c r="AC10" s="87">
        <f t="shared" si="9"/>
        <v>-3128225.7550662365</v>
      </c>
      <c r="AD10" s="87">
        <f>Assumptions!$B$23*R10</f>
        <v>1589173.6272576523</v>
      </c>
      <c r="AE10" s="87">
        <f t="shared" si="11"/>
        <v>-1539052.1278085841</v>
      </c>
    </row>
    <row r="11" spans="1:33" x14ac:dyDescent="0.25">
      <c r="A11" s="1">
        <f t="shared" si="10"/>
        <v>6</v>
      </c>
      <c r="B11" s="30" t="s">
        <v>17</v>
      </c>
      <c r="C11" s="31">
        <f t="shared" si="3"/>
        <v>6</v>
      </c>
      <c r="D11" s="32">
        <f t="shared" si="1"/>
        <v>0.5</v>
      </c>
      <c r="E11" s="32">
        <f t="shared" si="4"/>
        <v>8.3333333333333315E-2</v>
      </c>
      <c r="F11" s="31">
        <f t="shared" si="5"/>
        <v>0</v>
      </c>
      <c r="G11" s="36">
        <f>(G10*($K10/$K9)-L10)*(1+Assumptions!$B$15)^$F11</f>
        <v>934328304.1730119</v>
      </c>
      <c r="H11" s="36">
        <f>$H$6/$G$6*G11*(1+Assumptions!$B$16)^INT((C11-1)/12)*IF(B11="Monthly",1,12)</f>
        <v>77860.692014417655</v>
      </c>
      <c r="I11" s="40">
        <f>Assumptions!$B$14</f>
        <v>0.15</v>
      </c>
      <c r="J11" s="40">
        <f t="shared" si="6"/>
        <v>1.3451947011868914E-2</v>
      </c>
      <c r="K11" s="35">
        <f t="shared" si="7"/>
        <v>0.92195444572928853</v>
      </c>
      <c r="L11" s="37">
        <f>H11*Assumptions!$B$7</f>
        <v>38930.346007208827</v>
      </c>
      <c r="M11" s="36">
        <f>L11*Assumptions!$B$11</f>
        <v>7786.0692014417655</v>
      </c>
      <c r="N11" s="36">
        <f>H11*Assumptions!$B$11</f>
        <v>15572.138402883531</v>
      </c>
      <c r="O11" s="36">
        <f>N11*Assumptions!$B$12</f>
        <v>1557.2138402883531</v>
      </c>
      <c r="P11" s="36">
        <f>H11*Assumptions!$B$9</f>
        <v>6228.8553611534126</v>
      </c>
      <c r="Q11" s="36">
        <f>H11*Assumptions!$B$8</f>
        <v>3893.0346007208827</v>
      </c>
      <c r="R11" s="37">
        <f>(R12)/((1+Assumptions!$B$21)^$E12)+H12/IF(H$3="EOP",((1+Assumptions!$B$21)^$E12),1)</f>
        <v>10538292.692602543</v>
      </c>
      <c r="S11" s="36">
        <f>(S12)/((1+Assumptions!$B$21)^$E12)+L12/IF(L$3="EOP",((1+Assumptions!$B$21)^$E12),1)</f>
        <v>5163727.7228140617</v>
      </c>
      <c r="T11" s="36">
        <f>(T12)/((1+Assumptions!$B$21)^$E12)+M12/IF(M$3="EOP",((1+Assumptions!$B$21)^$E12),1)</f>
        <v>1032745.5445628124</v>
      </c>
      <c r="U11" s="36">
        <f>(U12)/((1+Assumptions!$B$21)^$E12)+N12/IF(N$3="EOP",((1+Assumptions!$B$21)^$E12),1)</f>
        <v>2107658.5385205084</v>
      </c>
      <c r="V11" s="36">
        <f>(V12)/((1+Assumptions!$B$21)^$E12)+O12/IF(O$3="EOP",((1+Assumptions!$B$21)^$E12),1)</f>
        <v>210765.85385205064</v>
      </c>
      <c r="W11" s="36">
        <f>(W12)/((1+Assumptions!$B$21)^$E12)+P12/IF(P$3="EOP",((1+Assumptions!$B$21)^$E12),1)</f>
        <v>843063.41540820245</v>
      </c>
      <c r="X11" s="36">
        <f>(X12)/((1+Assumptions!$B$21)^$E12)+Q12/IF(Q$3="EOP",((1+Assumptions!$B$21)^$E12),1)</f>
        <v>516372.77228140621</v>
      </c>
      <c r="Y11" s="38">
        <f t="shared" si="2"/>
        <v>-3150981.6419932265</v>
      </c>
      <c r="Z11" s="37">
        <f>H12*Assumptions!$B$7*Assumptions!$B$25/$E12/12</f>
        <v>48006.293697269772</v>
      </c>
      <c r="AA11" s="36">
        <f>Z11*Assumptions!$B$11</f>
        <v>9601.2587394539551</v>
      </c>
      <c r="AB11" s="39">
        <f t="shared" si="8"/>
        <v>38405.03495781582</v>
      </c>
      <c r="AC11" s="87">
        <f t="shared" si="9"/>
        <v>-3112576.6070354106</v>
      </c>
      <c r="AD11" s="87">
        <f>Assumptions!$B$23*R11</f>
        <v>1580743.9038903813</v>
      </c>
      <c r="AE11" s="87">
        <f t="shared" si="11"/>
        <v>-1531832.7031450293</v>
      </c>
    </row>
    <row r="12" spans="1:33" x14ac:dyDescent="0.25">
      <c r="A12" s="1">
        <f t="shared" si="10"/>
        <v>7</v>
      </c>
      <c r="B12" s="30" t="s">
        <v>17</v>
      </c>
      <c r="C12" s="31">
        <f t="shared" si="3"/>
        <v>7</v>
      </c>
      <c r="D12" s="32">
        <f t="shared" si="1"/>
        <v>0.58333333333333337</v>
      </c>
      <c r="E12" s="32">
        <f t="shared" si="4"/>
        <v>8.333333333333337E-2</v>
      </c>
      <c r="F12" s="31">
        <f t="shared" si="5"/>
        <v>0</v>
      </c>
      <c r="G12" s="36">
        <f>(G11*($K11/$K10)-L11)*(1+Assumptions!$B$15)^$F12</f>
        <v>921720838.98757994</v>
      </c>
      <c r="H12" s="36">
        <f>$H$6/$G$6*G12*(1+Assumptions!$B$16)^INT((C12-1)/12)*IF(B12="Monthly",1,12)</f>
        <v>76810.069915631655</v>
      </c>
      <c r="I12" s="40">
        <f>Assumptions!$B$14</f>
        <v>0.15</v>
      </c>
      <c r="J12" s="40">
        <f t="shared" si="6"/>
        <v>1.3451947011868914E-2</v>
      </c>
      <c r="K12" s="35">
        <f t="shared" si="7"/>
        <v>0.90955236337798118</v>
      </c>
      <c r="L12" s="37">
        <f>H12*Assumptions!$B$7</f>
        <v>38405.034957815828</v>
      </c>
      <c r="M12" s="36">
        <f>L12*Assumptions!$B$11</f>
        <v>7681.0069915631657</v>
      </c>
      <c r="N12" s="36">
        <f>H12*Assumptions!$B$11</f>
        <v>15362.013983126331</v>
      </c>
      <c r="O12" s="36">
        <f>N12*Assumptions!$B$12</f>
        <v>1536.2013983126333</v>
      </c>
      <c r="P12" s="36">
        <f>H12*Assumptions!$B$9</f>
        <v>6144.8055932505322</v>
      </c>
      <c r="Q12" s="36">
        <f>H12*Assumptions!$B$8</f>
        <v>3840.5034957815828</v>
      </c>
      <c r="R12" s="37">
        <f>(R13)/((1+Assumptions!$B$21)^$E13)+H13/IF(H$3="EOP",((1+Assumptions!$B$21)^$E13),1)</f>
        <v>10483031.564029451</v>
      </c>
      <c r="S12" s="36">
        <f>(S13)/((1+Assumptions!$B$21)^$E13)+L13/IF(L$3="EOP",((1+Assumptions!$B$21)^$E13),1)</f>
        <v>5135959.1215072908</v>
      </c>
      <c r="T12" s="36">
        <f>(T13)/((1+Assumptions!$B$21)^$E13)+M13/IF(M$3="EOP",((1+Assumptions!$B$21)^$E13),1)</f>
        <v>1027191.8243014582</v>
      </c>
      <c r="U12" s="36">
        <f>(U13)/((1+Assumptions!$B$21)^$E13)+N13/IF(N$3="EOP",((1+Assumptions!$B$21)^$E13),1)</f>
        <v>2096606.3128058899</v>
      </c>
      <c r="V12" s="36">
        <f>(V13)/((1+Assumptions!$B$21)^$E13)+O13/IF(O$3="EOP",((1+Assumptions!$B$21)^$E13),1)</f>
        <v>209660.6312805888</v>
      </c>
      <c r="W12" s="36">
        <f>(W13)/((1+Assumptions!$B$21)^$E13)+P13/IF(P$3="EOP",((1+Assumptions!$B$21)^$E13),1)</f>
        <v>838642.52512235509</v>
      </c>
      <c r="X12" s="36">
        <f>(X13)/((1+Assumptions!$B$21)^$E13)+Q13/IF(Q$3="EOP",((1+Assumptions!$B$21)^$E13),1)</f>
        <v>513595.9121507291</v>
      </c>
      <c r="Y12" s="38">
        <f t="shared" si="2"/>
        <v>-3135080.1480252333</v>
      </c>
      <c r="Z12" s="37">
        <f>H13*Assumptions!$B$7*Assumptions!$B$25/$E13/12</f>
        <v>47358.515315980556</v>
      </c>
      <c r="AA12" s="36">
        <f>Z12*Assumptions!$B$11</f>
        <v>9471.7030631961115</v>
      </c>
      <c r="AB12" s="39">
        <f t="shared" si="8"/>
        <v>37886.812252784446</v>
      </c>
      <c r="AC12" s="87">
        <f t="shared" si="9"/>
        <v>-3097193.3357724487</v>
      </c>
      <c r="AD12" s="87">
        <f>Assumptions!$B$23*R12</f>
        <v>1572454.7346044176</v>
      </c>
      <c r="AE12" s="87">
        <f t="shared" si="11"/>
        <v>-1524738.6011680311</v>
      </c>
    </row>
    <row r="13" spans="1:33" x14ac:dyDescent="0.25">
      <c r="A13" s="1">
        <f t="shared" si="10"/>
        <v>8</v>
      </c>
      <c r="B13" s="30" t="s">
        <v>17</v>
      </c>
      <c r="C13" s="31">
        <f t="shared" si="3"/>
        <v>8</v>
      </c>
      <c r="D13" s="32">
        <f t="shared" si="1"/>
        <v>0.66666666666666663</v>
      </c>
      <c r="E13" s="32">
        <f t="shared" si="4"/>
        <v>8.3333333333333259E-2</v>
      </c>
      <c r="F13" s="31">
        <f t="shared" si="5"/>
        <v>0</v>
      </c>
      <c r="G13" s="36">
        <f>(G12*($K12/$K11)-L12)*(1+Assumptions!$B$15)^$F13</f>
        <v>909283494.06682587</v>
      </c>
      <c r="H13" s="36">
        <f>$H$6/$G$6*G13*(1+Assumptions!$B$16)^INT((C13-1)/12)*IF(B13="Monthly",1,12)</f>
        <v>75773.62450556882</v>
      </c>
      <c r="I13" s="40">
        <f>Assumptions!$B$14</f>
        <v>0.15</v>
      </c>
      <c r="J13" s="40">
        <f t="shared" si="6"/>
        <v>1.3451947011868914E-2</v>
      </c>
      <c r="K13" s="35">
        <f t="shared" si="7"/>
        <v>0.89731711318130047</v>
      </c>
      <c r="L13" s="37">
        <f>H13*Assumptions!$B$7</f>
        <v>37886.81225278441</v>
      </c>
      <c r="M13" s="36">
        <f>L13*Assumptions!$B$11</f>
        <v>7577.3624505568823</v>
      </c>
      <c r="N13" s="36">
        <f>H13*Assumptions!$B$11</f>
        <v>15154.724901113765</v>
      </c>
      <c r="O13" s="36">
        <f>N13*Assumptions!$B$12</f>
        <v>1515.4724901113766</v>
      </c>
      <c r="P13" s="36">
        <f>H13*Assumptions!$B$9</f>
        <v>6061.8899604455055</v>
      </c>
      <c r="Q13" s="36">
        <f>H13*Assumptions!$B$8</f>
        <v>3788.6812252784412</v>
      </c>
      <c r="R13" s="37">
        <f>(R14)/((1+Assumptions!$B$21)^$E14)+H14/IF(H$3="EOP",((1+Assumptions!$B$21)^$E14),1)</f>
        <v>10428695.186897323</v>
      </c>
      <c r="S13" s="36">
        <f>(S14)/((1+Assumptions!$B$21)^$E14)+L14/IF(L$3="EOP",((1+Assumptions!$B$21)^$E14),1)</f>
        <v>5108651.5441334164</v>
      </c>
      <c r="T13" s="36">
        <f>(T14)/((1+Assumptions!$B$21)^$E14)+M14/IF(M$3="EOP",((1+Assumptions!$B$21)^$E14),1)</f>
        <v>1021730.3088266834</v>
      </c>
      <c r="U13" s="36">
        <f>(U14)/((1+Assumptions!$B$21)^$E14)+N14/IF(N$3="EOP",((1+Assumptions!$B$21)^$E14),1)</f>
        <v>2085739.0373794641</v>
      </c>
      <c r="V13" s="36">
        <f>(V14)/((1+Assumptions!$B$21)^$E14)+O14/IF(O$3="EOP",((1+Assumptions!$B$21)^$E14),1)</f>
        <v>208573.90373794624</v>
      </c>
      <c r="W13" s="36">
        <f>(W14)/((1+Assumptions!$B$21)^$E14)+P14/IF(P$3="EOP",((1+Assumptions!$B$21)^$E14),1)</f>
        <v>834295.61495178484</v>
      </c>
      <c r="X13" s="36">
        <f>(X14)/((1+Assumptions!$B$21)^$E14)+Q14/IF(Q$3="EOP",((1+Assumptions!$B$21)^$E14),1)</f>
        <v>510865.15441334172</v>
      </c>
      <c r="Y13" s="38">
        <f t="shared" si="2"/>
        <v>-3119448.0485839453</v>
      </c>
      <c r="Z13" s="37">
        <f>H14*Assumptions!$B$7*Assumptions!$B$25/$E14/12</f>
        <v>46719.477805917646</v>
      </c>
      <c r="AA13" s="36">
        <f>Z13*Assumptions!$B$11</f>
        <v>9343.8955611835299</v>
      </c>
      <c r="AB13" s="39">
        <f t="shared" si="8"/>
        <v>37375.58224473412</v>
      </c>
      <c r="AC13" s="87">
        <f t="shared" si="9"/>
        <v>-3082072.466339211</v>
      </c>
      <c r="AD13" s="87">
        <f>Assumptions!$B$23*R13</f>
        <v>1564304.2780345983</v>
      </c>
      <c r="AE13" s="87">
        <f t="shared" si="11"/>
        <v>-1517768.1883046126</v>
      </c>
    </row>
    <row r="14" spans="1:33" x14ac:dyDescent="0.25">
      <c r="A14" s="1">
        <f t="shared" si="10"/>
        <v>9</v>
      </c>
      <c r="B14" s="30" t="s">
        <v>17</v>
      </c>
      <c r="C14" s="31">
        <f t="shared" si="3"/>
        <v>9</v>
      </c>
      <c r="D14" s="32">
        <f t="shared" si="1"/>
        <v>0.75</v>
      </c>
      <c r="E14" s="32">
        <f t="shared" si="4"/>
        <v>8.333333333333337E-2</v>
      </c>
      <c r="F14" s="31">
        <f t="shared" si="5"/>
        <v>0</v>
      </c>
      <c r="G14" s="36">
        <f>(G13*($K13/$K12)-L13)*(1+Assumptions!$B$15)^$F14</f>
        <v>897013973.8736192</v>
      </c>
      <c r="H14" s="36">
        <f>$H$6/$G$6*G14*(1+Assumptions!$B$16)^INT((C14-1)/12)*IF(B14="Monthly",1,12)</f>
        <v>74751.164489468269</v>
      </c>
      <c r="I14" s="40">
        <f>Assumptions!$B$14</f>
        <v>0.15</v>
      </c>
      <c r="J14" s="40">
        <f t="shared" si="6"/>
        <v>1.3451947011868914E-2</v>
      </c>
      <c r="K14" s="35">
        <f t="shared" si="7"/>
        <v>0.88524645092194243</v>
      </c>
      <c r="L14" s="37">
        <f>H14*Assumptions!$B$7</f>
        <v>37375.582244734134</v>
      </c>
      <c r="M14" s="36">
        <f>L14*Assumptions!$B$11</f>
        <v>7475.1164489468274</v>
      </c>
      <c r="N14" s="36">
        <f>H14*Assumptions!$B$11</f>
        <v>14950.232897893655</v>
      </c>
      <c r="O14" s="36">
        <f>N14*Assumptions!$B$12</f>
        <v>1495.0232897893657</v>
      </c>
      <c r="P14" s="36">
        <f>H14*Assumptions!$B$9</f>
        <v>5980.0931591574617</v>
      </c>
      <c r="Q14" s="36">
        <f>H14*Assumptions!$B$8</f>
        <v>3737.5582244734137</v>
      </c>
      <c r="R14" s="37">
        <f>(R15)/((1+Assumptions!$B$21)^$E15)+H15/IF(H$3="EOP",((1+Assumptions!$B$21)^$E15),1)</f>
        <v>10375271.451841131</v>
      </c>
      <c r="S14" s="36">
        <f>(S15)/((1+Assumptions!$B$21)^$E15)+L15/IF(L$3="EOP",((1+Assumptions!$B$21)^$E15),1)</f>
        <v>5081798.9476292767</v>
      </c>
      <c r="T14" s="36">
        <f>(T15)/((1+Assumptions!$B$21)^$E15)+M15/IF(M$3="EOP",((1+Assumptions!$B$21)^$E15),1)</f>
        <v>1016359.7895258553</v>
      </c>
      <c r="U14" s="36">
        <f>(U15)/((1+Assumptions!$B$21)^$E15)+N15/IF(N$3="EOP",((1+Assumptions!$B$21)^$E15),1)</f>
        <v>2075054.2903682259</v>
      </c>
      <c r="V14" s="36">
        <f>(V15)/((1+Assumptions!$B$21)^$E15)+O15/IF(O$3="EOP",((1+Assumptions!$B$21)^$E15),1)</f>
        <v>207505.42903682243</v>
      </c>
      <c r="W14" s="36">
        <f>(W15)/((1+Assumptions!$B$21)^$E15)+P15/IF(P$3="EOP",((1+Assumptions!$B$21)^$E15),1)</f>
        <v>830021.71614728961</v>
      </c>
      <c r="X14" s="36">
        <f>(X15)/((1+Assumptions!$B$21)^$E15)+Q15/IF(Q$3="EOP",((1+Assumptions!$B$21)^$E15),1)</f>
        <v>508179.89476292767</v>
      </c>
      <c r="Y14" s="38">
        <f t="shared" si="2"/>
        <v>-3104081.821496089</v>
      </c>
      <c r="Z14" s="37">
        <f>H15*Assumptions!$B$7*Assumptions!$B$25/$E15/12</f>
        <v>46089.063221141674</v>
      </c>
      <c r="AA14" s="36">
        <f>Z14*Assumptions!$B$11</f>
        <v>9217.8126442283356</v>
      </c>
      <c r="AB14" s="39">
        <f t="shared" si="8"/>
        <v>36871.250576913342</v>
      </c>
      <c r="AC14" s="87">
        <f t="shared" si="9"/>
        <v>-3067210.5709191756</v>
      </c>
      <c r="AD14" s="87">
        <f>Assumptions!$B$23*R14</f>
        <v>1556290.7177761695</v>
      </c>
      <c r="AE14" s="87">
        <f t="shared" si="11"/>
        <v>-1510919.8531430061</v>
      </c>
    </row>
    <row r="15" spans="1:33" x14ac:dyDescent="0.25">
      <c r="A15" s="1">
        <f t="shared" si="10"/>
        <v>10</v>
      </c>
      <c r="B15" s="30" t="s">
        <v>17</v>
      </c>
      <c r="C15" s="31">
        <f t="shared" si="3"/>
        <v>10</v>
      </c>
      <c r="D15" s="32">
        <f t="shared" si="1"/>
        <v>0.83333333333333337</v>
      </c>
      <c r="E15" s="32">
        <f t="shared" si="4"/>
        <v>8.333333333333337E-2</v>
      </c>
      <c r="F15" s="31">
        <f t="shared" si="5"/>
        <v>0</v>
      </c>
      <c r="G15" s="36">
        <f>(G14*($K14/$K13)-L14)*(1+Assumptions!$B$15)^$F15</f>
        <v>884910013.84592056</v>
      </c>
      <c r="H15" s="36">
        <f>$H$6/$G$6*G15*(1+Assumptions!$B$16)^INT((C15-1)/12)*IF(B15="Monthly",1,12)</f>
        <v>73742.501153826714</v>
      </c>
      <c r="I15" s="40">
        <f>Assumptions!$B$14</f>
        <v>0.15</v>
      </c>
      <c r="J15" s="40">
        <f t="shared" si="6"/>
        <v>1.3451947011868914E-2</v>
      </c>
      <c r="K15" s="35">
        <f t="shared" si="7"/>
        <v>0.8733381625716955</v>
      </c>
      <c r="L15" s="37">
        <f>H15*Assumptions!$B$7</f>
        <v>36871.250576913357</v>
      </c>
      <c r="M15" s="36">
        <f>L15*Assumptions!$B$11</f>
        <v>7374.2501153826715</v>
      </c>
      <c r="N15" s="36">
        <f>H15*Assumptions!$B$11</f>
        <v>14748.500230765343</v>
      </c>
      <c r="O15" s="36">
        <f>N15*Assumptions!$B$12</f>
        <v>1474.8500230765344</v>
      </c>
      <c r="P15" s="36">
        <f>H15*Assumptions!$B$9</f>
        <v>5899.4000923061376</v>
      </c>
      <c r="Q15" s="36">
        <f>H15*Assumptions!$B$8</f>
        <v>3687.1250576913358</v>
      </c>
      <c r="R15" s="37">
        <f>(R16)/((1+Assumptions!$B$21)^$E16)+H16/IF(H$3="EOP",((1+Assumptions!$B$21)^$E16),1)</f>
        <v>10322748.413654765</v>
      </c>
      <c r="S15" s="36">
        <f>(S16)/((1+Assumptions!$B$21)^$E16)+L16/IF(L$3="EOP",((1+Assumptions!$B$21)^$E16),1)</f>
        <v>5055395.3708407385</v>
      </c>
      <c r="T15" s="36">
        <f>(T16)/((1+Assumptions!$B$21)^$E16)+M16/IF(M$3="EOP",((1+Assumptions!$B$21)^$E16),1)</f>
        <v>1011079.0741681478</v>
      </c>
      <c r="U15" s="36">
        <f>(U16)/((1+Assumptions!$B$21)^$E16)+N16/IF(N$3="EOP",((1+Assumptions!$B$21)^$E16),1)</f>
        <v>2064549.6827309525</v>
      </c>
      <c r="V15" s="36">
        <f>(V16)/((1+Assumptions!$B$21)^$E16)+O16/IF(O$3="EOP",((1+Assumptions!$B$21)^$E16),1)</f>
        <v>206454.96827309512</v>
      </c>
      <c r="W15" s="36">
        <f>(W16)/((1+Assumptions!$B$21)^$E16)+P16/IF(P$3="EOP",((1+Assumptions!$B$21)^$E16),1)</f>
        <v>825819.87309238035</v>
      </c>
      <c r="X15" s="36">
        <f>(X16)/((1+Assumptions!$B$21)^$E16)+Q16/IF(Q$3="EOP",((1+Assumptions!$B$21)^$E16),1)</f>
        <v>505539.53708407388</v>
      </c>
      <c r="Y15" s="38">
        <f t="shared" si="2"/>
        <v>-3088977.9923478626</v>
      </c>
      <c r="Z15" s="37">
        <f>H16*Assumptions!$B$7*Assumptions!$B$25/$E16/12</f>
        <v>45467.155207230062</v>
      </c>
      <c r="AA15" s="36">
        <f>Z15*Assumptions!$B$11</f>
        <v>9093.4310414460124</v>
      </c>
      <c r="AB15" s="39">
        <f t="shared" si="8"/>
        <v>36373.72416578405</v>
      </c>
      <c r="AC15" s="87">
        <f t="shared" si="9"/>
        <v>-3052604.2681820784</v>
      </c>
      <c r="AD15" s="87">
        <f>Assumptions!$B$23*R15</f>
        <v>1548412.2620482147</v>
      </c>
      <c r="AE15" s="87">
        <f t="shared" si="11"/>
        <v>-1504192.0061338637</v>
      </c>
    </row>
    <row r="16" spans="1:33" x14ac:dyDescent="0.25">
      <c r="A16" s="1">
        <f t="shared" si="10"/>
        <v>11</v>
      </c>
      <c r="B16" s="30" t="s">
        <v>17</v>
      </c>
      <c r="C16" s="31">
        <f t="shared" si="3"/>
        <v>11</v>
      </c>
      <c r="D16" s="32">
        <f t="shared" si="1"/>
        <v>0.91666666666666663</v>
      </c>
      <c r="E16" s="32">
        <f t="shared" si="4"/>
        <v>8.3333333333333259E-2</v>
      </c>
      <c r="F16" s="31">
        <f t="shared" si="5"/>
        <v>0</v>
      </c>
      <c r="G16" s="36">
        <f>(G15*($K15/$K14)-L15)*(1+Assumptions!$B$15)^$F16</f>
        <v>872969379.97881627</v>
      </c>
      <c r="H16" s="36">
        <f>$H$6/$G$6*G16*(1+Assumptions!$B$16)^INT((C16-1)/12)*IF(B16="Monthly",1,12)</f>
        <v>72747.448331568026</v>
      </c>
      <c r="I16" s="40">
        <f>Assumptions!$B$14</f>
        <v>0.15</v>
      </c>
      <c r="J16" s="40">
        <f t="shared" si="6"/>
        <v>1.3451947011868914E-2</v>
      </c>
      <c r="K16" s="35">
        <f t="shared" si="7"/>
        <v>0.8615900638853381</v>
      </c>
      <c r="L16" s="37">
        <f>H16*Assumptions!$B$7</f>
        <v>36373.724165784013</v>
      </c>
      <c r="M16" s="36">
        <f>L16*Assumptions!$B$11</f>
        <v>7274.744833156803</v>
      </c>
      <c r="N16" s="36">
        <f>H16*Assumptions!$B$11</f>
        <v>14549.489666313606</v>
      </c>
      <c r="O16" s="36">
        <f>N16*Assumptions!$B$12</f>
        <v>1454.9489666313607</v>
      </c>
      <c r="P16" s="36">
        <f>H16*Assumptions!$B$9</f>
        <v>5819.7958665254419</v>
      </c>
      <c r="Q16" s="36">
        <f>H16*Assumptions!$B$8</f>
        <v>3637.3724165784015</v>
      </c>
      <c r="R16" s="37">
        <f>(R17)/((1+Assumptions!$B$21)^$E17)+H17/IF(H$3="EOP",((1+Assumptions!$B$21)^$E17),1)</f>
        <v>10271114.289077492</v>
      </c>
      <c r="S16" s="36">
        <f>(S17)/((1+Assumptions!$B$21)^$E17)+L17/IF(L$3="EOP",((1+Assumptions!$B$21)^$E17),1)</f>
        <v>5029434.9334182069</v>
      </c>
      <c r="T16" s="36">
        <f>(T17)/((1+Assumptions!$B$21)^$E17)+M17/IF(M$3="EOP",((1+Assumptions!$B$21)^$E17),1)</f>
        <v>1005886.9866836416</v>
      </c>
      <c r="U16" s="36">
        <f>(U17)/((1+Assumptions!$B$21)^$E17)+N17/IF(N$3="EOP",((1+Assumptions!$B$21)^$E17),1)</f>
        <v>2054222.857815498</v>
      </c>
      <c r="V16" s="36">
        <f>(V17)/((1+Assumptions!$B$21)^$E17)+O17/IF(O$3="EOP",((1+Assumptions!$B$21)^$E17),1)</f>
        <v>205422.28578154967</v>
      </c>
      <c r="W16" s="36">
        <f>(W17)/((1+Assumptions!$B$21)^$E17)+P17/IF(P$3="EOP",((1+Assumptions!$B$21)^$E17),1)</f>
        <v>821689.14312619856</v>
      </c>
      <c r="X16" s="36">
        <f>(X17)/((1+Assumptions!$B$21)^$E17)+Q17/IF(Q$3="EOP",((1+Assumptions!$B$21)^$E17),1)</f>
        <v>502943.49334182078</v>
      </c>
      <c r="Y16" s="38">
        <f t="shared" si="2"/>
        <v>-3074133.1338409595</v>
      </c>
      <c r="Z16" s="37">
        <f>H17*Assumptions!$B$7*Assumptions!$B$25/$E17/12</f>
        <v>44853.63897980161</v>
      </c>
      <c r="AA16" s="36">
        <f>Z16*Assumptions!$B$11</f>
        <v>8970.7277959603216</v>
      </c>
      <c r="AB16" s="39">
        <f t="shared" si="8"/>
        <v>35882.911183841286</v>
      </c>
      <c r="AC16" s="87">
        <f t="shared" si="9"/>
        <v>-3038250.2226571185</v>
      </c>
      <c r="AD16" s="87">
        <f>Assumptions!$B$23*R16</f>
        <v>1540667.1433616239</v>
      </c>
      <c r="AE16" s="87">
        <f t="shared" si="11"/>
        <v>-1497583.0792954946</v>
      </c>
    </row>
    <row r="17" spans="1:31" s="21" customFormat="1" x14ac:dyDescent="0.25">
      <c r="A17" s="21">
        <f t="shared" si="10"/>
        <v>12</v>
      </c>
      <c r="B17" s="41" t="s">
        <v>17</v>
      </c>
      <c r="C17" s="23">
        <f t="shared" si="3"/>
        <v>12</v>
      </c>
      <c r="D17" s="22">
        <f t="shared" si="1"/>
        <v>1</v>
      </c>
      <c r="E17" s="22">
        <f t="shared" si="4"/>
        <v>8.333333333333337E-2</v>
      </c>
      <c r="F17" s="23">
        <f t="shared" si="5"/>
        <v>0</v>
      </c>
      <c r="G17" s="27">
        <f>(G16*($K16/$K15)-L16)*(1+Assumptions!$B$15)^$F17</f>
        <v>861189868.41219139</v>
      </c>
      <c r="H17" s="27">
        <f>$H$6/$G$6*G17*(1+Assumptions!$B$16)^INT((C17-1)/12)*IF(B17="Monthly",1,12)</f>
        <v>71765.822367682616</v>
      </c>
      <c r="I17" s="42">
        <f>Assumptions!$B$14</f>
        <v>0.15</v>
      </c>
      <c r="J17" s="42">
        <f t="shared" si="6"/>
        <v>1.3451947011868914E-2</v>
      </c>
      <c r="K17" s="43">
        <f t="shared" si="7"/>
        <v>0.84999999999999976</v>
      </c>
      <c r="L17" s="26">
        <f>H17*Assumptions!$B$7</f>
        <v>35882.911183841308</v>
      </c>
      <c r="M17" s="27">
        <f>L17*Assumptions!$B$11</f>
        <v>7176.5822367682622</v>
      </c>
      <c r="N17" s="27">
        <f>H17*Assumptions!$B$11</f>
        <v>14353.164473536524</v>
      </c>
      <c r="O17" s="27">
        <f>N17*Assumptions!$B$12</f>
        <v>1435.3164473536526</v>
      </c>
      <c r="P17" s="27">
        <f>H17*Assumptions!$B$9</f>
        <v>5741.2657894146096</v>
      </c>
      <c r="Q17" s="27">
        <f>H17*Assumptions!$B$8</f>
        <v>3588.2911183841311</v>
      </c>
      <c r="R17" s="26">
        <f>(R18)/((1+Assumptions!$B$21)^$E18)+H18/IF(H$3="EOP",((1+Assumptions!$B$21)^$E18),1)</f>
        <v>10220357.454610303</v>
      </c>
      <c r="S17" s="27">
        <f>(S18)/((1+Assumptions!$B$21)^$E18)+L18/IF(L$3="EOP",((1+Assumptions!$B$21)^$E18),1)</f>
        <v>5003911.834727034</v>
      </c>
      <c r="T17" s="27">
        <f>(T18)/((1+Assumptions!$B$21)^$E18)+M18/IF(M$3="EOP",((1+Assumptions!$B$21)^$E18),1)</f>
        <v>1000782.3669454071</v>
      </c>
      <c r="U17" s="27">
        <f>(U18)/((1+Assumptions!$B$21)^$E18)+N18/IF(N$3="EOP",((1+Assumptions!$B$21)^$E18),1)</f>
        <v>2044071.4909220603</v>
      </c>
      <c r="V17" s="27">
        <f>(V18)/((1+Assumptions!$B$21)^$E18)+O18/IF(O$3="EOP",((1+Assumptions!$B$21)^$E18),1)</f>
        <v>204407.14909220589</v>
      </c>
      <c r="W17" s="27">
        <f>(W18)/((1+Assumptions!$B$21)^$E18)+P18/IF(P$3="EOP",((1+Assumptions!$B$21)^$E18),1)</f>
        <v>817628.59636882343</v>
      </c>
      <c r="X17" s="27">
        <f>(X18)/((1+Assumptions!$B$21)^$E18)+Q18/IF(Q$3="EOP",((1+Assumptions!$B$21)^$E18),1)</f>
        <v>500391.18347270356</v>
      </c>
      <c r="Y17" s="28">
        <f t="shared" si="2"/>
        <v>-3059543.8651572955</v>
      </c>
      <c r="Z17" s="26">
        <f>H18*Assumptions!$B$7*Assumptions!$B$25/$E18/12</f>
        <v>48744.03887575023</v>
      </c>
      <c r="AA17" s="27">
        <f>Z17*Assumptions!$B$11</f>
        <v>9748.8077751500459</v>
      </c>
      <c r="AB17" s="29">
        <f t="shared" si="8"/>
        <v>38995.231100600184</v>
      </c>
      <c r="AC17" s="86">
        <f t="shared" si="9"/>
        <v>-3020548.6340566953</v>
      </c>
      <c r="AD17" s="86">
        <f>Assumptions!$B$23*R17</f>
        <v>1533053.6181915454</v>
      </c>
      <c r="AE17" s="86">
        <f t="shared" si="11"/>
        <v>-1487495.0158651499</v>
      </c>
    </row>
    <row r="18" spans="1:31" x14ac:dyDescent="0.25">
      <c r="A18" s="1">
        <f t="shared" si="10"/>
        <v>13</v>
      </c>
      <c r="B18" s="30" t="s">
        <v>17</v>
      </c>
      <c r="C18" s="31">
        <f t="shared" si="3"/>
        <v>13</v>
      </c>
      <c r="D18" s="32">
        <f t="shared" si="1"/>
        <v>1.0833333333333333</v>
      </c>
      <c r="E18" s="32">
        <f t="shared" si="4"/>
        <v>8.3333333333333259E-2</v>
      </c>
      <c r="F18" s="31">
        <f t="shared" si="5"/>
        <v>1</v>
      </c>
      <c r="G18" s="36">
        <f>(G17*($K17/$K16)-L17)*(1+Assumptions!$B$15)^$F18</f>
        <v>866560691.1244477</v>
      </c>
      <c r="H18" s="36">
        <f>$H$6/$G$6*G18*(1+Assumptions!$B$16)^INT((C18-1)/12)*IF(B18="Monthly",1,12)</f>
        <v>77990.462201200295</v>
      </c>
      <c r="I18" s="40">
        <f>Assumptions!$B$14</f>
        <v>0.15</v>
      </c>
      <c r="J18" s="40">
        <f t="shared" si="6"/>
        <v>1.3451947011868914E-2</v>
      </c>
      <c r="K18" s="35">
        <f t="shared" si="7"/>
        <v>0.83856584503991116</v>
      </c>
      <c r="L18" s="37">
        <f>H18*Assumptions!$B$7</f>
        <v>38995.231100600147</v>
      </c>
      <c r="M18" s="36">
        <f>L18*Assumptions!$B$11</f>
        <v>7799.0462201200298</v>
      </c>
      <c r="N18" s="36">
        <f>H18*Assumptions!$B$11</f>
        <v>15598.09244024006</v>
      </c>
      <c r="O18" s="36">
        <f>N18*Assumptions!$B$12</f>
        <v>1559.8092440240061</v>
      </c>
      <c r="P18" s="36">
        <f>H18*Assumptions!$B$9</f>
        <v>6239.2369760960237</v>
      </c>
      <c r="Q18" s="36">
        <f>H18*Assumptions!$B$8</f>
        <v>3899.5231100600149</v>
      </c>
      <c r="R18" s="37">
        <f>(R19)/((1+Assumptions!$B$21)^$E19)+H19/IF(H$3="EOP",((1+Assumptions!$B$21)^$E19),1)</f>
        <v>10163258.607802123</v>
      </c>
      <c r="S18" s="36">
        <f>(S19)/((1+Assumptions!$B$21)^$E19)+L19/IF(L$3="EOP",((1+Assumptions!$B$21)^$E19),1)</f>
        <v>4975223.8427146999</v>
      </c>
      <c r="T18" s="36">
        <f>(T19)/((1+Assumptions!$B$21)^$E19)+M19/IF(M$3="EOP",((1+Assumptions!$B$21)^$E19),1)</f>
        <v>995044.76854294026</v>
      </c>
      <c r="U18" s="36">
        <f>(U19)/((1+Assumptions!$B$21)^$E19)+N19/IF(N$3="EOP",((1+Assumptions!$B$21)^$E19),1)</f>
        <v>2032651.7215604242</v>
      </c>
      <c r="V18" s="36">
        <f>(V19)/((1+Assumptions!$B$21)^$E19)+O19/IF(O$3="EOP",((1+Assumptions!$B$21)^$E19),1)</f>
        <v>203265.17215604227</v>
      </c>
      <c r="W18" s="36">
        <f>(W19)/((1+Assumptions!$B$21)^$E19)+P19/IF(P$3="EOP",((1+Assumptions!$B$21)^$E19),1)</f>
        <v>813060.68862416898</v>
      </c>
      <c r="X18" s="36">
        <f>(X19)/((1+Assumptions!$B$21)^$E19)+Q19/IF(Q$3="EOP",((1+Assumptions!$B$21)^$E19),1)</f>
        <v>497522.38427147013</v>
      </c>
      <c r="Y18" s="38">
        <f t="shared" si="2"/>
        <v>-3043109.9113303432</v>
      </c>
      <c r="Z18" s="37">
        <f>H19*Assumptions!$B$7*Assumptions!$B$25/$E19/12</f>
        <v>48086.143165899623</v>
      </c>
      <c r="AA18" s="36">
        <f>Z18*Assumptions!$B$11</f>
        <v>9617.2286331799241</v>
      </c>
      <c r="AB18" s="39">
        <f t="shared" si="8"/>
        <v>38468.914532719697</v>
      </c>
      <c r="AC18" s="87">
        <f t="shared" si="9"/>
        <v>-3004640.9967976236</v>
      </c>
      <c r="AD18" s="87">
        <f>Assumptions!$B$23*R18</f>
        <v>1524488.7911703184</v>
      </c>
      <c r="AE18" s="87">
        <f t="shared" si="11"/>
        <v>-1480152.2056273052</v>
      </c>
    </row>
    <row r="19" spans="1:31" x14ac:dyDescent="0.25">
      <c r="A19" s="1">
        <f t="shared" si="10"/>
        <v>14</v>
      </c>
      <c r="B19" s="30" t="s">
        <v>17</v>
      </c>
      <c r="C19" s="31">
        <f t="shared" si="3"/>
        <v>14</v>
      </c>
      <c r="D19" s="32">
        <f t="shared" si="1"/>
        <v>1.1666666666666667</v>
      </c>
      <c r="E19" s="32">
        <f t="shared" si="4"/>
        <v>8.3333333333333481E-2</v>
      </c>
      <c r="F19" s="31">
        <f t="shared" si="5"/>
        <v>0</v>
      </c>
      <c r="G19" s="36">
        <f>(G18*($K18/$K17)-L18)*(1+Assumptions!$B$15)^$F19</f>
        <v>854864767.3937726</v>
      </c>
      <c r="H19" s="36">
        <f>$H$6/$G$6*G19*(1+Assumptions!$B$16)^INT((C19-1)/12)*IF(B19="Monthly",1,12)</f>
        <v>76937.829065439539</v>
      </c>
      <c r="I19" s="40">
        <f>Assumptions!$B$14</f>
        <v>0.15</v>
      </c>
      <c r="J19" s="40">
        <f t="shared" si="6"/>
        <v>1.3451947011868914E-2</v>
      </c>
      <c r="K19" s="35">
        <f t="shared" si="7"/>
        <v>0.8272855017264712</v>
      </c>
      <c r="L19" s="37">
        <f>H19*Assumptions!$B$7</f>
        <v>38468.914532719769</v>
      </c>
      <c r="M19" s="36">
        <f>L19*Assumptions!$B$11</f>
        <v>7693.7829065439546</v>
      </c>
      <c r="N19" s="36">
        <f>H19*Assumptions!$B$11</f>
        <v>15387.565813087909</v>
      </c>
      <c r="O19" s="36">
        <f>N19*Assumptions!$B$12</f>
        <v>1538.7565813087911</v>
      </c>
      <c r="P19" s="36">
        <f>H19*Assumptions!$B$9</f>
        <v>6155.0263252351633</v>
      </c>
      <c r="Q19" s="36">
        <f>H19*Assumptions!$B$8</f>
        <v>3846.8914532719773</v>
      </c>
      <c r="R19" s="37">
        <f>(R20)/((1+Assumptions!$B$21)^$E20)+H20/IF(H$3="EOP",((1+Assumptions!$B$21)^$E20),1)</f>
        <v>10107096.948105995</v>
      </c>
      <c r="S19" s="36">
        <f>(S20)/((1+Assumptions!$B$21)^$E20)+L20/IF(L$3="EOP",((1+Assumptions!$B$21)^$E20),1)</f>
        <v>4947003.0747037912</v>
      </c>
      <c r="T19" s="36">
        <f>(T20)/((1+Assumptions!$B$21)^$E20)+M20/IF(M$3="EOP",((1+Assumptions!$B$21)^$E20),1)</f>
        <v>989400.61494075856</v>
      </c>
      <c r="U19" s="36">
        <f>(U20)/((1+Assumptions!$B$21)^$E20)+N20/IF(N$3="EOP",((1+Assumptions!$B$21)^$E20),1)</f>
        <v>2021419.3896211989</v>
      </c>
      <c r="V19" s="36">
        <f>(V20)/((1+Assumptions!$B$21)^$E20)+O20/IF(O$3="EOP",((1+Assumptions!$B$21)^$E20),1)</f>
        <v>202141.93896211975</v>
      </c>
      <c r="W19" s="36">
        <f>(W20)/((1+Assumptions!$B$21)^$E20)+P20/IF(P$3="EOP",((1+Assumptions!$B$21)^$E20),1)</f>
        <v>808567.75584847888</v>
      </c>
      <c r="X19" s="36">
        <f>(X20)/((1+Assumptions!$B$21)^$E20)+Q20/IF(Q$3="EOP",((1+Assumptions!$B$21)^$E20),1)</f>
        <v>494700.30747037928</v>
      </c>
      <c r="Y19" s="38">
        <f t="shared" si="2"/>
        <v>-3026948.9743650244</v>
      </c>
      <c r="Z19" s="37">
        <f>H20*Assumptions!$B$7*Assumptions!$B$25/$E20/12</f>
        <v>47437.127039584455</v>
      </c>
      <c r="AA19" s="36">
        <f>Z19*Assumptions!$B$11</f>
        <v>9487.4254079168913</v>
      </c>
      <c r="AB19" s="39">
        <f t="shared" si="8"/>
        <v>37949.701631667565</v>
      </c>
      <c r="AC19" s="87">
        <f t="shared" si="9"/>
        <v>-2988999.2727333568</v>
      </c>
      <c r="AD19" s="87">
        <f>Assumptions!$B$23*R19</f>
        <v>1516064.5422158991</v>
      </c>
      <c r="AE19" s="87">
        <f t="shared" si="11"/>
        <v>-1472934.7305174577</v>
      </c>
    </row>
    <row r="20" spans="1:31" x14ac:dyDescent="0.25">
      <c r="A20" s="1">
        <f t="shared" si="10"/>
        <v>15</v>
      </c>
      <c r="B20" s="30" t="s">
        <v>17</v>
      </c>
      <c r="C20" s="31">
        <f t="shared" si="3"/>
        <v>15</v>
      </c>
      <c r="D20" s="32">
        <f t="shared" si="1"/>
        <v>1.25</v>
      </c>
      <c r="E20" s="32">
        <f t="shared" si="4"/>
        <v>8.3333333333333259E-2</v>
      </c>
      <c r="F20" s="31">
        <f t="shared" si="5"/>
        <v>0</v>
      </c>
      <c r="G20" s="36">
        <f>(G19*($K19/$K18)-L19)*(1+Assumptions!$B$15)^$F20</f>
        <v>843326702.92594528</v>
      </c>
      <c r="H20" s="36">
        <f>$H$6/$G$6*G20*(1+Assumptions!$B$16)^INT((C20-1)/12)*IF(B20="Monthly",1,12)</f>
        <v>75899.403263335073</v>
      </c>
      <c r="I20" s="40">
        <f>Assumptions!$B$14</f>
        <v>0.15</v>
      </c>
      <c r="J20" s="40">
        <f t="shared" si="6"/>
        <v>1.3451947011868914E-2</v>
      </c>
      <c r="K20" s="35">
        <f t="shared" si="7"/>
        <v>0.81615690099355931</v>
      </c>
      <c r="L20" s="37">
        <f>H20*Assumptions!$B$7</f>
        <v>37949.701631667536</v>
      </c>
      <c r="M20" s="36">
        <f>L20*Assumptions!$B$11</f>
        <v>7589.940326333508</v>
      </c>
      <c r="N20" s="36">
        <f>H20*Assumptions!$B$11</f>
        <v>15179.880652667016</v>
      </c>
      <c r="O20" s="36">
        <f>N20*Assumptions!$B$12</f>
        <v>1517.9880652667016</v>
      </c>
      <c r="P20" s="36">
        <f>H20*Assumptions!$B$9</f>
        <v>6071.9522610668055</v>
      </c>
      <c r="Q20" s="36">
        <f>H20*Assumptions!$B$8</f>
        <v>3794.970163166754</v>
      </c>
      <c r="R20" s="37">
        <f>(R21)/((1+Assumptions!$B$21)^$E21)+H21/IF(H$3="EOP",((1+Assumptions!$B$21)^$E21),1)</f>
        <v>10051860.169375485</v>
      </c>
      <c r="S20" s="36">
        <f>(S21)/((1+Assumptions!$B$21)^$E21)+L21/IF(L$3="EOP",((1+Assumptions!$B$21)^$E21),1)</f>
        <v>4919243.3894324219</v>
      </c>
      <c r="T20" s="36">
        <f>(T21)/((1+Assumptions!$B$21)^$E21)+M21/IF(M$3="EOP",((1+Assumptions!$B$21)^$E21),1)</f>
        <v>983848.67788648477</v>
      </c>
      <c r="U20" s="36">
        <f>(U21)/((1+Assumptions!$B$21)^$E21)+N21/IF(N$3="EOP",((1+Assumptions!$B$21)^$E21),1)</f>
        <v>2010372.0338750968</v>
      </c>
      <c r="V20" s="36">
        <f>(V21)/((1+Assumptions!$B$21)^$E21)+O21/IF(O$3="EOP",((1+Assumptions!$B$21)^$E21),1)</f>
        <v>201037.20338750954</v>
      </c>
      <c r="W20" s="36">
        <f>(W21)/((1+Assumptions!$B$21)^$E21)+P21/IF(P$3="EOP",((1+Assumptions!$B$21)^$E21),1)</f>
        <v>804148.81355003803</v>
      </c>
      <c r="X20" s="36">
        <f>(X21)/((1+Assumptions!$B$21)^$E21)+Q21/IF(Q$3="EOP",((1+Assumptions!$B$21)^$E21),1)</f>
        <v>491924.33894324239</v>
      </c>
      <c r="Y20" s="38">
        <f t="shared" si="2"/>
        <v>-3011057.4748486797</v>
      </c>
      <c r="Z20" s="37">
        <f>H21*Assumptions!$B$7*Assumptions!$B$25/$E21/12</f>
        <v>46796.8706495359</v>
      </c>
      <c r="AA20" s="36">
        <f>Z20*Assumptions!$B$11</f>
        <v>9359.3741299071808</v>
      </c>
      <c r="AB20" s="39">
        <f t="shared" si="8"/>
        <v>37437.496519628723</v>
      </c>
      <c r="AC20" s="87">
        <f t="shared" si="9"/>
        <v>-2973619.9783290508</v>
      </c>
      <c r="AD20" s="87">
        <f>Assumptions!$B$23*R20</f>
        <v>1507779.0254063227</v>
      </c>
      <c r="AE20" s="87">
        <f t="shared" si="11"/>
        <v>-1465840.9529227281</v>
      </c>
    </row>
    <row r="21" spans="1:31" x14ac:dyDescent="0.25">
      <c r="A21" s="1">
        <f t="shared" si="10"/>
        <v>16</v>
      </c>
      <c r="B21" s="30" t="s">
        <v>17</v>
      </c>
      <c r="C21" s="31">
        <f t="shared" si="3"/>
        <v>16</v>
      </c>
      <c r="D21" s="32">
        <f t="shared" si="1"/>
        <v>1.3333333333333333</v>
      </c>
      <c r="E21" s="32">
        <f t="shared" si="4"/>
        <v>8.3333333333333259E-2</v>
      </c>
      <c r="F21" s="31">
        <f t="shared" si="5"/>
        <v>0</v>
      </c>
      <c r="G21" s="36">
        <f>(G20*($K20/$K19)-L20)*(1+Assumptions!$B$15)^$F21</f>
        <v>831944367.10285974</v>
      </c>
      <c r="H21" s="36">
        <f>$H$6/$G$6*G21*(1+Assumptions!$B$16)^INT((C21-1)/12)*IF(B21="Monthly",1,12)</f>
        <v>74874.993039257373</v>
      </c>
      <c r="I21" s="40">
        <f>Assumptions!$B$14</f>
        <v>0.15</v>
      </c>
      <c r="J21" s="40">
        <f t="shared" si="6"/>
        <v>1.3451947011868914E-2</v>
      </c>
      <c r="K21" s="35">
        <f t="shared" si="7"/>
        <v>0.80517800160802278</v>
      </c>
      <c r="L21" s="37">
        <f>H21*Assumptions!$B$7</f>
        <v>37437.496519628687</v>
      </c>
      <c r="M21" s="36">
        <f>L21*Assumptions!$B$11</f>
        <v>7487.4993039257379</v>
      </c>
      <c r="N21" s="36">
        <f>H21*Assumptions!$B$11</f>
        <v>14974.998607851476</v>
      </c>
      <c r="O21" s="36">
        <f>N21*Assumptions!$B$12</f>
        <v>1497.4998607851476</v>
      </c>
      <c r="P21" s="36">
        <f>H21*Assumptions!$B$9</f>
        <v>5989.9994431405903</v>
      </c>
      <c r="Q21" s="36">
        <f>H21*Assumptions!$B$8</f>
        <v>3743.7496519628689</v>
      </c>
      <c r="R21" s="37">
        <f>(R22)/((1+Assumptions!$B$21)^$E22)+H22/IF(H$3="EOP",((1+Assumptions!$B$21)^$E22),1)</f>
        <v>9997536.1322661284</v>
      </c>
      <c r="S21" s="36">
        <f>(S22)/((1+Assumptions!$B$21)^$E22)+L22/IF(L$3="EOP",((1+Assumptions!$B$21)^$E22),1)</f>
        <v>4891938.7288665297</v>
      </c>
      <c r="T21" s="36">
        <f>(T22)/((1+Assumptions!$B$21)^$E22)+M22/IF(M$3="EOP",((1+Assumptions!$B$21)^$E22),1)</f>
        <v>978387.74577330647</v>
      </c>
      <c r="U21" s="36">
        <f>(U22)/((1+Assumptions!$B$21)^$E22)+N22/IF(N$3="EOP",((1+Assumptions!$B$21)^$E22),1)</f>
        <v>1999507.2264532254</v>
      </c>
      <c r="V21" s="36">
        <f>(V22)/((1+Assumptions!$B$21)^$E22)+O22/IF(O$3="EOP",((1+Assumptions!$B$21)^$E22),1)</f>
        <v>199950.72264532241</v>
      </c>
      <c r="W21" s="36">
        <f>(W22)/((1+Assumptions!$B$21)^$E22)+P22/IF(P$3="EOP",((1+Assumptions!$B$21)^$E22),1)</f>
        <v>799802.89058128954</v>
      </c>
      <c r="X21" s="36">
        <f>(X22)/((1+Assumptions!$B$21)^$E22)+Q22/IF(Q$3="EOP",((1+Assumptions!$B$21)^$E22),1)</f>
        <v>489193.87288665323</v>
      </c>
      <c r="Y21" s="38">
        <f t="shared" si="2"/>
        <v>-2995431.8818970602</v>
      </c>
      <c r="Z21" s="37">
        <f>H22*Assumptions!$B$7*Assumptions!$B$25/$E22/12</f>
        <v>46165.255766057708</v>
      </c>
      <c r="AA21" s="36">
        <f>Z21*Assumptions!$B$11</f>
        <v>9233.0511532115415</v>
      </c>
      <c r="AB21" s="39">
        <f t="shared" si="8"/>
        <v>36932.204612846166</v>
      </c>
      <c r="AC21" s="87">
        <f t="shared" si="9"/>
        <v>-2958499.6772842142</v>
      </c>
      <c r="AD21" s="87">
        <f>Assumptions!$B$23*R21</f>
        <v>1499630.4198399193</v>
      </c>
      <c r="AE21" s="87">
        <f t="shared" si="11"/>
        <v>-1458869.2574442949</v>
      </c>
    </row>
    <row r="22" spans="1:31" x14ac:dyDescent="0.25">
      <c r="A22" s="1">
        <f t="shared" si="10"/>
        <v>17</v>
      </c>
      <c r="B22" s="30" t="s">
        <v>17</v>
      </c>
      <c r="C22" s="31">
        <f t="shared" si="3"/>
        <v>17</v>
      </c>
      <c r="D22" s="32">
        <f t="shared" si="1"/>
        <v>1.4166666666666667</v>
      </c>
      <c r="E22" s="32">
        <f t="shared" si="4"/>
        <v>8.3333333333333481E-2</v>
      </c>
      <c r="F22" s="31">
        <f t="shared" si="5"/>
        <v>0</v>
      </c>
      <c r="G22" s="36">
        <f>(G21*($K21/$K20)-L21)*(1+Assumptions!$B$15)^$F22</f>
        <v>820715658.06324959</v>
      </c>
      <c r="H22" s="36">
        <f>$H$6/$G$6*G22*(1+Assumptions!$B$16)^INT((C22-1)/12)*IF(B22="Monthly",1,12)</f>
        <v>73864.409225692463</v>
      </c>
      <c r="I22" s="40">
        <f>Assumptions!$B$14</f>
        <v>0.15</v>
      </c>
      <c r="J22" s="40">
        <f t="shared" si="6"/>
        <v>1.3451947011868914E-2</v>
      </c>
      <c r="K22" s="35">
        <f t="shared" si="7"/>
        <v>0.79434678979526918</v>
      </c>
      <c r="L22" s="37">
        <f>H22*Assumptions!$B$7</f>
        <v>36932.204612846232</v>
      </c>
      <c r="M22" s="36">
        <f>L22*Assumptions!$B$11</f>
        <v>7386.440922569247</v>
      </c>
      <c r="N22" s="36">
        <f>H22*Assumptions!$B$11</f>
        <v>14772.881845138494</v>
      </c>
      <c r="O22" s="36">
        <f>N22*Assumptions!$B$12</f>
        <v>1477.2881845138495</v>
      </c>
      <c r="P22" s="36">
        <f>H22*Assumptions!$B$9</f>
        <v>5909.1527380553971</v>
      </c>
      <c r="Q22" s="36">
        <f>H22*Assumptions!$B$8</f>
        <v>3693.2204612846235</v>
      </c>
      <c r="R22" s="37">
        <f>(R23)/((1+Assumptions!$B$21)^$E23)+H23/IF(H$3="EOP",((1+Assumptions!$B$21)^$E23),1)</f>
        <v>9944112.8619855698</v>
      </c>
      <c r="S22" s="36">
        <f>(S23)/((1+Assumptions!$B$21)^$E23)+L23/IF(L$3="EOP",((1+Assumptions!$B$21)^$E23),1)</f>
        <v>4865083.1170772519</v>
      </c>
      <c r="T22" s="36">
        <f>(T23)/((1+Assumptions!$B$21)^$E23)+M23/IF(M$3="EOP",((1+Assumptions!$B$21)^$E23),1)</f>
        <v>973016.62341545103</v>
      </c>
      <c r="U22" s="36">
        <f>(U23)/((1+Assumptions!$B$21)^$E23)+N23/IF(N$3="EOP",((1+Assumptions!$B$21)^$E23),1)</f>
        <v>1988822.5723971135</v>
      </c>
      <c r="V22" s="36">
        <f>(V23)/((1+Assumptions!$B$21)^$E23)+O23/IF(O$3="EOP",((1+Assumptions!$B$21)^$E23),1)</f>
        <v>198882.25723971124</v>
      </c>
      <c r="W22" s="36">
        <f>(W23)/((1+Assumptions!$B$21)^$E23)+P23/IF(P$3="EOP",((1+Assumptions!$B$21)^$E23),1)</f>
        <v>795529.02895884484</v>
      </c>
      <c r="X22" s="36">
        <f>(X23)/((1+Assumptions!$B$21)^$E23)+Q23/IF(Q$3="EOP",((1+Assumptions!$B$21)^$E23),1)</f>
        <v>486508.31170772552</v>
      </c>
      <c r="Y22" s="38">
        <f t="shared" si="2"/>
        <v>-2980068.7124997964</v>
      </c>
      <c r="Z22" s="37">
        <f>H23*Assumptions!$B$7*Assumptions!$B$25/$E23/12</f>
        <v>45542.165755193972</v>
      </c>
      <c r="AA22" s="36">
        <f>Z22*Assumptions!$B$11</f>
        <v>9108.4331510387947</v>
      </c>
      <c r="AB22" s="39">
        <f t="shared" si="8"/>
        <v>36433.732604155179</v>
      </c>
      <c r="AC22" s="87">
        <f t="shared" si="9"/>
        <v>-2943634.9798956411</v>
      </c>
      <c r="AD22" s="87">
        <f>Assumptions!$B$23*R22</f>
        <v>1491616.9292978353</v>
      </c>
      <c r="AE22" s="87">
        <f t="shared" si="11"/>
        <v>-1452018.0505978058</v>
      </c>
    </row>
    <row r="23" spans="1:31" x14ac:dyDescent="0.25">
      <c r="A23" s="1">
        <f t="shared" si="10"/>
        <v>18</v>
      </c>
      <c r="B23" s="30" t="s">
        <v>17</v>
      </c>
      <c r="C23" s="31">
        <f t="shared" si="3"/>
        <v>18</v>
      </c>
      <c r="D23" s="32">
        <f t="shared" si="1"/>
        <v>1.5</v>
      </c>
      <c r="E23" s="32">
        <f t="shared" si="4"/>
        <v>8.3333333333333259E-2</v>
      </c>
      <c r="F23" s="31">
        <f t="shared" si="5"/>
        <v>0</v>
      </c>
      <c r="G23" s="36">
        <f>(G22*($K22/$K21)-L22)*(1+Assumptions!$B$15)^$F23</f>
        <v>809638502.31455874</v>
      </c>
      <c r="H23" s="36">
        <f>$H$6/$G$6*G23*(1+Assumptions!$B$16)^INT((C23-1)/12)*IF(B23="Monthly",1,12)</f>
        <v>72867.465208310285</v>
      </c>
      <c r="I23" s="40">
        <f>Assumptions!$B$14</f>
        <v>0.15</v>
      </c>
      <c r="J23" s="40">
        <f t="shared" si="6"/>
        <v>1.3451947011868914E-2</v>
      </c>
      <c r="K23" s="35">
        <f t="shared" si="7"/>
        <v>0.78366127886989501</v>
      </c>
      <c r="L23" s="37">
        <f>H23*Assumptions!$B$7</f>
        <v>36433.732604155142</v>
      </c>
      <c r="M23" s="36">
        <f>L23*Assumptions!$B$11</f>
        <v>7286.7465208310286</v>
      </c>
      <c r="N23" s="36">
        <f>H23*Assumptions!$B$11</f>
        <v>14573.493041662057</v>
      </c>
      <c r="O23" s="36">
        <f>N23*Assumptions!$B$12</f>
        <v>1457.3493041662059</v>
      </c>
      <c r="P23" s="36">
        <f>H23*Assumptions!$B$9</f>
        <v>5829.3972166648227</v>
      </c>
      <c r="Q23" s="36">
        <f>H23*Assumptions!$B$8</f>
        <v>3643.3732604155143</v>
      </c>
      <c r="R23" s="37">
        <f>(R24)/((1+Assumptions!$B$21)^$E24)+H24/IF(H$3="EOP",((1+Assumptions!$B$21)^$E24),1)</f>
        <v>9891578.5460740589</v>
      </c>
      <c r="S23" s="36">
        <f>(S24)/((1+Assumptions!$B$21)^$E24)+L24/IF(L$3="EOP",((1+Assumptions!$B$21)^$E24),1)</f>
        <v>4838670.659133452</v>
      </c>
      <c r="T23" s="36">
        <f>(T24)/((1+Assumptions!$B$21)^$E24)+M24/IF(M$3="EOP",((1+Assumptions!$B$21)^$E24),1)</f>
        <v>967734.13182669098</v>
      </c>
      <c r="U23" s="36">
        <f>(U24)/((1+Assumptions!$B$21)^$E24)+N24/IF(N$3="EOP",((1+Assumptions!$B$21)^$E24),1)</f>
        <v>1978315.7092148114</v>
      </c>
      <c r="V23" s="36">
        <f>(V24)/((1+Assumptions!$B$21)^$E24)+O24/IF(O$3="EOP",((1+Assumptions!$B$21)^$E24),1)</f>
        <v>197831.57092148103</v>
      </c>
      <c r="W23" s="36">
        <f>(W24)/((1+Assumptions!$B$21)^$E24)+P24/IF(P$3="EOP",((1+Assumptions!$B$21)^$E24),1)</f>
        <v>791326.28368592402</v>
      </c>
      <c r="X23" s="36">
        <f>(X24)/((1+Assumptions!$B$21)^$E24)+Q24/IF(Q$3="EOP",((1+Assumptions!$B$21)^$E24),1)</f>
        <v>483867.06591334549</v>
      </c>
      <c r="Y23" s="38">
        <f t="shared" si="2"/>
        <v>-2964964.530874698</v>
      </c>
      <c r="Z23" s="37">
        <f>H24*Assumptions!$B$7*Assumptions!$B$25/$E24/12</f>
        <v>44927.485557190375</v>
      </c>
      <c r="AA23" s="36">
        <f>Z23*Assumptions!$B$11</f>
        <v>8985.4971114380751</v>
      </c>
      <c r="AB23" s="39">
        <f t="shared" si="8"/>
        <v>35941.9884457523</v>
      </c>
      <c r="AC23" s="87">
        <f t="shared" si="9"/>
        <v>-2929022.5424289457</v>
      </c>
      <c r="AD23" s="87">
        <f>Assumptions!$B$23*R23</f>
        <v>1483736.7819111089</v>
      </c>
      <c r="AE23" s="87">
        <f t="shared" si="11"/>
        <v>-1445285.7605178368</v>
      </c>
    </row>
    <row r="24" spans="1:31" x14ac:dyDescent="0.25">
      <c r="A24" s="1">
        <f t="shared" si="10"/>
        <v>19</v>
      </c>
      <c r="B24" s="30" t="s">
        <v>17</v>
      </c>
      <c r="C24" s="31">
        <f t="shared" si="3"/>
        <v>19</v>
      </c>
      <c r="D24" s="32">
        <f t="shared" si="1"/>
        <v>1.5833333333333333</v>
      </c>
      <c r="E24" s="32">
        <f t="shared" si="4"/>
        <v>8.3333333333333259E-2</v>
      </c>
      <c r="F24" s="31">
        <f t="shared" si="5"/>
        <v>0</v>
      </c>
      <c r="G24" s="36">
        <f>(G23*($K23/$K22)-L23)*(1+Assumptions!$B$15)^$F24</f>
        <v>798710854.35005021</v>
      </c>
      <c r="H24" s="36">
        <f>$H$6/$G$6*G24*(1+Assumptions!$B$16)^INT((C24-1)/12)*IF(B24="Monthly",1,12)</f>
        <v>71883.976891504528</v>
      </c>
      <c r="I24" s="40">
        <f>Assumptions!$B$14</f>
        <v>0.15</v>
      </c>
      <c r="J24" s="40">
        <f t="shared" si="6"/>
        <v>1.3451947011868914E-2</v>
      </c>
      <c r="K24" s="35">
        <f t="shared" si="7"/>
        <v>0.77311950887128378</v>
      </c>
      <c r="L24" s="37">
        <f>H24*Assumptions!$B$7</f>
        <v>35941.988445752264</v>
      </c>
      <c r="M24" s="36">
        <f>L24*Assumptions!$B$11</f>
        <v>7188.3976891504535</v>
      </c>
      <c r="N24" s="36">
        <f>H24*Assumptions!$B$11</f>
        <v>14376.795378300907</v>
      </c>
      <c r="O24" s="36">
        <f>N24*Assumptions!$B$12</f>
        <v>1437.6795378300908</v>
      </c>
      <c r="P24" s="36">
        <f>H24*Assumptions!$B$9</f>
        <v>5750.7181513203623</v>
      </c>
      <c r="Q24" s="36">
        <f>H24*Assumptions!$B$8</f>
        <v>3594.1988445752268</v>
      </c>
      <c r="R24" s="37">
        <f>(R25)/((1+Assumptions!$B$21)^$E25)+H25/IF(H$3="EOP",((1+Assumptions!$B$21)^$E25),1)</f>
        <v>9839921.532214934</v>
      </c>
      <c r="S24" s="36">
        <f>(S25)/((1+Assumptions!$B$21)^$E25)+L25/IF(L$3="EOP",((1+Assumptions!$B$21)^$E25),1)</f>
        <v>4812695.5400092062</v>
      </c>
      <c r="T24" s="36">
        <f>(T25)/((1+Assumptions!$B$21)^$E25)+M25/IF(M$3="EOP",((1+Assumptions!$B$21)^$E25),1)</f>
        <v>962539.10800184193</v>
      </c>
      <c r="U24" s="36">
        <f>(U25)/((1+Assumptions!$B$21)^$E25)+N25/IF(N$3="EOP",((1+Assumptions!$B$21)^$E25),1)</f>
        <v>1967984.3064429867</v>
      </c>
      <c r="V24" s="36">
        <f>(V25)/((1+Assumptions!$B$21)^$E25)+O25/IF(O$3="EOP",((1+Assumptions!$B$21)^$E25),1)</f>
        <v>196798.43064429855</v>
      </c>
      <c r="W24" s="36">
        <f>(W25)/((1+Assumptions!$B$21)^$E25)+P25/IF(P$3="EOP",((1+Assumptions!$B$21)^$E25),1)</f>
        <v>787193.7225771941</v>
      </c>
      <c r="X24" s="36">
        <f>(X25)/((1+Assumptions!$B$21)^$E25)+Q25/IF(Q$3="EOP",((1+Assumptions!$B$21)^$E25),1)</f>
        <v>481269.55400092097</v>
      </c>
      <c r="Y24" s="38">
        <f t="shared" si="2"/>
        <v>-2950115.9478307664</v>
      </c>
      <c r="Z24" s="37">
        <f>H25*Assumptions!$B$7*Assumptions!$B$25/$E25/12</f>
        <v>44321.101665248338</v>
      </c>
      <c r="AA24" s="36">
        <f>Z24*Assumptions!$B$11</f>
        <v>8864.2203330496686</v>
      </c>
      <c r="AB24" s="39">
        <f t="shared" si="8"/>
        <v>35456.881332198667</v>
      </c>
      <c r="AC24" s="87">
        <f t="shared" si="9"/>
        <v>-2914659.0664985678</v>
      </c>
      <c r="AD24" s="87">
        <f>Assumptions!$B$23*R24</f>
        <v>1475988.2298322401</v>
      </c>
      <c r="AE24" s="87">
        <f t="shared" si="11"/>
        <v>-1438670.8366663277</v>
      </c>
    </row>
    <row r="25" spans="1:31" x14ac:dyDescent="0.25">
      <c r="A25" s="1">
        <f t="shared" si="10"/>
        <v>20</v>
      </c>
      <c r="B25" s="30" t="s">
        <v>17</v>
      </c>
      <c r="C25" s="31">
        <f t="shared" si="3"/>
        <v>20</v>
      </c>
      <c r="D25" s="32">
        <f t="shared" si="1"/>
        <v>1.6666666666666667</v>
      </c>
      <c r="E25" s="32">
        <f t="shared" si="4"/>
        <v>8.3333333333333481E-2</v>
      </c>
      <c r="F25" s="31">
        <f t="shared" si="5"/>
        <v>0</v>
      </c>
      <c r="G25" s="36">
        <f>(G24*($K24/$K23)-L24)*(1+Assumptions!$B$15)^$F25</f>
        <v>787930696.271083</v>
      </c>
      <c r="H25" s="36">
        <f>$H$6/$G$6*G25*(1+Assumptions!$B$16)^INT((C25-1)/12)*IF(B25="Monthly",1,12)</f>
        <v>70913.762664397465</v>
      </c>
      <c r="I25" s="40">
        <f>Assumptions!$B$14</f>
        <v>0.15</v>
      </c>
      <c r="J25" s="40">
        <f t="shared" si="6"/>
        <v>1.3451947011868914E-2</v>
      </c>
      <c r="K25" s="35">
        <f t="shared" si="7"/>
        <v>0.7627195462041052</v>
      </c>
      <c r="L25" s="37">
        <f>H25*Assumptions!$B$7</f>
        <v>35456.881332198733</v>
      </c>
      <c r="M25" s="36">
        <f>L25*Assumptions!$B$11</f>
        <v>7091.3762664397473</v>
      </c>
      <c r="N25" s="36">
        <f>H25*Assumptions!$B$11</f>
        <v>14182.752532879495</v>
      </c>
      <c r="O25" s="36">
        <f>N25*Assumptions!$B$12</f>
        <v>1418.2752532879495</v>
      </c>
      <c r="P25" s="36">
        <f>H25*Assumptions!$B$9</f>
        <v>5673.1010131517969</v>
      </c>
      <c r="Q25" s="36">
        <f>H25*Assumptions!$B$8</f>
        <v>3545.6881332198736</v>
      </c>
      <c r="R25" s="37">
        <f>(R26)/((1+Assumptions!$B$21)^$E26)+H26/IF(H$3="EOP",((1+Assumptions!$B$21)^$E26),1)</f>
        <v>9789130.3260746337</v>
      </c>
      <c r="S25" s="36">
        <f>(S26)/((1+Assumptions!$B$21)^$E26)+L26/IF(L$3="EOP",((1+Assumptions!$B$21)^$E26),1)</f>
        <v>4787152.0235060304</v>
      </c>
      <c r="T25" s="36">
        <f>(T26)/((1+Assumptions!$B$21)^$E26)+M26/IF(M$3="EOP",((1+Assumptions!$B$21)^$E26),1)</f>
        <v>957430.40470120672</v>
      </c>
      <c r="U25" s="36">
        <f>(U26)/((1+Assumptions!$B$21)^$E26)+N26/IF(N$3="EOP",((1+Assumptions!$B$21)^$E26),1)</f>
        <v>1957826.0652149266</v>
      </c>
      <c r="V25" s="36">
        <f>(V26)/((1+Assumptions!$B$21)^$E26)+O26/IF(O$3="EOP",((1+Assumptions!$B$21)^$E26),1)</f>
        <v>195782.60652149256</v>
      </c>
      <c r="W25" s="36">
        <f>(W26)/((1+Assumptions!$B$21)^$E26)+P26/IF(P$3="EOP",((1+Assumptions!$B$21)^$E26),1)</f>
        <v>783130.42608597013</v>
      </c>
      <c r="X25" s="36">
        <f>(X26)/((1+Assumptions!$B$21)^$E26)+Q26/IF(Q$3="EOP",((1+Assumptions!$B$21)^$E26),1)</f>
        <v>478715.20235060336</v>
      </c>
      <c r="Y25" s="38">
        <f t="shared" si="2"/>
        <v>-2935519.6201398028</v>
      </c>
      <c r="Z25" s="37">
        <f>H26*Assumptions!$B$7*Assumptions!$B$25/$E26/12</f>
        <v>43722.90210456495</v>
      </c>
      <c r="AA25" s="36">
        <f>Z25*Assumptions!$B$11</f>
        <v>8744.580420912991</v>
      </c>
      <c r="AB25" s="39">
        <f t="shared" si="8"/>
        <v>34978.321683651957</v>
      </c>
      <c r="AC25" s="87">
        <f t="shared" si="9"/>
        <v>-2900541.298456151</v>
      </c>
      <c r="AD25" s="87">
        <f>Assumptions!$B$23*R25</f>
        <v>1468369.548911195</v>
      </c>
      <c r="AE25" s="87">
        <f t="shared" si="11"/>
        <v>-1432171.749544956</v>
      </c>
    </row>
    <row r="26" spans="1:31" x14ac:dyDescent="0.25">
      <c r="A26" s="1">
        <f t="shared" si="10"/>
        <v>21</v>
      </c>
      <c r="B26" s="30" t="s">
        <v>17</v>
      </c>
      <c r="C26" s="31">
        <f t="shared" si="3"/>
        <v>21</v>
      </c>
      <c r="D26" s="32">
        <f t="shared" si="1"/>
        <v>1.75</v>
      </c>
      <c r="E26" s="32">
        <f t="shared" si="4"/>
        <v>8.3333333333333259E-2</v>
      </c>
      <c r="F26" s="31">
        <f t="shared" si="5"/>
        <v>0</v>
      </c>
      <c r="G26" s="36">
        <f>(G25*($K25/$K24)-L25)*(1+Assumptions!$B$15)^$F26</f>
        <v>777296037.41448736</v>
      </c>
      <c r="H26" s="36">
        <f>$H$6/$G$6*G26*(1+Assumptions!$B$16)^INT((C26-1)/12)*IF(B26="Monthly",1,12)</f>
        <v>69956.643367303855</v>
      </c>
      <c r="I26" s="40">
        <f>Assumptions!$B$14</f>
        <v>0.15</v>
      </c>
      <c r="J26" s="40">
        <f t="shared" si="6"/>
        <v>1.3451947011868914E-2</v>
      </c>
      <c r="K26" s="35">
        <f t="shared" si="7"/>
        <v>0.75245948328365087</v>
      </c>
      <c r="L26" s="37">
        <f>H26*Assumptions!$B$7</f>
        <v>34978.321683651928</v>
      </c>
      <c r="M26" s="36">
        <f>L26*Assumptions!$B$11</f>
        <v>6995.6643367303859</v>
      </c>
      <c r="N26" s="36">
        <f>H26*Assumptions!$B$11</f>
        <v>13991.328673460772</v>
      </c>
      <c r="O26" s="36">
        <f>N26*Assumptions!$B$12</f>
        <v>1399.1328673460773</v>
      </c>
      <c r="P26" s="36">
        <f>H26*Assumptions!$B$9</f>
        <v>5596.5314693843084</v>
      </c>
      <c r="Q26" s="36">
        <f>H26*Assumptions!$B$8</f>
        <v>3497.832168365193</v>
      </c>
      <c r="R26" s="37">
        <f>(R27)/((1+Assumptions!$B$21)^$E27)+H27/IF(H$3="EOP",((1+Assumptions!$B$21)^$E27),1)</f>
        <v>9739193.5891718715</v>
      </c>
      <c r="S26" s="36">
        <f>(S27)/((1+Assumptions!$B$21)^$E27)+L27/IF(L$3="EOP",((1+Assumptions!$B$21)^$E27),1)</f>
        <v>4762034.4511896474</v>
      </c>
      <c r="T26" s="36">
        <f>(T27)/((1+Assumptions!$B$21)^$E27)+M27/IF(M$3="EOP",((1+Assumptions!$B$21)^$E27),1)</f>
        <v>952406.89023793011</v>
      </c>
      <c r="U26" s="36">
        <f>(U27)/((1+Assumptions!$B$21)^$E27)+N27/IF(N$3="EOP",((1+Assumptions!$B$21)^$E27),1)</f>
        <v>1947838.7178343742</v>
      </c>
      <c r="V26" s="36">
        <f>(V27)/((1+Assumptions!$B$21)^$E27)+O27/IF(O$3="EOP",((1+Assumptions!$B$21)^$E27),1)</f>
        <v>194783.87178343732</v>
      </c>
      <c r="W26" s="36">
        <f>(W27)/((1+Assumptions!$B$21)^$E27)+P27/IF(P$3="EOP",((1+Assumptions!$B$21)^$E27),1)</f>
        <v>779135.48713374918</v>
      </c>
      <c r="X26" s="36">
        <f>(X27)/((1+Assumptions!$B$21)^$E27)+Q27/IF(Q$3="EOP",((1+Assumptions!$B$21)^$E27),1)</f>
        <v>476203.44511896506</v>
      </c>
      <c r="Y26" s="38">
        <f t="shared" si="2"/>
        <v>-2921172.2499165032</v>
      </c>
      <c r="Z26" s="37">
        <f>H27*Assumptions!$B$7*Assumptions!$B$25/$E27/12</f>
        <v>43132.776411654508</v>
      </c>
      <c r="AA26" s="36">
        <f>Z26*Assumptions!$B$11</f>
        <v>8626.5552823309026</v>
      </c>
      <c r="AB26" s="39">
        <f t="shared" si="8"/>
        <v>34506.221129323603</v>
      </c>
      <c r="AC26" s="87">
        <f t="shared" si="9"/>
        <v>-2886666.0287871794</v>
      </c>
      <c r="AD26" s="87">
        <f>Assumptions!$B$23*R26</f>
        <v>1460879.0383757807</v>
      </c>
      <c r="AE26" s="87">
        <f t="shared" si="11"/>
        <v>-1425786.9904113987</v>
      </c>
    </row>
    <row r="27" spans="1:31" x14ac:dyDescent="0.25">
      <c r="A27" s="1">
        <f t="shared" si="10"/>
        <v>22</v>
      </c>
      <c r="B27" s="30" t="s">
        <v>17</v>
      </c>
      <c r="C27" s="31">
        <f t="shared" si="3"/>
        <v>22</v>
      </c>
      <c r="D27" s="32">
        <f t="shared" si="1"/>
        <v>1.8333333333333333</v>
      </c>
      <c r="E27" s="32">
        <f t="shared" si="4"/>
        <v>8.3333333333333259E-2</v>
      </c>
      <c r="F27" s="31">
        <f t="shared" si="5"/>
        <v>0</v>
      </c>
      <c r="G27" s="36">
        <f>(G26*($K26/$K25)-L26)*(1+Assumptions!$B$15)^$F27</f>
        <v>766804913.9849683</v>
      </c>
      <c r="H27" s="36">
        <f>$H$6/$G$6*G27*(1+Assumptions!$B$16)^INT((C27-1)/12)*IF(B27="Monthly",1,12)</f>
        <v>69012.442258647148</v>
      </c>
      <c r="I27" s="40">
        <f>Assumptions!$B$14</f>
        <v>0.15</v>
      </c>
      <c r="J27" s="40">
        <f t="shared" si="6"/>
        <v>1.3451947011868914E-2</v>
      </c>
      <c r="K27" s="35">
        <f t="shared" si="7"/>
        <v>0.74233743818594089</v>
      </c>
      <c r="L27" s="37">
        <f>H27*Assumptions!$B$7</f>
        <v>34506.221129323574</v>
      </c>
      <c r="M27" s="36">
        <f>L27*Assumptions!$B$11</f>
        <v>6901.2442258647152</v>
      </c>
      <c r="N27" s="36">
        <f>H27*Assumptions!$B$11</f>
        <v>13802.48845172943</v>
      </c>
      <c r="O27" s="36">
        <f>N27*Assumptions!$B$12</f>
        <v>1380.2488451729432</v>
      </c>
      <c r="P27" s="36">
        <f>H27*Assumptions!$B$9</f>
        <v>5520.995380691772</v>
      </c>
      <c r="Q27" s="36">
        <f>H27*Assumptions!$B$8</f>
        <v>3450.6221129323576</v>
      </c>
      <c r="R27" s="37">
        <f>(R28)/((1+Assumptions!$B$21)^$E28)+H28/IF(H$3="EOP",((1+Assumptions!$B$21)^$E28),1)</f>
        <v>9690100.1367755868</v>
      </c>
      <c r="S27" s="36">
        <f>(S28)/((1+Assumptions!$B$21)^$E28)+L28/IF(L$3="EOP",((1+Assumptions!$B$21)^$E28),1)</f>
        <v>4737337.2413411243</v>
      </c>
      <c r="T27" s="36">
        <f>(T28)/((1+Assumptions!$B$21)^$E28)+M28/IF(M$3="EOP",((1+Assumptions!$B$21)^$E28),1)</f>
        <v>947467.44826822565</v>
      </c>
      <c r="U27" s="36">
        <f>(U28)/((1+Assumptions!$B$21)^$E28)+N28/IF(N$3="EOP",((1+Assumptions!$B$21)^$E28),1)</f>
        <v>1938020.0273551168</v>
      </c>
      <c r="V27" s="36">
        <f>(V28)/((1+Assumptions!$B$21)^$E28)+O28/IF(O$3="EOP",((1+Assumptions!$B$21)^$E28),1)</f>
        <v>193802.00273551163</v>
      </c>
      <c r="W27" s="36">
        <f>(W28)/((1+Assumptions!$B$21)^$E28)+P28/IF(P$3="EOP",((1+Assumptions!$B$21)^$E28),1)</f>
        <v>775208.01094204641</v>
      </c>
      <c r="X27" s="36">
        <f>(X28)/((1+Assumptions!$B$21)^$E28)+Q28/IF(Q$3="EOP",((1+Assumptions!$B$21)^$E28),1)</f>
        <v>473733.72413411282</v>
      </c>
      <c r="Y27" s="38">
        <f t="shared" si="2"/>
        <v>-2907070.5840069233</v>
      </c>
      <c r="Z27" s="37">
        <f>H28*Assumptions!$B$7*Assumptions!$B$25/$E28/12</f>
        <v>42550.615613951501</v>
      </c>
      <c r="AA27" s="36">
        <f>Z27*Assumptions!$B$11</f>
        <v>8510.1231227903008</v>
      </c>
      <c r="AB27" s="39">
        <f t="shared" si="8"/>
        <v>34040.492491161203</v>
      </c>
      <c r="AC27" s="87">
        <f t="shared" si="9"/>
        <v>-2873030.0915157623</v>
      </c>
      <c r="AD27" s="87">
        <f>Assumptions!$B$23*R27</f>
        <v>1453515.0205163381</v>
      </c>
      <c r="AE27" s="87">
        <f t="shared" si="11"/>
        <v>-1419515.0709994242</v>
      </c>
    </row>
    <row r="28" spans="1:31" x14ac:dyDescent="0.25">
      <c r="A28" s="1">
        <f t="shared" si="10"/>
        <v>23</v>
      </c>
      <c r="B28" s="30" t="s">
        <v>17</v>
      </c>
      <c r="C28" s="31">
        <f t="shared" si="3"/>
        <v>23</v>
      </c>
      <c r="D28" s="32">
        <f t="shared" si="1"/>
        <v>1.9166666666666667</v>
      </c>
      <c r="E28" s="32">
        <f t="shared" si="4"/>
        <v>8.3333333333333481E-2</v>
      </c>
      <c r="F28" s="31">
        <f t="shared" si="5"/>
        <v>0</v>
      </c>
      <c r="G28" s="36">
        <f>(G27*($K27/$K26)-L27)*(1+Assumptions!$B$15)^$F28</f>
        <v>756455388.69247246</v>
      </c>
      <c r="H28" s="36">
        <f>$H$6/$G$6*G28*(1+Assumptions!$B$16)^INT((C28-1)/12)*IF(B28="Monthly",1,12)</f>
        <v>68080.984982322523</v>
      </c>
      <c r="I28" s="40">
        <f>Assumptions!$B$14</f>
        <v>0.15</v>
      </c>
      <c r="J28" s="40">
        <f t="shared" si="6"/>
        <v>1.3451947011868914E-2</v>
      </c>
      <c r="K28" s="35">
        <f t="shared" si="7"/>
        <v>0.73235155430253707</v>
      </c>
      <c r="L28" s="37">
        <f>H28*Assumptions!$B$7</f>
        <v>34040.492491161262</v>
      </c>
      <c r="M28" s="36">
        <f>L28*Assumptions!$B$11</f>
        <v>6808.0984982322525</v>
      </c>
      <c r="N28" s="36">
        <f>H28*Assumptions!$B$11</f>
        <v>13616.196996464505</v>
      </c>
      <c r="O28" s="36">
        <f>N28*Assumptions!$B$12</f>
        <v>1361.6196996464505</v>
      </c>
      <c r="P28" s="36">
        <f>H28*Assumptions!$B$9</f>
        <v>5446.478798585802</v>
      </c>
      <c r="Q28" s="36">
        <f>H28*Assumptions!$B$8</f>
        <v>3404.0492491161262</v>
      </c>
      <c r="R28" s="37">
        <f>(R29)/((1+Assumptions!$B$21)^$E29)+H29/IF(H$3="EOP",((1+Assumptions!$B$21)^$E29),1)</f>
        <v>9641838.9358312506</v>
      </c>
      <c r="S28" s="36">
        <f>(S29)/((1+Assumptions!$B$21)^$E29)+L29/IF(L$3="EOP",((1+Assumptions!$B$21)^$E29),1)</f>
        <v>4713054.8879221557</v>
      </c>
      <c r="T28" s="36">
        <f>(T29)/((1+Assumptions!$B$21)^$E29)+M29/IF(M$3="EOP",((1+Assumptions!$B$21)^$E29),1)</f>
        <v>942610.97758443188</v>
      </c>
      <c r="U28" s="36">
        <f>(U29)/((1+Assumptions!$B$21)^$E29)+N29/IF(N$3="EOP",((1+Assumptions!$B$21)^$E29),1)</f>
        <v>1928367.7871662499</v>
      </c>
      <c r="V28" s="36">
        <f>(V29)/((1+Assumptions!$B$21)^$E29)+O29/IF(O$3="EOP",((1+Assumptions!$B$21)^$E29),1)</f>
        <v>192836.77871662492</v>
      </c>
      <c r="W28" s="36">
        <f>(W29)/((1+Assumptions!$B$21)^$E29)+P29/IF(P$3="EOP",((1+Assumptions!$B$21)^$E29),1)</f>
        <v>771347.11486649956</v>
      </c>
      <c r="X28" s="36">
        <f>(X29)/((1+Assumptions!$B$21)^$E29)+Q29/IF(Q$3="EOP",((1+Assumptions!$B$21)^$E29),1)</f>
        <v>471305.48879221594</v>
      </c>
      <c r="Y28" s="38">
        <f t="shared" si="2"/>
        <v>-2893211.4133851859</v>
      </c>
      <c r="Z28" s="37">
        <f>H29*Assumptions!$B$7*Assumptions!$B$25/$E29/12</f>
        <v>41976.312209687712</v>
      </c>
      <c r="AA28" s="36">
        <f>Z28*Assumptions!$B$11</f>
        <v>8395.2624419375425</v>
      </c>
      <c r="AB28" s="39">
        <f t="shared" si="8"/>
        <v>33581.04976775017</v>
      </c>
      <c r="AC28" s="87">
        <f t="shared" si="9"/>
        <v>-2859630.3636174356</v>
      </c>
      <c r="AD28" s="87">
        <f>Assumptions!$B$23*R28</f>
        <v>1446275.8403746875</v>
      </c>
      <c r="AE28" s="87">
        <f t="shared" si="11"/>
        <v>-1413354.5232427481</v>
      </c>
    </row>
    <row r="29" spans="1:31" s="21" customFormat="1" x14ac:dyDescent="0.25">
      <c r="A29" s="21">
        <f t="shared" si="10"/>
        <v>24</v>
      </c>
      <c r="B29" s="41" t="s">
        <v>17</v>
      </c>
      <c r="C29" s="23">
        <f t="shared" si="3"/>
        <v>24</v>
      </c>
      <c r="D29" s="22">
        <f t="shared" si="1"/>
        <v>2</v>
      </c>
      <c r="E29" s="22">
        <f t="shared" si="4"/>
        <v>8.3333333333333259E-2</v>
      </c>
      <c r="F29" s="23">
        <f t="shared" si="5"/>
        <v>0</v>
      </c>
      <c r="G29" s="27">
        <f>(G28*($K28/$K27)-L28)*(1+Assumptions!$B$15)^$F29</f>
        <v>746245550.39444745</v>
      </c>
      <c r="H29" s="27">
        <f>$H$6/$G$6*G29*(1+Assumptions!$B$16)^INT((C29-1)/12)*IF(B29="Monthly",1,12)</f>
        <v>67162.099535500281</v>
      </c>
      <c r="I29" s="42">
        <f>Assumptions!$B$14</f>
        <v>0.15</v>
      </c>
      <c r="J29" s="42">
        <f t="shared" si="6"/>
        <v>1.3451947011868914E-2</v>
      </c>
      <c r="K29" s="43">
        <f t="shared" si="7"/>
        <v>0.72249999999999948</v>
      </c>
      <c r="L29" s="26">
        <f>H29*Assumptions!$B$7</f>
        <v>33581.049767750141</v>
      </c>
      <c r="M29" s="27">
        <f>L29*Assumptions!$B$11</f>
        <v>6716.2099535500283</v>
      </c>
      <c r="N29" s="27">
        <f>H29*Assumptions!$B$11</f>
        <v>13432.419907100057</v>
      </c>
      <c r="O29" s="27">
        <f>N29*Assumptions!$B$12</f>
        <v>1343.2419907100057</v>
      </c>
      <c r="P29" s="27">
        <f>H29*Assumptions!$B$9</f>
        <v>5372.9679628400227</v>
      </c>
      <c r="Q29" s="27">
        <f>H29*Assumptions!$B$8</f>
        <v>3358.1049767750142</v>
      </c>
      <c r="R29" s="26">
        <f>(R30)/((1+Assumptions!$B$21)^$E30)+H30/IF(H$3="EOP",((1+Assumptions!$B$21)^$E30),1)</f>
        <v>9594399.1029151753</v>
      </c>
      <c r="S29" s="27">
        <f>(S30)/((1+Assumptions!$B$21)^$E30)+L30/IF(L$3="EOP",((1+Assumptions!$B$21)^$E30),1)</f>
        <v>4689181.9595543072</v>
      </c>
      <c r="T29" s="27">
        <f>(T30)/((1+Assumptions!$B$21)^$E30)+M30/IF(M$3="EOP",((1+Assumptions!$B$21)^$E30),1)</f>
        <v>937836.39191086218</v>
      </c>
      <c r="U29" s="27">
        <f>(U30)/((1+Assumptions!$B$21)^$E30)+N30/IF(N$3="EOP",((1+Assumptions!$B$21)^$E30),1)</f>
        <v>1918879.820583035</v>
      </c>
      <c r="V29" s="27">
        <f>(V30)/((1+Assumptions!$B$21)^$E30)+O30/IF(O$3="EOP",((1+Assumptions!$B$21)^$E30),1)</f>
        <v>191887.98205830343</v>
      </c>
      <c r="W29" s="27">
        <f>(W30)/((1+Assumptions!$B$21)^$E30)+P30/IF(P$3="EOP",((1+Assumptions!$B$21)^$E30),1)</f>
        <v>767551.92823321361</v>
      </c>
      <c r="X29" s="27">
        <f>(X30)/((1+Assumptions!$B$21)^$E30)+Q30/IF(Q$3="EOP",((1+Assumptions!$B$21)^$E30),1)</f>
        <v>468918.19595543109</v>
      </c>
      <c r="Y29" s="28">
        <f t="shared" si="2"/>
        <v>-2879591.5725583537</v>
      </c>
      <c r="Z29" s="26">
        <f>H30*Assumptions!$B$7*Assumptions!$B$25/$E30/12</f>
        <v>45616.991779080621</v>
      </c>
      <c r="AA29" s="27">
        <f>Z29*Assumptions!$B$11</f>
        <v>9123.3983558161253</v>
      </c>
      <c r="AB29" s="29">
        <f t="shared" si="8"/>
        <v>36493.593423264494</v>
      </c>
      <c r="AC29" s="86">
        <f t="shared" si="9"/>
        <v>-2843097.9791350891</v>
      </c>
      <c r="AD29" s="86">
        <f>Assumptions!$B$23*R29</f>
        <v>1439159.8654372762</v>
      </c>
      <c r="AE29" s="86">
        <f t="shared" si="11"/>
        <v>-1403938.1136978129</v>
      </c>
    </row>
    <row r="30" spans="1:31" x14ac:dyDescent="0.25">
      <c r="A30" s="1">
        <f t="shared" si="10"/>
        <v>25</v>
      </c>
      <c r="B30" s="30" t="s">
        <v>17</v>
      </c>
      <c r="C30" s="31">
        <f t="shared" si="3"/>
        <v>25</v>
      </c>
      <c r="D30" s="32">
        <f t="shared" si="1"/>
        <v>2.0833333333333335</v>
      </c>
      <c r="E30" s="32">
        <f t="shared" si="4"/>
        <v>8.3333333333333481E-2</v>
      </c>
      <c r="F30" s="31">
        <f t="shared" si="5"/>
        <v>1</v>
      </c>
      <c r="G30" s="36">
        <f>(G29*($K29/$K28)-L29)*(1+Assumptions!$B$15)^$F30</f>
        <v>750896984.01778924</v>
      </c>
      <c r="H30" s="36">
        <f>$H$6/$G$6*G30*(1+Assumptions!$B$16)^INT((C30-1)/12)*IF(B30="Monthly",1,12)</f>
        <v>72987.186846529119</v>
      </c>
      <c r="I30" s="40">
        <f>Assumptions!$B$14</f>
        <v>0.15</v>
      </c>
      <c r="J30" s="40">
        <f t="shared" si="6"/>
        <v>1.3451947011868914E-2</v>
      </c>
      <c r="K30" s="35">
        <f t="shared" si="7"/>
        <v>0.71278096828392423</v>
      </c>
      <c r="L30" s="37">
        <f>H30*Assumptions!$B$7</f>
        <v>36493.59342326456</v>
      </c>
      <c r="M30" s="36">
        <f>L30*Assumptions!$B$11</f>
        <v>7298.7186846529121</v>
      </c>
      <c r="N30" s="36">
        <f>H30*Assumptions!$B$11</f>
        <v>14597.437369305824</v>
      </c>
      <c r="O30" s="36">
        <f>N30*Assumptions!$B$12</f>
        <v>1459.7437369305826</v>
      </c>
      <c r="P30" s="36">
        <f>H30*Assumptions!$B$9</f>
        <v>5838.9749477223295</v>
      </c>
      <c r="Q30" s="36">
        <f>H30*Assumptions!$B$8</f>
        <v>3649.359342326456</v>
      </c>
      <c r="R30" s="37">
        <f>(R31)/((1+Assumptions!$B$21)^$E31)+H31/IF(H$3="EOP",((1+Assumptions!$B$21)^$E31),1)</f>
        <v>9541024.4656734802</v>
      </c>
      <c r="S30" s="36">
        <f>(S31)/((1+Assumptions!$B$21)^$E31)+L31/IF(L$3="EOP",((1+Assumptions!$B$21)^$E31),1)</f>
        <v>4662347.3132072259</v>
      </c>
      <c r="T30" s="36">
        <f>(T31)/((1+Assumptions!$B$21)^$E31)+M31/IF(M$3="EOP",((1+Assumptions!$B$21)^$E31),1)</f>
        <v>932469.46264144592</v>
      </c>
      <c r="U30" s="36">
        <f>(U31)/((1+Assumptions!$B$21)^$E31)+N31/IF(N$3="EOP",((1+Assumptions!$B$21)^$E31),1)</f>
        <v>1908204.8931346957</v>
      </c>
      <c r="V30" s="36">
        <f>(V31)/((1+Assumptions!$B$21)^$E31)+O31/IF(O$3="EOP",((1+Assumptions!$B$21)^$E31),1)</f>
        <v>190820.48931346953</v>
      </c>
      <c r="W30" s="36">
        <f>(W31)/((1+Assumptions!$B$21)^$E31)+P31/IF(P$3="EOP",((1+Assumptions!$B$21)^$E31),1)</f>
        <v>763281.957253878</v>
      </c>
      <c r="X30" s="36">
        <f>(X31)/((1+Assumptions!$B$21)^$E31)+Q31/IF(Q$3="EOP",((1+Assumptions!$B$21)^$E31),1)</f>
        <v>466234.73132072296</v>
      </c>
      <c r="Y30" s="38">
        <f t="shared" si="2"/>
        <v>-2864245.5227118735</v>
      </c>
      <c r="Z30" s="37">
        <f>H31*Assumptions!$B$7*Assumptions!$B$25/$E31/12</f>
        <v>45001.137437027333</v>
      </c>
      <c r="AA30" s="36">
        <f>Z30*Assumptions!$B$11</f>
        <v>9000.2274874054674</v>
      </c>
      <c r="AB30" s="39">
        <f t="shared" si="8"/>
        <v>36000.90994962187</v>
      </c>
      <c r="AC30" s="87">
        <f t="shared" si="9"/>
        <v>-2828244.6127622519</v>
      </c>
      <c r="AD30" s="87">
        <f>Assumptions!$B$23*R30</f>
        <v>1431153.6698510221</v>
      </c>
      <c r="AE30" s="87">
        <f t="shared" si="11"/>
        <v>-1397090.9429112298</v>
      </c>
    </row>
    <row r="31" spans="1:31" x14ac:dyDescent="0.25">
      <c r="A31" s="1">
        <f t="shared" si="10"/>
        <v>26</v>
      </c>
      <c r="B31" s="30" t="s">
        <v>17</v>
      </c>
      <c r="C31" s="31">
        <f t="shared" si="3"/>
        <v>26</v>
      </c>
      <c r="D31" s="32">
        <f t="shared" si="1"/>
        <v>2.1666666666666665</v>
      </c>
      <c r="E31" s="32">
        <f t="shared" si="4"/>
        <v>8.3333333333333037E-2</v>
      </c>
      <c r="F31" s="31">
        <f t="shared" si="5"/>
        <v>0</v>
      </c>
      <c r="G31" s="36">
        <f>(G30*($K30/$K29)-L30)*(1+Assumptions!$B$15)^$F31</f>
        <v>740759463.9839865</v>
      </c>
      <c r="H31" s="36">
        <f>$H$6/$G$6*G31*(1+Assumptions!$B$16)^INT((C31-1)/12)*IF(B31="Monthly",1,12)</f>
        <v>72001.819899243492</v>
      </c>
      <c r="I31" s="40">
        <f>Assumptions!$B$14</f>
        <v>0.15</v>
      </c>
      <c r="J31" s="40">
        <f t="shared" si="6"/>
        <v>1.3451947011868803E-2</v>
      </c>
      <c r="K31" s="35">
        <f t="shared" si="7"/>
        <v>0.70319267646750039</v>
      </c>
      <c r="L31" s="37">
        <f>H31*Assumptions!$B$7</f>
        <v>36000.909949621746</v>
      </c>
      <c r="M31" s="36">
        <f>L31*Assumptions!$B$11</f>
        <v>7200.1819899243492</v>
      </c>
      <c r="N31" s="36">
        <f>H31*Assumptions!$B$11</f>
        <v>14400.363979848698</v>
      </c>
      <c r="O31" s="36">
        <f>N31*Assumptions!$B$12</f>
        <v>1440.0363979848698</v>
      </c>
      <c r="P31" s="36">
        <f>H31*Assumptions!$B$9</f>
        <v>5760.1455919394793</v>
      </c>
      <c r="Q31" s="36">
        <f>H31*Assumptions!$B$8</f>
        <v>3600.0909949621746</v>
      </c>
      <c r="R31" s="37">
        <f>(R32)/((1+Assumptions!$B$21)^$E32)+H32/IF(H$3="EOP",((1+Assumptions!$B$21)^$E32),1)</f>
        <v>9488527.2820599638</v>
      </c>
      <c r="S31" s="36">
        <f>(S32)/((1+Assumptions!$B$21)^$E32)+L32/IF(L$3="EOP",((1+Assumptions!$B$21)^$E32),1)</f>
        <v>4635950.0753559526</v>
      </c>
      <c r="T31" s="36">
        <f>(T32)/((1+Assumptions!$B$21)^$E32)+M32/IF(M$3="EOP",((1+Assumptions!$B$21)^$E32),1)</f>
        <v>927190.01507119113</v>
      </c>
      <c r="U31" s="36">
        <f>(U32)/((1+Assumptions!$B$21)^$E32)+N32/IF(N$3="EOP",((1+Assumptions!$B$21)^$E32),1)</f>
        <v>1897705.4564119924</v>
      </c>
      <c r="V31" s="36">
        <f>(V32)/((1+Assumptions!$B$21)^$E32)+O32/IF(O$3="EOP",((1+Assumptions!$B$21)^$E32),1)</f>
        <v>189770.54564119922</v>
      </c>
      <c r="W31" s="36">
        <f>(W32)/((1+Assumptions!$B$21)^$E32)+P32/IF(P$3="EOP",((1+Assumptions!$B$21)^$E32),1)</f>
        <v>759082.18256479676</v>
      </c>
      <c r="X31" s="36">
        <f>(X32)/((1+Assumptions!$B$21)^$E32)+Q32/IF(Q$3="EOP",((1+Assumptions!$B$21)^$E32),1)</f>
        <v>463595.00753559556</v>
      </c>
      <c r="Y31" s="38">
        <f t="shared" si="2"/>
        <v>-2849155.1209040168</v>
      </c>
      <c r="Z31" s="37">
        <f>H32*Assumptions!$B$7*Assumptions!$B$25/$E32/12</f>
        <v>44393.59746547095</v>
      </c>
      <c r="AA31" s="36">
        <f>Z31*Assumptions!$B$11</f>
        <v>8878.7194930941896</v>
      </c>
      <c r="AB31" s="39">
        <f t="shared" si="8"/>
        <v>35514.877972376758</v>
      </c>
      <c r="AC31" s="87">
        <f t="shared" si="9"/>
        <v>-2813640.2429316402</v>
      </c>
      <c r="AD31" s="87">
        <f>Assumptions!$B$23*R31</f>
        <v>1423279.0923089946</v>
      </c>
      <c r="AE31" s="87">
        <f t="shared" si="11"/>
        <v>-1390361.1506226456</v>
      </c>
    </row>
    <row r="32" spans="1:31" x14ac:dyDescent="0.25">
      <c r="A32" s="1">
        <f t="shared" si="10"/>
        <v>27</v>
      </c>
      <c r="B32" s="30" t="s">
        <v>17</v>
      </c>
      <c r="C32" s="31">
        <f t="shared" si="3"/>
        <v>27</v>
      </c>
      <c r="D32" s="32">
        <f t="shared" si="1"/>
        <v>2.25</v>
      </c>
      <c r="E32" s="32">
        <f t="shared" si="4"/>
        <v>8.3333333333333481E-2</v>
      </c>
      <c r="F32" s="31">
        <f t="shared" si="5"/>
        <v>0</v>
      </c>
      <c r="G32" s="36">
        <f>(G31*($K31/$K30)-L31)*(1+Assumptions!$B$15)^$F32</f>
        <v>730758806.01598394</v>
      </c>
      <c r="H32" s="36">
        <f>$H$6/$G$6*G32*(1+Assumptions!$B$16)^INT((C32-1)/12)*IF(B32="Monthly",1,12)</f>
        <v>71029.755944753648</v>
      </c>
      <c r="I32" s="40">
        <f>Assumptions!$B$14</f>
        <v>0.15</v>
      </c>
      <c r="J32" s="40">
        <f t="shared" si="6"/>
        <v>1.3451947011868914E-2</v>
      </c>
      <c r="K32" s="35">
        <f t="shared" si="7"/>
        <v>0.69373336584452527</v>
      </c>
      <c r="L32" s="37">
        <f>H32*Assumptions!$B$7</f>
        <v>35514.877972376824</v>
      </c>
      <c r="M32" s="36">
        <f>L32*Assumptions!$B$11</f>
        <v>7102.9755944753651</v>
      </c>
      <c r="N32" s="36">
        <f>H32*Assumptions!$B$11</f>
        <v>14205.95118895073</v>
      </c>
      <c r="O32" s="36">
        <f>N32*Assumptions!$B$12</f>
        <v>1420.595118895073</v>
      </c>
      <c r="P32" s="36">
        <f>H32*Assumptions!$B$9</f>
        <v>5682.3804755802921</v>
      </c>
      <c r="Q32" s="36">
        <f>H32*Assumptions!$B$8</f>
        <v>3551.4877972376826</v>
      </c>
      <c r="R32" s="37">
        <f>(R33)/((1+Assumptions!$B$21)^$E33)+H33/IF(H$3="EOP",((1+Assumptions!$B$21)^$E33),1)</f>
        <v>9436896.0290906597</v>
      </c>
      <c r="S32" s="36">
        <f>(S33)/((1+Assumptions!$B$21)^$E33)+L33/IF(L$3="EOP",((1+Assumptions!$B$21)^$E33),1)</f>
        <v>4609984.4954939755</v>
      </c>
      <c r="T32" s="36">
        <f>(T33)/((1+Assumptions!$B$21)^$E33)+M33/IF(M$3="EOP",((1+Assumptions!$B$21)^$E33),1)</f>
        <v>921996.89909879561</v>
      </c>
      <c r="U32" s="36">
        <f>(U33)/((1+Assumptions!$B$21)^$E33)+N33/IF(N$3="EOP",((1+Assumptions!$B$21)^$E33),1)</f>
        <v>1887379.2058181313</v>
      </c>
      <c r="V32" s="36">
        <f>(V33)/((1+Assumptions!$B$21)^$E33)+O33/IF(O$3="EOP",((1+Assumptions!$B$21)^$E33),1)</f>
        <v>188737.92058181312</v>
      </c>
      <c r="W32" s="36">
        <f>(W33)/((1+Assumptions!$B$21)^$E33)+P33/IF(P$3="EOP",((1+Assumptions!$B$21)^$E33),1)</f>
        <v>754951.68232725235</v>
      </c>
      <c r="X32" s="36">
        <f>(X33)/((1+Assumptions!$B$21)^$E33)+Q33/IF(Q$3="EOP",((1+Assumptions!$B$21)^$E33),1)</f>
        <v>460998.4495493978</v>
      </c>
      <c r="Y32" s="38">
        <f t="shared" si="2"/>
        <v>-2834317.0155825112</v>
      </c>
      <c r="Z32" s="37">
        <f>H33*Assumptions!$B$7*Assumptions!$B$25/$E33/12</f>
        <v>43794.259615862371</v>
      </c>
      <c r="AA32" s="36">
        <f>Z32*Assumptions!$B$11</f>
        <v>8758.8519231724749</v>
      </c>
      <c r="AB32" s="39">
        <f t="shared" si="8"/>
        <v>35035.4076926899</v>
      </c>
      <c r="AC32" s="87">
        <f t="shared" si="9"/>
        <v>-2799281.6078898213</v>
      </c>
      <c r="AD32" s="87">
        <f>Assumptions!$B$23*R32</f>
        <v>1415534.4043635989</v>
      </c>
      <c r="AE32" s="87">
        <f t="shared" si="11"/>
        <v>-1383747.2035262224</v>
      </c>
    </row>
    <row r="33" spans="1:31" x14ac:dyDescent="0.25">
      <c r="A33" s="1">
        <f t="shared" si="10"/>
        <v>28</v>
      </c>
      <c r="B33" s="30" t="s">
        <v>17</v>
      </c>
      <c r="C33" s="31">
        <f t="shared" si="3"/>
        <v>28</v>
      </c>
      <c r="D33" s="32">
        <f t="shared" si="1"/>
        <v>2.3333333333333335</v>
      </c>
      <c r="E33" s="32">
        <f t="shared" si="4"/>
        <v>8.3333333333333481E-2</v>
      </c>
      <c r="F33" s="31">
        <f t="shared" si="5"/>
        <v>0</v>
      </c>
      <c r="G33" s="36">
        <f>(G32*($K32/$K31)-L32)*(1+Assumptions!$B$15)^$F33</f>
        <v>720893162.40102792</v>
      </c>
      <c r="H33" s="36">
        <f>$H$6/$G$6*G33*(1+Assumptions!$B$16)^INT((C33-1)/12)*IF(B33="Monthly",1,12)</f>
        <v>70070.815385379916</v>
      </c>
      <c r="I33" s="40">
        <f>Assumptions!$B$14</f>
        <v>0.15</v>
      </c>
      <c r="J33" s="40">
        <f t="shared" si="6"/>
        <v>1.3451947011868914E-2</v>
      </c>
      <c r="K33" s="35">
        <f t="shared" si="7"/>
        <v>0.6844013013668192</v>
      </c>
      <c r="L33" s="37">
        <f>H33*Assumptions!$B$7</f>
        <v>35035.407692689958</v>
      </c>
      <c r="M33" s="36">
        <f>L33*Assumptions!$B$11</f>
        <v>7007.0815385379919</v>
      </c>
      <c r="N33" s="36">
        <f>H33*Assumptions!$B$11</f>
        <v>14014.163077075984</v>
      </c>
      <c r="O33" s="36">
        <f>N33*Assumptions!$B$12</f>
        <v>1401.4163077075984</v>
      </c>
      <c r="P33" s="36">
        <f>H33*Assumptions!$B$9</f>
        <v>5605.6652308303937</v>
      </c>
      <c r="Q33" s="36">
        <f>H33*Assumptions!$B$8</f>
        <v>3503.540769268996</v>
      </c>
      <c r="R33" s="37">
        <f>(R34)/((1+Assumptions!$B$21)^$E34)+H34/IF(H$3="EOP",((1+Assumptions!$B$21)^$E34),1)</f>
        <v>9386119.340013748</v>
      </c>
      <c r="S33" s="36">
        <f>(S34)/((1+Assumptions!$B$21)^$E34)+L34/IF(L$3="EOP",((1+Assumptions!$B$21)^$E34),1)</f>
        <v>4584444.901068517</v>
      </c>
      <c r="T33" s="36">
        <f>(T34)/((1+Assumptions!$B$21)^$E34)+M34/IF(M$3="EOP",((1+Assumptions!$B$21)^$E34),1)</f>
        <v>916888.98021370405</v>
      </c>
      <c r="U33" s="36">
        <f>(U34)/((1+Assumptions!$B$21)^$E34)+N34/IF(N$3="EOP",((1+Assumptions!$B$21)^$E34),1)</f>
        <v>1877223.8680027493</v>
      </c>
      <c r="V33" s="36">
        <f>(V34)/((1+Assumptions!$B$21)^$E34)+O34/IF(O$3="EOP",((1+Assumptions!$B$21)^$E34),1)</f>
        <v>187722.38680027489</v>
      </c>
      <c r="W33" s="36">
        <f>(W34)/((1+Assumptions!$B$21)^$E34)+P34/IF(P$3="EOP",((1+Assumptions!$B$21)^$E34),1)</f>
        <v>750889.54720109946</v>
      </c>
      <c r="X33" s="36">
        <f>(X34)/((1+Assumptions!$B$21)^$E34)+Q34/IF(Q$3="EOP",((1+Assumptions!$B$21)^$E34),1)</f>
        <v>458444.49010685203</v>
      </c>
      <c r="Y33" s="38">
        <f t="shared" si="2"/>
        <v>-2819727.9006485101</v>
      </c>
      <c r="Z33" s="37">
        <f>H34*Assumptions!$B$7*Assumptions!$B$25/$E34/12</f>
        <v>43203.013155068656</v>
      </c>
      <c r="AA33" s="36">
        <f>Z33*Assumptions!$B$11</f>
        <v>8640.6026310137313</v>
      </c>
      <c r="AB33" s="39">
        <f t="shared" si="8"/>
        <v>34562.410524054925</v>
      </c>
      <c r="AC33" s="87">
        <f t="shared" si="9"/>
        <v>-2785165.4901244552</v>
      </c>
      <c r="AD33" s="87">
        <f>Assumptions!$B$23*R33</f>
        <v>1407917.9010020623</v>
      </c>
      <c r="AE33" s="87">
        <f t="shared" si="11"/>
        <v>-1377247.5891223929</v>
      </c>
    </row>
    <row r="34" spans="1:31" x14ac:dyDescent="0.25">
      <c r="A34" s="1">
        <f t="shared" si="10"/>
        <v>29</v>
      </c>
      <c r="B34" s="30" t="s">
        <v>17</v>
      </c>
      <c r="C34" s="31">
        <f t="shared" si="3"/>
        <v>29</v>
      </c>
      <c r="D34" s="32">
        <f t="shared" si="1"/>
        <v>2.4166666666666665</v>
      </c>
      <c r="E34" s="32">
        <f t="shared" si="4"/>
        <v>8.3333333333333037E-2</v>
      </c>
      <c r="F34" s="31">
        <f t="shared" si="5"/>
        <v>0</v>
      </c>
      <c r="G34" s="36">
        <f>(G33*($K33/$K32)-L33)*(1+Assumptions!$B$15)^$F34</f>
        <v>711160710.37149787</v>
      </c>
      <c r="H34" s="36">
        <f>$H$6/$G$6*G34*(1+Assumptions!$B$16)^INT((C34-1)/12)*IF(B34="Monthly",1,12)</f>
        <v>69124.821048109603</v>
      </c>
      <c r="I34" s="40">
        <f>Assumptions!$B$14</f>
        <v>0.15</v>
      </c>
      <c r="J34" s="40">
        <f t="shared" si="6"/>
        <v>1.3451947011868803E-2</v>
      </c>
      <c r="K34" s="35">
        <f t="shared" si="7"/>
        <v>0.67519477132597872</v>
      </c>
      <c r="L34" s="37">
        <f>H34*Assumptions!$B$7</f>
        <v>34562.410524054801</v>
      </c>
      <c r="M34" s="36">
        <f>L34*Assumptions!$B$11</f>
        <v>6912.4821048109607</v>
      </c>
      <c r="N34" s="36">
        <f>H34*Assumptions!$B$11</f>
        <v>13824.964209621921</v>
      </c>
      <c r="O34" s="36">
        <f>N34*Assumptions!$B$12</f>
        <v>1382.4964209621921</v>
      </c>
      <c r="P34" s="36">
        <f>H34*Assumptions!$B$9</f>
        <v>5529.9856838487685</v>
      </c>
      <c r="Q34" s="36">
        <f>H34*Assumptions!$B$8</f>
        <v>3456.2410524054803</v>
      </c>
      <c r="R34" s="37">
        <f>(R35)/((1+Assumptions!$B$21)^$E35)+H35/IF(H$3="EOP",((1+Assumptions!$B$21)^$E35),1)</f>
        <v>9336186.0022017304</v>
      </c>
      <c r="S34" s="36">
        <f>(S35)/((1+Assumptions!$B$21)^$E35)+L35/IF(L$3="EOP",((1+Assumptions!$B$21)^$E35),1)</f>
        <v>4559325.6964287795</v>
      </c>
      <c r="T34" s="36">
        <f>(T35)/((1+Assumptions!$B$21)^$E35)+M35/IF(M$3="EOP",((1+Assumptions!$B$21)^$E35),1)</f>
        <v>911865.13928575639</v>
      </c>
      <c r="U34" s="36">
        <f>(U35)/((1+Assumptions!$B$21)^$E35)+N35/IF(N$3="EOP",((1+Assumptions!$B$21)^$E35),1)</f>
        <v>1867237.2004403456</v>
      </c>
      <c r="V34" s="36">
        <f>(V35)/((1+Assumptions!$B$21)^$E35)+O35/IF(O$3="EOP",((1+Assumptions!$B$21)^$E35),1)</f>
        <v>186723.72004403453</v>
      </c>
      <c r="W34" s="36">
        <f>(W35)/((1+Assumptions!$B$21)^$E35)+P35/IF(P$3="EOP",((1+Assumptions!$B$21)^$E35),1)</f>
        <v>746894.88017613802</v>
      </c>
      <c r="X34" s="36">
        <f>(X35)/((1+Assumptions!$B$21)^$E35)+Q35/IF(Q$3="EOP",((1+Assumptions!$B$21)^$E35),1)</f>
        <v>455932.5696428782</v>
      </c>
      <c r="Y34" s="38">
        <f t="shared" si="2"/>
        <v>-2805384.5148433801</v>
      </c>
      <c r="Z34" s="37">
        <f>H35*Assumptions!$B$7*Assumptions!$B$25/$E35/12</f>
        <v>42619.748844914029</v>
      </c>
      <c r="AA34" s="36">
        <f>Z34*Assumptions!$B$11</f>
        <v>8523.9497689828058</v>
      </c>
      <c r="AB34" s="39">
        <f t="shared" si="8"/>
        <v>34095.799075931223</v>
      </c>
      <c r="AC34" s="87">
        <f t="shared" si="9"/>
        <v>-2771288.7157674488</v>
      </c>
      <c r="AD34" s="87">
        <f>Assumptions!$B$23*R34</f>
        <v>1400427.9003302595</v>
      </c>
      <c r="AE34" s="87">
        <f t="shared" si="11"/>
        <v>-1370860.8154371893</v>
      </c>
    </row>
    <row r="35" spans="1:31" x14ac:dyDescent="0.25">
      <c r="A35" s="1">
        <f t="shared" si="10"/>
        <v>30</v>
      </c>
      <c r="B35" s="30" t="s">
        <v>17</v>
      </c>
      <c r="C35" s="31">
        <f t="shared" si="3"/>
        <v>30</v>
      </c>
      <c r="D35" s="32">
        <f t="shared" si="1"/>
        <v>2.5</v>
      </c>
      <c r="E35" s="32">
        <f t="shared" si="4"/>
        <v>8.3333333333333481E-2</v>
      </c>
      <c r="F35" s="31">
        <f t="shared" si="5"/>
        <v>0</v>
      </c>
      <c r="G35" s="36">
        <f>(G34*($K34/$K33)-L34)*(1+Assumptions!$B$15)^$F35</f>
        <v>701559651.76813352</v>
      </c>
      <c r="H35" s="36">
        <f>$H$6/$G$6*G35*(1+Assumptions!$B$16)^INT((C35-1)/12)*IF(B35="Monthly",1,12)</f>
        <v>68191.598151862578</v>
      </c>
      <c r="I35" s="40">
        <f>Assumptions!$B$14</f>
        <v>0.15</v>
      </c>
      <c r="J35" s="40">
        <f t="shared" si="6"/>
        <v>1.3451947011868914E-2</v>
      </c>
      <c r="K35" s="35">
        <f t="shared" si="7"/>
        <v>0.66611208703941072</v>
      </c>
      <c r="L35" s="37">
        <f>H35*Assumptions!$B$7</f>
        <v>34095.799075931289</v>
      </c>
      <c r="M35" s="36">
        <f>L35*Assumptions!$B$11</f>
        <v>6819.1598151862581</v>
      </c>
      <c r="N35" s="36">
        <f>H35*Assumptions!$B$11</f>
        <v>13638.319630372516</v>
      </c>
      <c r="O35" s="36">
        <f>N35*Assumptions!$B$12</f>
        <v>1363.8319630372516</v>
      </c>
      <c r="P35" s="36">
        <f>H35*Assumptions!$B$9</f>
        <v>5455.3278521490065</v>
      </c>
      <c r="Q35" s="36">
        <f>H35*Assumptions!$B$8</f>
        <v>3409.5799075931291</v>
      </c>
      <c r="R35" s="37">
        <f>(R36)/((1+Assumptions!$B$21)^$E36)+H36/IF(H$3="EOP",((1+Assumptions!$B$21)^$E36),1)</f>
        <v>9287084.9550720304</v>
      </c>
      <c r="S35" s="36">
        <f>(S36)/((1+Assumptions!$B$21)^$E36)+L36/IF(L$3="EOP",((1+Assumptions!$B$21)^$E36),1)</f>
        <v>4534621.361788379</v>
      </c>
      <c r="T35" s="36">
        <f>(T36)/((1+Assumptions!$B$21)^$E36)+M36/IF(M$3="EOP",((1+Assumptions!$B$21)^$E36),1)</f>
        <v>906924.27235767629</v>
      </c>
      <c r="U35" s="36">
        <f>(U36)/((1+Assumptions!$B$21)^$E36)+N36/IF(N$3="EOP",((1+Assumptions!$B$21)^$E36),1)</f>
        <v>1857416.9910144056</v>
      </c>
      <c r="V35" s="36">
        <f>(V36)/((1+Assumptions!$B$21)^$E36)+O36/IF(O$3="EOP",((1+Assumptions!$B$21)^$E36),1)</f>
        <v>185741.69910144055</v>
      </c>
      <c r="W35" s="36">
        <f>(W36)/((1+Assumptions!$B$21)^$E36)+P36/IF(P$3="EOP",((1+Assumptions!$B$21)^$E36),1)</f>
        <v>742966.79640576208</v>
      </c>
      <c r="X35" s="36">
        <f>(X36)/((1+Assumptions!$B$21)^$E36)+Q36/IF(Q$3="EOP",((1+Assumptions!$B$21)^$E36),1)</f>
        <v>453462.13617883815</v>
      </c>
      <c r="Y35" s="38">
        <f t="shared" si="2"/>
        <v>-2791283.6411437625</v>
      </c>
      <c r="Z35" s="37">
        <f>H36*Assumptions!$B$7*Assumptions!$B$25/$E36/12</f>
        <v>42044.358921999228</v>
      </c>
      <c r="AA35" s="36">
        <f>Z35*Assumptions!$B$11</f>
        <v>8408.8717843998456</v>
      </c>
      <c r="AB35" s="39">
        <f t="shared" si="8"/>
        <v>33635.487137599383</v>
      </c>
      <c r="AC35" s="87">
        <f t="shared" si="9"/>
        <v>-2757648.1540061631</v>
      </c>
      <c r="AD35" s="87">
        <f>Assumptions!$B$23*R35</f>
        <v>1393062.7432608046</v>
      </c>
      <c r="AE35" s="87">
        <f t="shared" si="11"/>
        <v>-1364585.4107453586</v>
      </c>
    </row>
    <row r="36" spans="1:31" x14ac:dyDescent="0.25">
      <c r="A36" s="1">
        <f t="shared" si="10"/>
        <v>31</v>
      </c>
      <c r="B36" s="30" t="s">
        <v>17</v>
      </c>
      <c r="C36" s="31">
        <f t="shared" si="3"/>
        <v>31</v>
      </c>
      <c r="D36" s="32">
        <f t="shared" si="1"/>
        <v>2.5833333333333335</v>
      </c>
      <c r="E36" s="32">
        <f t="shared" si="4"/>
        <v>8.3333333333333481E-2</v>
      </c>
      <c r="F36" s="31">
        <f t="shared" si="5"/>
        <v>0</v>
      </c>
      <c r="G36" s="36">
        <f>(G35*($K35/$K34)-L35)*(1+Assumptions!$B$15)^$F36</f>
        <v>692088212.70780742</v>
      </c>
      <c r="H36" s="36">
        <f>$H$6/$G$6*G36*(1+Assumptions!$B$16)^INT((C36-1)/12)*IF(B36="Monthly",1,12)</f>
        <v>67270.974275198882</v>
      </c>
      <c r="I36" s="40">
        <f>Assumptions!$B$14</f>
        <v>0.15</v>
      </c>
      <c r="J36" s="40">
        <f t="shared" si="6"/>
        <v>1.3451947011868914E-2</v>
      </c>
      <c r="K36" s="35">
        <f t="shared" si="7"/>
        <v>0.65715158254059114</v>
      </c>
      <c r="L36" s="37">
        <f>H36*Assumptions!$B$7</f>
        <v>33635.487137599441</v>
      </c>
      <c r="M36" s="36">
        <f>L36*Assumptions!$B$11</f>
        <v>6727.0974275198887</v>
      </c>
      <c r="N36" s="36">
        <f>H36*Assumptions!$B$11</f>
        <v>13454.194855039777</v>
      </c>
      <c r="O36" s="36">
        <f>N36*Assumptions!$B$12</f>
        <v>1345.4194855039777</v>
      </c>
      <c r="P36" s="36">
        <f>H36*Assumptions!$B$9</f>
        <v>5381.677942015911</v>
      </c>
      <c r="Q36" s="36">
        <f>H36*Assumptions!$B$8</f>
        <v>3363.5487137599443</v>
      </c>
      <c r="R36" s="37">
        <f>(R37)/((1+Assumptions!$B$21)^$E37)+H37/IF(H$3="EOP",((1+Assumptions!$B$21)^$E37),1)</f>
        <v>9238805.2880356815</v>
      </c>
      <c r="S36" s="36">
        <f>(S37)/((1+Assumptions!$B$21)^$E37)+L37/IF(L$3="EOP",((1+Assumptions!$B$21)^$E37),1)</f>
        <v>4510326.4522017958</v>
      </c>
      <c r="T36" s="36">
        <f>(T37)/((1+Assumptions!$B$21)^$E37)+M37/IF(M$3="EOP",((1+Assumptions!$B$21)^$E37),1)</f>
        <v>902065.29044035962</v>
      </c>
      <c r="U36" s="36">
        <f>(U37)/((1+Assumptions!$B$21)^$E37)+N37/IF(N$3="EOP",((1+Assumptions!$B$21)^$E37),1)</f>
        <v>1847761.057607136</v>
      </c>
      <c r="V36" s="36">
        <f>(V37)/((1+Assumptions!$B$21)^$E37)+O37/IF(O$3="EOP",((1+Assumptions!$B$21)^$E37),1)</f>
        <v>184776.10576071357</v>
      </c>
      <c r="W36" s="36">
        <f>(W37)/((1+Assumptions!$B$21)^$E37)+P37/IF(P$3="EOP",((1+Assumptions!$B$21)^$E37),1)</f>
        <v>739104.42304285418</v>
      </c>
      <c r="X36" s="36">
        <f>(X37)/((1+Assumptions!$B$21)^$E37)+Q37/IF(Q$3="EOP",((1+Assumptions!$B$21)^$E37),1)</f>
        <v>451032.64522017981</v>
      </c>
      <c r="Y36" s="38">
        <f t="shared" si="2"/>
        <v>-2777422.1061647888</v>
      </c>
      <c r="Z36" s="37">
        <f>H37*Assumptions!$B$7*Assumptions!$B$25/$E37/12</f>
        <v>41476.737077789112</v>
      </c>
      <c r="AA36" s="36">
        <f>Z36*Assumptions!$B$11</f>
        <v>8295.3474155578224</v>
      </c>
      <c r="AB36" s="39">
        <f t="shared" si="8"/>
        <v>33181.38966223129</v>
      </c>
      <c r="AC36" s="87">
        <f t="shared" si="9"/>
        <v>-2744240.7165025575</v>
      </c>
      <c r="AD36" s="87">
        <f>Assumptions!$B$23*R36</f>
        <v>1385820.7932053523</v>
      </c>
      <c r="AE36" s="87">
        <f t="shared" si="11"/>
        <v>-1358419.9232972052</v>
      </c>
    </row>
    <row r="37" spans="1:31" x14ac:dyDescent="0.25">
      <c r="A37" s="1">
        <f t="shared" si="10"/>
        <v>32</v>
      </c>
      <c r="B37" s="30" t="s">
        <v>17</v>
      </c>
      <c r="C37" s="31">
        <f t="shared" si="3"/>
        <v>32</v>
      </c>
      <c r="D37" s="32">
        <f t="shared" si="1"/>
        <v>2.6666666666666665</v>
      </c>
      <c r="E37" s="32">
        <f t="shared" si="4"/>
        <v>8.3333333333333037E-2</v>
      </c>
      <c r="F37" s="31">
        <f t="shared" si="5"/>
        <v>0</v>
      </c>
      <c r="G37" s="36">
        <f>(G36*($K36/$K35)-L36)*(1+Assumptions!$B$15)^$F37</f>
        <v>682744643.25578535</v>
      </c>
      <c r="H37" s="36">
        <f>$H$6/$G$6*G37*(1+Assumptions!$B$16)^INT((C37-1)/12)*IF(B37="Monthly",1,12)</f>
        <v>66362.779324462346</v>
      </c>
      <c r="I37" s="40">
        <f>Assumptions!$B$14</f>
        <v>0.15</v>
      </c>
      <c r="J37" s="40">
        <f t="shared" si="6"/>
        <v>1.3451947011868803E-2</v>
      </c>
      <c r="K37" s="35">
        <f t="shared" si="7"/>
        <v>0.64831161427348938</v>
      </c>
      <c r="L37" s="37">
        <f>H37*Assumptions!$B$7</f>
        <v>33181.389662231173</v>
      </c>
      <c r="M37" s="36">
        <f>L37*Assumptions!$B$11</f>
        <v>6636.2779324462354</v>
      </c>
      <c r="N37" s="36">
        <f>H37*Assumptions!$B$11</f>
        <v>13272.555864892471</v>
      </c>
      <c r="O37" s="36">
        <f>N37*Assumptions!$B$12</f>
        <v>1327.2555864892472</v>
      </c>
      <c r="P37" s="36">
        <f>H37*Assumptions!$B$9</f>
        <v>5309.0223459569879</v>
      </c>
      <c r="Q37" s="36">
        <f>H37*Assumptions!$B$8</f>
        <v>3318.1389662231177</v>
      </c>
      <c r="R37" s="37">
        <f>(R38)/((1+Assumptions!$B$21)^$E38)+H38/IF(H$3="EOP",((1+Assumptions!$B$21)^$E38),1)</f>
        <v>9191336.2384737097</v>
      </c>
      <c r="S37" s="36">
        <f>(S38)/((1+Assumptions!$B$21)^$E38)+L38/IF(L$3="EOP",((1+Assumptions!$B$21)^$E38),1)</f>
        <v>4486435.5965546416</v>
      </c>
      <c r="T37" s="36">
        <f>(T38)/((1+Assumptions!$B$21)^$E38)+M38/IF(M$3="EOP",((1+Assumptions!$B$21)^$E38),1)</f>
        <v>897287.11931092863</v>
      </c>
      <c r="U37" s="36">
        <f>(U38)/((1+Assumptions!$B$21)^$E38)+N38/IF(N$3="EOP",((1+Assumptions!$B$21)^$E38),1)</f>
        <v>1838267.2476947417</v>
      </c>
      <c r="V37" s="36">
        <f>(V38)/((1+Assumptions!$B$21)^$E38)+O38/IF(O$3="EOP",((1+Assumptions!$B$21)^$E38),1)</f>
        <v>183826.72476947415</v>
      </c>
      <c r="W37" s="36">
        <f>(W38)/((1+Assumptions!$B$21)^$E38)+P38/IF(P$3="EOP",((1+Assumptions!$B$21)^$E38),1)</f>
        <v>735306.89907789649</v>
      </c>
      <c r="X37" s="36">
        <f>(X38)/((1+Assumptions!$B$21)^$E38)+Q38/IF(Q$3="EOP",((1+Assumptions!$B$21)^$E38),1)</f>
        <v>448643.55965546431</v>
      </c>
      <c r="Y37" s="38">
        <f t="shared" si="2"/>
        <v>-2763796.7795713679</v>
      </c>
      <c r="Z37" s="37">
        <f>H38*Assumptions!$B$7*Assumptions!$B$25/$E38/12</f>
        <v>40916.778438971276</v>
      </c>
      <c r="AA37" s="36">
        <f>Z37*Assumptions!$B$11</f>
        <v>8183.3556877942556</v>
      </c>
      <c r="AB37" s="39">
        <f t="shared" si="8"/>
        <v>32733.422751177022</v>
      </c>
      <c r="AC37" s="87">
        <f t="shared" si="9"/>
        <v>-2731063.3568201908</v>
      </c>
      <c r="AD37" s="87">
        <f>Assumptions!$B$23*R37</f>
        <v>1378700.4357710565</v>
      </c>
      <c r="AE37" s="87">
        <f t="shared" si="11"/>
        <v>-1352362.9210491343</v>
      </c>
    </row>
    <row r="38" spans="1:31" x14ac:dyDescent="0.25">
      <c r="A38" s="1">
        <f t="shared" si="10"/>
        <v>33</v>
      </c>
      <c r="B38" s="30" t="s">
        <v>17</v>
      </c>
      <c r="C38" s="31">
        <f t="shared" si="3"/>
        <v>33</v>
      </c>
      <c r="D38" s="32">
        <f t="shared" si="1"/>
        <v>2.75</v>
      </c>
      <c r="E38" s="32">
        <f t="shared" si="4"/>
        <v>8.3333333333333481E-2</v>
      </c>
      <c r="F38" s="31">
        <f t="shared" si="5"/>
        <v>0</v>
      </c>
      <c r="G38" s="36">
        <f>(G37*($K37/$K36)-L37)*(1+Assumptions!$B$15)^$F38</f>
        <v>673527217.10240901</v>
      </c>
      <c r="H38" s="36">
        <f>$H$6/$G$6*G38*(1+Assumptions!$B$16)^INT((C38-1)/12)*IF(B38="Monthly",1,12)</f>
        <v>65466.845502354161</v>
      </c>
      <c r="I38" s="40">
        <f>Assumptions!$B$14</f>
        <v>0.15</v>
      </c>
      <c r="J38" s="40">
        <f t="shared" si="6"/>
        <v>1.3451947011868914E-2</v>
      </c>
      <c r="K38" s="35">
        <f t="shared" si="7"/>
        <v>0.63959056079110321</v>
      </c>
      <c r="L38" s="37">
        <f>H38*Assumptions!$B$7</f>
        <v>32733.42275117708</v>
      </c>
      <c r="M38" s="36">
        <f>L38*Assumptions!$B$11</f>
        <v>6546.6845502354163</v>
      </c>
      <c r="N38" s="36">
        <f>H38*Assumptions!$B$11</f>
        <v>13093.369100470833</v>
      </c>
      <c r="O38" s="36">
        <f>N38*Assumptions!$B$12</f>
        <v>1309.3369100470834</v>
      </c>
      <c r="P38" s="36">
        <f>H38*Assumptions!$B$9</f>
        <v>5237.3476401883327</v>
      </c>
      <c r="Q38" s="36">
        <f>H38*Assumptions!$B$8</f>
        <v>3273.3422751177081</v>
      </c>
      <c r="R38" s="37">
        <f>(R39)/((1+Assumptions!$B$21)^$E39)+H39/IF(H$3="EOP",((1+Assumptions!$B$21)^$E39),1)</f>
        <v>9144667.1897408478</v>
      </c>
      <c r="S38" s="36">
        <f>(S39)/((1+Assumptions!$B$21)^$E39)+L39/IF(L$3="EOP",((1+Assumptions!$B$21)^$E39),1)</f>
        <v>4462943.4965675632</v>
      </c>
      <c r="T38" s="36">
        <f>(T39)/((1+Assumptions!$B$21)^$E39)+M39/IF(M$3="EOP",((1+Assumptions!$B$21)^$E39),1)</f>
        <v>892588.69931351277</v>
      </c>
      <c r="U38" s="36">
        <f>(U39)/((1+Assumptions!$B$21)^$E39)+N39/IF(N$3="EOP",((1+Assumptions!$B$21)^$E39),1)</f>
        <v>1828933.4379481694</v>
      </c>
      <c r="V38" s="36">
        <f>(V39)/((1+Assumptions!$B$21)^$E39)+O39/IF(O$3="EOP",((1+Assumptions!$B$21)^$E39),1)</f>
        <v>182893.34379481693</v>
      </c>
      <c r="W38" s="36">
        <f>(W39)/((1+Assumptions!$B$21)^$E39)+P39/IF(P$3="EOP",((1+Assumptions!$B$21)^$E39),1)</f>
        <v>731573.3751792676</v>
      </c>
      <c r="X38" s="36">
        <f>(X39)/((1+Assumptions!$B$21)^$E39)+Q39/IF(Q$3="EOP",((1+Assumptions!$B$21)^$E39),1)</f>
        <v>446294.34965675639</v>
      </c>
      <c r="Y38" s="38">
        <f t="shared" si="2"/>
        <v>-2750404.5734974216</v>
      </c>
      <c r="Z38" s="37">
        <f>H39*Assumptions!$B$7*Assumptions!$B$25/$E39/12</f>
        <v>40364.379548081721</v>
      </c>
      <c r="AA38" s="36">
        <f>Z38*Assumptions!$B$11</f>
        <v>8072.8759096163449</v>
      </c>
      <c r="AB38" s="39">
        <f t="shared" si="8"/>
        <v>32291.503638465376</v>
      </c>
      <c r="AC38" s="87">
        <f t="shared" si="9"/>
        <v>-2718113.0698589562</v>
      </c>
      <c r="AD38" s="87">
        <f>Assumptions!$B$23*R38</f>
        <v>1371700.0784611271</v>
      </c>
      <c r="AE38" s="87">
        <f t="shared" si="11"/>
        <v>-1346412.991397829</v>
      </c>
    </row>
    <row r="39" spans="1:31" x14ac:dyDescent="0.25">
      <c r="A39" s="1">
        <f t="shared" si="10"/>
        <v>34</v>
      </c>
      <c r="B39" s="30" t="s">
        <v>17</v>
      </c>
      <c r="C39" s="31">
        <f t="shared" si="3"/>
        <v>34</v>
      </c>
      <c r="D39" s="32">
        <f t="shared" si="1"/>
        <v>2.8333333333333335</v>
      </c>
      <c r="E39" s="32">
        <f t="shared" si="4"/>
        <v>8.3333333333333481E-2</v>
      </c>
      <c r="F39" s="31">
        <f t="shared" si="5"/>
        <v>0</v>
      </c>
      <c r="G39" s="36">
        <f>(G38*($K38/$K37)-L38)*(1+Assumptions!$B$15)^$F39</f>
        <v>664434231.24414468</v>
      </c>
      <c r="H39" s="36">
        <f>$H$6/$G$6*G39*(1+Assumptions!$B$16)^INT((C39-1)/12)*IF(B39="Monthly",1,12)</f>
        <v>64583.007276930868</v>
      </c>
      <c r="I39" s="40">
        <f>Assumptions!$B$14</f>
        <v>0.15</v>
      </c>
      <c r="J39" s="40">
        <f t="shared" si="6"/>
        <v>1.3451947011868914E-2</v>
      </c>
      <c r="K39" s="35">
        <f t="shared" si="7"/>
        <v>0.63098682245804982</v>
      </c>
      <c r="L39" s="37">
        <f>H39*Assumptions!$B$7</f>
        <v>32291.503638465434</v>
      </c>
      <c r="M39" s="36">
        <f>L39*Assumptions!$B$11</f>
        <v>6458.3007276930875</v>
      </c>
      <c r="N39" s="36">
        <f>H39*Assumptions!$B$11</f>
        <v>12916.601455386175</v>
      </c>
      <c r="O39" s="36">
        <f>N39*Assumptions!$B$12</f>
        <v>1291.6601455386176</v>
      </c>
      <c r="P39" s="36">
        <f>H39*Assumptions!$B$9</f>
        <v>5166.6405821544695</v>
      </c>
      <c r="Q39" s="36">
        <f>H39*Assumptions!$B$8</f>
        <v>3229.1503638465438</v>
      </c>
      <c r="R39" s="37">
        <f>(R40)/((1+Assumptions!$B$21)^$E40)+H40/IF(H$3="EOP",((1+Assumptions!$B$21)^$E40),1)</f>
        <v>9098787.6691961829</v>
      </c>
      <c r="S39" s="36">
        <f>(S40)/((1+Assumptions!$B$21)^$E40)+L40/IF(L$3="EOP",((1+Assumptions!$B$21)^$E40),1)</f>
        <v>4439844.9258135874</v>
      </c>
      <c r="T39" s="36">
        <f>(T40)/((1+Assumptions!$B$21)^$E40)+M40/IF(M$3="EOP",((1+Assumptions!$B$21)^$E40),1)</f>
        <v>887968.98516271764</v>
      </c>
      <c r="U39" s="36">
        <f>(U40)/((1+Assumptions!$B$21)^$E40)+N40/IF(N$3="EOP",((1+Assumptions!$B$21)^$E40),1)</f>
        <v>1819757.5338392365</v>
      </c>
      <c r="V39" s="36">
        <f>(V40)/((1+Assumptions!$B$21)^$E40)+O40/IF(O$3="EOP",((1+Assumptions!$B$21)^$E40),1)</f>
        <v>181975.75338392364</v>
      </c>
      <c r="W39" s="36">
        <f>(W40)/((1+Assumptions!$B$21)^$E40)+P40/IF(P$3="EOP",((1+Assumptions!$B$21)^$E40),1)</f>
        <v>727903.01353569445</v>
      </c>
      <c r="X39" s="36">
        <f>(X40)/((1+Assumptions!$B$21)^$E40)+Q40/IF(Q$3="EOP",((1+Assumptions!$B$21)^$E40),1)</f>
        <v>443984.49258135882</v>
      </c>
      <c r="Y39" s="38">
        <f t="shared" si="2"/>
        <v>-2737242.4419729472</v>
      </c>
      <c r="Z39" s="37">
        <f>H40*Assumptions!$B$7*Assumptions!$B$25/$E40/12</f>
        <v>39819.438344388131</v>
      </c>
      <c r="AA39" s="36">
        <f>Z39*Assumptions!$B$11</f>
        <v>7963.8876688776263</v>
      </c>
      <c r="AB39" s="39">
        <f t="shared" si="8"/>
        <v>31855.550675510505</v>
      </c>
      <c r="AC39" s="87">
        <f t="shared" si="9"/>
        <v>-2705386.8912974368</v>
      </c>
      <c r="AD39" s="87">
        <f>Assumptions!$B$23*R39</f>
        <v>1364818.1503794275</v>
      </c>
      <c r="AE39" s="87">
        <f t="shared" si="11"/>
        <v>-1340568.7409180093</v>
      </c>
    </row>
    <row r="40" spans="1:31" x14ac:dyDescent="0.25">
      <c r="A40" s="1">
        <f t="shared" si="10"/>
        <v>35</v>
      </c>
      <c r="B40" s="30" t="s">
        <v>17</v>
      </c>
      <c r="C40" s="31">
        <f t="shared" si="3"/>
        <v>35</v>
      </c>
      <c r="D40" s="32">
        <f t="shared" si="1"/>
        <v>2.9166666666666665</v>
      </c>
      <c r="E40" s="32">
        <f t="shared" si="4"/>
        <v>8.3333333333333037E-2</v>
      </c>
      <c r="F40" s="31">
        <f t="shared" si="5"/>
        <v>0</v>
      </c>
      <c r="G40" s="36">
        <f>(G39*($K39/$K38)-L39)*(1+Assumptions!$B$15)^$F40</f>
        <v>655464005.66893816</v>
      </c>
      <c r="H40" s="36">
        <f>$H$6/$G$6*G40*(1+Assumptions!$B$16)^INT((C40-1)/12)*IF(B40="Monthly",1,12)</f>
        <v>63711.101351020792</v>
      </c>
      <c r="I40" s="40">
        <f>Assumptions!$B$14</f>
        <v>0.15</v>
      </c>
      <c r="J40" s="40">
        <f t="shared" si="6"/>
        <v>1.3451947011868803E-2</v>
      </c>
      <c r="K40" s="35">
        <f t="shared" si="7"/>
        <v>0.62249882115715671</v>
      </c>
      <c r="L40" s="37">
        <f>H40*Assumptions!$B$7</f>
        <v>31855.550675510396</v>
      </c>
      <c r="M40" s="36">
        <f>L40*Assumptions!$B$11</f>
        <v>6371.1101351020798</v>
      </c>
      <c r="N40" s="36">
        <f>H40*Assumptions!$B$11</f>
        <v>12742.22027020416</v>
      </c>
      <c r="O40" s="36">
        <f>N40*Assumptions!$B$12</f>
        <v>1274.2220270204161</v>
      </c>
      <c r="P40" s="36">
        <f>H40*Assumptions!$B$9</f>
        <v>5096.8881080816636</v>
      </c>
      <c r="Q40" s="36">
        <f>H40*Assumptions!$B$8</f>
        <v>3185.5550675510399</v>
      </c>
      <c r="R40" s="37">
        <f>(R41)/((1+Assumptions!$B$21)^$E41)+H41/IF(H$3="EOP",((1+Assumptions!$B$21)^$E41),1)</f>
        <v>9053687.3462604154</v>
      </c>
      <c r="S40" s="36">
        <f>(S41)/((1+Assumptions!$B$21)^$E41)+L41/IF(L$3="EOP",((1+Assumptions!$B$21)^$E41),1)</f>
        <v>4417134.7287487453</v>
      </c>
      <c r="T40" s="36">
        <f>(T41)/((1+Assumptions!$B$21)^$E41)+M41/IF(M$3="EOP",((1+Assumptions!$B$21)^$E41),1)</f>
        <v>883426.9457497492</v>
      </c>
      <c r="U40" s="36">
        <f>(U41)/((1+Assumptions!$B$21)^$E41)+N41/IF(N$3="EOP",((1+Assumptions!$B$21)^$E41),1)</f>
        <v>1810737.469252083</v>
      </c>
      <c r="V40" s="36">
        <f>(V41)/((1+Assumptions!$B$21)^$E41)+O41/IF(O$3="EOP",((1+Assumptions!$B$21)^$E41),1)</f>
        <v>181073.74692520831</v>
      </c>
      <c r="W40" s="36">
        <f>(W41)/((1+Assumptions!$B$21)^$E41)+P41/IF(P$3="EOP",((1+Assumptions!$B$21)^$E41),1)</f>
        <v>724294.98770083312</v>
      </c>
      <c r="X40" s="36">
        <f>(X41)/((1+Assumptions!$B$21)^$E41)+Q41/IF(Q$3="EOP",((1+Assumptions!$B$21)^$E41),1)</f>
        <v>441713.4728748746</v>
      </c>
      <c r="Y40" s="38">
        <f t="shared" si="2"/>
        <v>-2724307.3803588371</v>
      </c>
      <c r="Z40" s="37">
        <f>H41*Assumptions!$B$7*Assumptions!$B$25/$E41/12</f>
        <v>39281.854145033307</v>
      </c>
      <c r="AA40" s="36">
        <f>Z40*Assumptions!$B$11</f>
        <v>7856.3708290066616</v>
      </c>
      <c r="AB40" s="39">
        <f t="shared" si="8"/>
        <v>31425.483316026646</v>
      </c>
      <c r="AC40" s="87">
        <f t="shared" si="9"/>
        <v>-2692881.8970428105</v>
      </c>
      <c r="AD40" s="87">
        <f>Assumptions!$B$23*R40</f>
        <v>1358053.1019390624</v>
      </c>
      <c r="AE40" s="87">
        <f t="shared" si="11"/>
        <v>-1334828.7951037481</v>
      </c>
    </row>
    <row r="41" spans="1:31" s="21" customFormat="1" x14ac:dyDescent="0.25">
      <c r="A41" s="21">
        <f t="shared" si="10"/>
        <v>36</v>
      </c>
      <c r="B41" s="41" t="s">
        <v>17</v>
      </c>
      <c r="C41" s="23">
        <f t="shared" si="3"/>
        <v>36</v>
      </c>
      <c r="D41" s="22">
        <f t="shared" si="1"/>
        <v>3</v>
      </c>
      <c r="E41" s="22">
        <f t="shared" si="4"/>
        <v>8.3333333333333481E-2</v>
      </c>
      <c r="F41" s="23">
        <f t="shared" si="5"/>
        <v>0</v>
      </c>
      <c r="G41" s="27">
        <f>(G40*($K40/$K39)-L40)*(1+Assumptions!$B$15)^$F41</f>
        <v>646614883.0458169</v>
      </c>
      <c r="H41" s="27">
        <f>$H$6/$G$6*G41*(1+Assumptions!$B$16)^INT((C41-1)/12)*IF(B41="Monthly",1,12)</f>
        <v>62850.966632053402</v>
      </c>
      <c r="I41" s="42">
        <f>Assumptions!$B$14</f>
        <v>0.15</v>
      </c>
      <c r="J41" s="42">
        <f t="shared" si="6"/>
        <v>1.3451947011868914E-2</v>
      </c>
      <c r="K41" s="43">
        <f t="shared" si="7"/>
        <v>0.61412499999999981</v>
      </c>
      <c r="L41" s="26">
        <f>H41*Assumptions!$B$7</f>
        <v>31425.483316026701</v>
      </c>
      <c r="M41" s="27">
        <f>L41*Assumptions!$B$11</f>
        <v>6285.0966632053405</v>
      </c>
      <c r="N41" s="27">
        <f>H41*Assumptions!$B$11</f>
        <v>12570.193326410681</v>
      </c>
      <c r="O41" s="27">
        <f>N41*Assumptions!$B$12</f>
        <v>1257.0193326410681</v>
      </c>
      <c r="P41" s="27">
        <f>H41*Assumptions!$B$9</f>
        <v>5028.0773305642724</v>
      </c>
      <c r="Q41" s="27">
        <f>H41*Assumptions!$B$8</f>
        <v>3142.5483316026703</v>
      </c>
      <c r="R41" s="26">
        <f>(R42)/((1+Assumptions!$B$21)^$E42)+H42/IF(H$3="EOP",((1+Assumptions!$B$21)^$E42),1)</f>
        <v>9009356.0304993447</v>
      </c>
      <c r="S41" s="27">
        <f>(S42)/((1+Assumptions!$B$21)^$E42)+L42/IF(L$3="EOP",((1+Assumptions!$B$21)^$E42),1)</f>
        <v>4394807.8197557786</v>
      </c>
      <c r="T41" s="27">
        <f>(T42)/((1+Assumptions!$B$21)^$E42)+M42/IF(M$3="EOP",((1+Assumptions!$B$21)^$E42),1)</f>
        <v>878961.56395115587</v>
      </c>
      <c r="U41" s="27">
        <f>(U42)/((1+Assumptions!$B$21)^$E42)+N42/IF(N$3="EOP",((1+Assumptions!$B$21)^$E42),1)</f>
        <v>1801871.2060998688</v>
      </c>
      <c r="V41" s="27">
        <f>(V42)/((1+Assumptions!$B$21)^$E42)+O42/IF(O$3="EOP",((1+Assumptions!$B$21)^$E42),1)</f>
        <v>180187.12060998689</v>
      </c>
      <c r="W41" s="27">
        <f>(W42)/((1+Assumptions!$B$21)^$E42)+P42/IF(P$3="EOP",((1+Assumptions!$B$21)^$E42),1)</f>
        <v>720748.48243994743</v>
      </c>
      <c r="X41" s="27">
        <f>(X42)/((1+Assumptions!$B$21)^$E42)+Q42/IF(Q$3="EOP",((1+Assumptions!$B$21)^$E42),1)</f>
        <v>439480.78197557793</v>
      </c>
      <c r="Y41" s="28">
        <f t="shared" si="2"/>
        <v>-2711596.4247893151</v>
      </c>
      <c r="Z41" s="26">
        <f>H42*Assumptions!$B$7*Assumptions!$B$25/$E42/12</f>
        <v>42688.682833280771</v>
      </c>
      <c r="AA41" s="27">
        <f>Z41*Assumptions!$B$11</f>
        <v>8537.7365666561545</v>
      </c>
      <c r="AB41" s="29">
        <f t="shared" si="8"/>
        <v>34150.946266624618</v>
      </c>
      <c r="AC41" s="86">
        <f t="shared" si="9"/>
        <v>-2677445.4785226905</v>
      </c>
      <c r="AD41" s="86">
        <f>Assumptions!$B$23*R41</f>
        <v>1351403.4045749016</v>
      </c>
      <c r="AE41" s="86">
        <f t="shared" si="11"/>
        <v>-1326042.0739477889</v>
      </c>
    </row>
    <row r="42" spans="1:31" s="44" customFormat="1" x14ac:dyDescent="0.25">
      <c r="A42" s="44">
        <f t="shared" si="10"/>
        <v>37</v>
      </c>
      <c r="B42" s="45" t="s">
        <v>18</v>
      </c>
      <c r="C42" s="46">
        <f>C41+12</f>
        <v>48</v>
      </c>
      <c r="D42" s="47">
        <f t="shared" si="1"/>
        <v>4</v>
      </c>
      <c r="E42" s="47">
        <f t="shared" si="4"/>
        <v>1</v>
      </c>
      <c r="F42" s="48">
        <f t="shared" si="5"/>
        <v>1</v>
      </c>
      <c r="G42" s="49">
        <f>(G41*($K41/$K40)-L41)*(1+Assumptions!$B$15)^$F42</f>
        <v>650642932.98705637</v>
      </c>
      <c r="H42" s="49">
        <f>$H$6/$G$6*G42*(1+Assumptions!$B$16)^INT((C42-1)/12)*IF(B42="Monthly",1,12)</f>
        <v>819622.71039899089</v>
      </c>
      <c r="I42" s="50">
        <f>Assumptions!$B$14</f>
        <v>0.15</v>
      </c>
      <c r="J42" s="50">
        <f t="shared" si="6"/>
        <v>0.15000000000000002</v>
      </c>
      <c r="K42" s="51">
        <f t="shared" si="7"/>
        <v>0.52200624999999978</v>
      </c>
      <c r="L42" s="52">
        <f>H42*Assumptions!$B$7</f>
        <v>409811.35519949545</v>
      </c>
      <c r="M42" s="49">
        <f>L42*Assumptions!$B$11</f>
        <v>81962.271039899089</v>
      </c>
      <c r="N42" s="49">
        <f>H42*Assumptions!$B$11</f>
        <v>163924.54207979818</v>
      </c>
      <c r="O42" s="49">
        <f>N42*Assumptions!$B$12</f>
        <v>16392.454207979819</v>
      </c>
      <c r="P42" s="49">
        <f>H42*Assumptions!$B$9</f>
        <v>65569.816831919277</v>
      </c>
      <c r="Q42" s="49">
        <f>H42*Assumptions!$B$8</f>
        <v>40981.135519949545</v>
      </c>
      <c r="R42" s="52">
        <f>(R43)/((1+Assumptions!$B$21)^$E43)+H43/IF(H$3="EOP",((1+Assumptions!$B$21)^$E43),1)</f>
        <v>8394476.6531028617</v>
      </c>
      <c r="S42" s="49">
        <f>(S43)/((1+Assumptions!$B$21)^$E43)+L43/IF(L$3="EOP",((1+Assumptions!$B$21)^$E43),1)</f>
        <v>4094866.6600501775</v>
      </c>
      <c r="T42" s="49">
        <f>(T43)/((1+Assumptions!$B$21)^$E43)+M43/IF(M$3="EOP",((1+Assumptions!$B$21)^$E43),1)</f>
        <v>818973.33201003552</v>
      </c>
      <c r="U42" s="49">
        <f>(U43)/((1+Assumptions!$B$21)^$E43)+N43/IF(N$3="EOP",((1+Assumptions!$B$21)^$E43),1)</f>
        <v>1678895.3306205722</v>
      </c>
      <c r="V42" s="49">
        <f>(V43)/((1+Assumptions!$B$21)^$E43)+O43/IF(O$3="EOP",((1+Assumptions!$B$21)^$E43),1)</f>
        <v>167889.53306205725</v>
      </c>
      <c r="W42" s="49">
        <f>(W43)/((1+Assumptions!$B$21)^$E43)+P43/IF(P$3="EOP",((1+Assumptions!$B$21)^$E43),1)</f>
        <v>671558.13224822888</v>
      </c>
      <c r="X42" s="49">
        <f>(X43)/((1+Assumptions!$B$21)^$E43)+Q43/IF(Q$3="EOP",((1+Assumptions!$B$21)^$E43),1)</f>
        <v>409486.66600501776</v>
      </c>
      <c r="Y42" s="53">
        <f t="shared" si="2"/>
        <v>-2526532.7292509577</v>
      </c>
      <c r="Z42" s="52">
        <f>H43*Assumptions!$B$7*Assumptions!$B$25/$E43/12</f>
        <v>39942.355542097852</v>
      </c>
      <c r="AA42" s="49">
        <f>Z42*Assumptions!$B$11</f>
        <v>7988.4711084195706</v>
      </c>
      <c r="AB42" s="54">
        <f t="shared" si="8"/>
        <v>31953.884433678282</v>
      </c>
      <c r="AC42" s="88">
        <f t="shared" si="9"/>
        <v>-2494578.8448172794</v>
      </c>
      <c r="AD42" s="88">
        <f>Assumptions!$B$23*R42</f>
        <v>1259171.4979654292</v>
      </c>
      <c r="AE42" s="88">
        <f t="shared" si="11"/>
        <v>-1235407.3468518502</v>
      </c>
    </row>
    <row r="43" spans="1:31" s="44" customFormat="1" x14ac:dyDescent="0.25">
      <c r="A43" s="44">
        <f t="shared" si="10"/>
        <v>38</v>
      </c>
      <c r="B43" s="45" t="s">
        <v>18</v>
      </c>
      <c r="C43" s="48">
        <f>C42+12</f>
        <v>60</v>
      </c>
      <c r="D43" s="47">
        <f t="shared" si="1"/>
        <v>5</v>
      </c>
      <c r="E43" s="47">
        <f t="shared" si="4"/>
        <v>1</v>
      </c>
      <c r="F43" s="48">
        <f t="shared" si="5"/>
        <v>1</v>
      </c>
      <c r="G43" s="49">
        <f>(G42*($K42/$K41)-L42)*(1+Assumptions!$B$15)^$F43</f>
        <v>563689415.31747437</v>
      </c>
      <c r="H43" s="49">
        <f>$H$6/$G$6*G43*(1+Assumptions!$B$16)^INT((C43-1)/12)*IF(B43="Monthly",1,12)</f>
        <v>766893.2264082788</v>
      </c>
      <c r="I43" s="50">
        <f>Assumptions!$B$14</f>
        <v>0.15</v>
      </c>
      <c r="J43" s="50">
        <f t="shared" si="6"/>
        <v>0.15000000000000002</v>
      </c>
      <c r="K43" s="51">
        <f t="shared" si="7"/>
        <v>0.44370531249999978</v>
      </c>
      <c r="L43" s="52">
        <f>H43*Assumptions!$B$7</f>
        <v>383446.6132041394</v>
      </c>
      <c r="M43" s="49">
        <f>L43*Assumptions!$B$11</f>
        <v>76689.322640827886</v>
      </c>
      <c r="N43" s="49">
        <f>H43*Assumptions!$B$11</f>
        <v>153378.64528165577</v>
      </c>
      <c r="O43" s="49">
        <f>N43*Assumptions!$B$12</f>
        <v>15337.864528165577</v>
      </c>
      <c r="P43" s="49">
        <f>H43*Assumptions!$B$9</f>
        <v>61351.458112662309</v>
      </c>
      <c r="Q43" s="49">
        <f>H43*Assumptions!$B$8</f>
        <v>38344.661320413943</v>
      </c>
      <c r="R43" s="52">
        <f>(R44)/((1+Assumptions!$B$21)^$E44)+H44/IF(H$3="EOP",((1+Assumptions!$B$21)^$E44),1)</f>
        <v>7818273.0123619474</v>
      </c>
      <c r="S43" s="49">
        <f>(S44)/((1+Assumptions!$B$21)^$E44)+L44/IF(L$3="EOP",((1+Assumptions!$B$21)^$E44),1)</f>
        <v>3813791.713347292</v>
      </c>
      <c r="T43" s="49">
        <f>(T44)/((1+Assumptions!$B$21)^$E44)+M44/IF(M$3="EOP",((1+Assumptions!$B$21)^$E44),1)</f>
        <v>762758.34266945836</v>
      </c>
      <c r="U43" s="49">
        <f>(U44)/((1+Assumptions!$B$21)^$E44)+N44/IF(N$3="EOP",((1+Assumptions!$B$21)^$E44),1)</f>
        <v>1563654.6024723893</v>
      </c>
      <c r="V43" s="49">
        <f>(V44)/((1+Assumptions!$B$21)^$E44)+O44/IF(O$3="EOP",((1+Assumptions!$B$21)^$E44),1)</f>
        <v>156365.46024723895</v>
      </c>
      <c r="W43" s="49">
        <f>(W44)/((1+Assumptions!$B$21)^$E44)+P44/IF(P$3="EOP",((1+Assumptions!$B$21)^$E44),1)</f>
        <v>625461.84098895569</v>
      </c>
      <c r="X43" s="49">
        <f>(X44)/((1+Assumptions!$B$21)^$E44)+Q44/IF(Q$3="EOP",((1+Assumptions!$B$21)^$E44),1)</f>
        <v>381379.17133472918</v>
      </c>
      <c r="Y43" s="53">
        <f t="shared" si="2"/>
        <v>-2353109.4871352795</v>
      </c>
      <c r="Z43" s="52">
        <f>H44*Assumptions!$B$7*Assumptions!$B$25/$E44/12</f>
        <v>37370.492938928466</v>
      </c>
      <c r="AA43" s="49">
        <f>Z43*Assumptions!$B$11</f>
        <v>7474.0985877856938</v>
      </c>
      <c r="AB43" s="54">
        <f t="shared" si="8"/>
        <v>29896.394351142771</v>
      </c>
      <c r="AC43" s="88">
        <f t="shared" si="9"/>
        <v>-2323213.0927841365</v>
      </c>
      <c r="AD43" s="88">
        <f>Assumptions!$B$23*R43</f>
        <v>1172740.9518542921</v>
      </c>
      <c r="AE43" s="88">
        <f t="shared" si="11"/>
        <v>-1150472.1409298445</v>
      </c>
    </row>
    <row r="44" spans="1:31" x14ac:dyDescent="0.25">
      <c r="A44" s="44">
        <f t="shared" ref="A44:A78" si="12">A43+1</f>
        <v>39</v>
      </c>
      <c r="B44" s="45" t="s">
        <v>18</v>
      </c>
      <c r="C44" s="48">
        <f t="shared" ref="C44:C78" si="13">C43+12</f>
        <v>72</v>
      </c>
      <c r="D44" s="47">
        <f t="shared" si="1"/>
        <v>6</v>
      </c>
      <c r="E44" s="47">
        <f t="shared" si="4"/>
        <v>1</v>
      </c>
      <c r="F44" s="48">
        <f t="shared" ref="F44:F78" si="14">IF(E44&lt;1,IF(MOD(C44-1,12)=0,1,0),1)</f>
        <v>1</v>
      </c>
      <c r="G44" s="49">
        <f>(G43*($K43/$K42)-L43)*(1+Assumptions!$B$15)^$F44</f>
        <v>488327607.53478205</v>
      </c>
      <c r="H44" s="49">
        <f>$H$6/$G$6*G44*(1+Assumptions!$B$16)^INT((C44-1)/12)*IF(B44="Monthly",1,12)</f>
        <v>717513.46442742657</v>
      </c>
      <c r="I44" s="50">
        <f>Assumptions!$B$14</f>
        <v>0.15</v>
      </c>
      <c r="J44" s="50">
        <f t="shared" si="6"/>
        <v>0.15000000000000002</v>
      </c>
      <c r="K44" s="51">
        <f t="shared" si="7"/>
        <v>0.37714951562499982</v>
      </c>
      <c r="L44" s="52">
        <f>H44*Assumptions!$B$7</f>
        <v>358756.73221371329</v>
      </c>
      <c r="M44" s="49">
        <f>L44*Assumptions!$B$11</f>
        <v>71751.346442742666</v>
      </c>
      <c r="N44" s="49">
        <f>H44*Assumptions!$B$11</f>
        <v>143502.69288548533</v>
      </c>
      <c r="O44" s="49">
        <f>N44*Assumptions!$B$12</f>
        <v>14350.269288548534</v>
      </c>
      <c r="P44" s="49">
        <f>H44*Assumptions!$B$9</f>
        <v>57401.077154194129</v>
      </c>
      <c r="Q44" s="49">
        <f>H44*Assumptions!$B$8</f>
        <v>35875.673221371333</v>
      </c>
      <c r="R44" s="52">
        <f>(R45)/((1+Assumptions!$B$21)^$E45)+H45/IF(H$3="EOP",((1+Assumptions!$B$21)^$E45),1)</f>
        <v>7278278.5366328834</v>
      </c>
      <c r="S44" s="49">
        <f>(S45)/((1+Assumptions!$B$21)^$E45)+L45/IF(L$3="EOP",((1+Assumptions!$B$21)^$E45),1)</f>
        <v>3550379.7739672605</v>
      </c>
      <c r="T44" s="49">
        <f>(T45)/((1+Assumptions!$B$21)^$E45)+M45/IF(M$3="EOP",((1+Assumptions!$B$21)^$E45),1)</f>
        <v>710075.95479345205</v>
      </c>
      <c r="U44" s="49">
        <f>(U45)/((1+Assumptions!$B$21)^$E45)+N45/IF(N$3="EOP",((1+Assumptions!$B$21)^$E45),1)</f>
        <v>1455655.7073265766</v>
      </c>
      <c r="V44" s="49">
        <f>(V45)/((1+Assumptions!$B$21)^$E45)+O45/IF(O$3="EOP",((1+Assumptions!$B$21)^$E45),1)</f>
        <v>145565.57073265768</v>
      </c>
      <c r="W44" s="49">
        <f>(W45)/((1+Assumptions!$B$21)^$E45)+P45/IF(P$3="EOP",((1+Assumptions!$B$21)^$E45),1)</f>
        <v>582262.28293063061</v>
      </c>
      <c r="X44" s="49">
        <f>(X45)/((1+Assumptions!$B$21)^$E45)+Q45/IF(Q$3="EOP",((1+Assumptions!$B$21)^$E45),1)</f>
        <v>355037.97739672603</v>
      </c>
      <c r="Y44" s="53">
        <f t="shared" si="2"/>
        <v>-2190584.3205377995</v>
      </c>
      <c r="Z44" s="52">
        <f>H45*Assumptions!$B$7*Assumptions!$B$25/$E45/12</f>
        <v>34961.99060769799</v>
      </c>
      <c r="AA44" s="49">
        <f>Z44*Assumptions!$B$11</f>
        <v>6992.3981215395979</v>
      </c>
      <c r="AB44" s="54">
        <f t="shared" ref="AB44:AB77" si="15">Z44-AA44</f>
        <v>27969.592486158392</v>
      </c>
      <c r="AC44" s="88">
        <f t="shared" si="9"/>
        <v>-2162614.728051641</v>
      </c>
      <c r="AD44" s="88">
        <f>Assumptions!$B$23*R44</f>
        <v>1091741.7804949326</v>
      </c>
      <c r="AE44" s="88">
        <f t="shared" si="11"/>
        <v>-1070872.9475567085</v>
      </c>
    </row>
    <row r="45" spans="1:31" x14ac:dyDescent="0.25">
      <c r="A45" s="44">
        <f t="shared" si="12"/>
        <v>40</v>
      </c>
      <c r="B45" s="45" t="s">
        <v>18</v>
      </c>
      <c r="C45" s="48">
        <f t="shared" si="13"/>
        <v>84</v>
      </c>
      <c r="D45" s="47">
        <f t="shared" si="1"/>
        <v>7</v>
      </c>
      <c r="E45" s="47">
        <f t="shared" si="4"/>
        <v>1</v>
      </c>
      <c r="F45" s="48">
        <f t="shared" si="14"/>
        <v>1</v>
      </c>
      <c r="G45" s="49">
        <f>(G44*($K44/$K43)-L44)*(1+Assumptions!$B$15)^$F45</f>
        <v>423014103.86579806</v>
      </c>
      <c r="H45" s="49">
        <f>$H$6/$G$6*G45*(1+Assumptions!$B$16)^INT((C45-1)/12)*IF(B45="Monthly",1,12)</f>
        <v>671270.2196678014</v>
      </c>
      <c r="I45" s="50">
        <f>Assumptions!$B$14</f>
        <v>0.15</v>
      </c>
      <c r="J45" s="50">
        <f t="shared" si="6"/>
        <v>0.15000000000000002</v>
      </c>
      <c r="K45" s="51">
        <f t="shared" si="7"/>
        <v>0.32057708828124981</v>
      </c>
      <c r="L45" s="52">
        <f>H45*Assumptions!$B$7</f>
        <v>335635.1098339007</v>
      </c>
      <c r="M45" s="49">
        <f>L45*Assumptions!$B$11</f>
        <v>67127.021966780143</v>
      </c>
      <c r="N45" s="49">
        <f>H45*Assumptions!$B$11</f>
        <v>134254.04393356029</v>
      </c>
      <c r="O45" s="49">
        <f>N45*Assumptions!$B$12</f>
        <v>13425.40439335603</v>
      </c>
      <c r="P45" s="49">
        <f>H45*Assumptions!$B$9</f>
        <v>53701.617573424111</v>
      </c>
      <c r="Q45" s="49">
        <f>H45*Assumptions!$B$8</f>
        <v>33563.510983390071</v>
      </c>
      <c r="R45" s="52">
        <f>(R46)/((1+Assumptions!$B$21)^$E46)+H46/IF(H$3="EOP",((1+Assumptions!$B$21)^$E46),1)</f>
        <v>6772183.5248892084</v>
      </c>
      <c r="S45" s="49">
        <f>(S46)/((1+Assumptions!$B$21)^$E46)+L46/IF(L$3="EOP",((1+Assumptions!$B$21)^$E46),1)</f>
        <v>3303504.1584825409</v>
      </c>
      <c r="T45" s="49">
        <f>(T46)/((1+Assumptions!$B$21)^$E46)+M46/IF(M$3="EOP",((1+Assumptions!$B$21)^$E46),1)</f>
        <v>660700.83169650822</v>
      </c>
      <c r="U45" s="49">
        <f>(U46)/((1+Assumptions!$B$21)^$E46)+N46/IF(N$3="EOP",((1+Assumptions!$B$21)^$E46),1)</f>
        <v>1354436.7049778416</v>
      </c>
      <c r="V45" s="49">
        <f>(V46)/((1+Assumptions!$B$21)^$E46)+O46/IF(O$3="EOP",((1+Assumptions!$B$21)^$E46),1)</f>
        <v>135443.67049778419</v>
      </c>
      <c r="W45" s="49">
        <f>(W46)/((1+Assumptions!$B$21)^$E46)+P46/IF(P$3="EOP",((1+Assumptions!$B$21)^$E46),1)</f>
        <v>541774.68199113663</v>
      </c>
      <c r="X45" s="49">
        <f>(X46)/((1+Assumptions!$B$21)^$E46)+Q46/IF(Q$3="EOP",((1+Assumptions!$B$21)^$E46),1)</f>
        <v>330350.41584825411</v>
      </c>
      <c r="Y45" s="53">
        <f t="shared" si="2"/>
        <v>-2038262.0657837274</v>
      </c>
      <c r="Z45" s="52">
        <f>H46*Assumptions!$B$7*Assumptions!$B$25/$E46/12</f>
        <v>32706.450984350045</v>
      </c>
      <c r="AA45" s="49">
        <f>Z45*Assumptions!$B$11</f>
        <v>6541.2901968700098</v>
      </c>
      <c r="AB45" s="54">
        <f t="shared" si="15"/>
        <v>26165.160787480036</v>
      </c>
      <c r="AC45" s="88">
        <f t="shared" si="9"/>
        <v>-2012096.9049962475</v>
      </c>
      <c r="AD45" s="88">
        <f>Assumptions!$B$23*R45</f>
        <v>1015827.5287333812</v>
      </c>
      <c r="AE45" s="88">
        <f t="shared" si="11"/>
        <v>-996269.37626286631</v>
      </c>
    </row>
    <row r="46" spans="1:31" x14ac:dyDescent="0.25">
      <c r="A46" s="44">
        <f t="shared" si="12"/>
        <v>41</v>
      </c>
      <c r="B46" s="45" t="s">
        <v>18</v>
      </c>
      <c r="C46" s="48">
        <f t="shared" si="13"/>
        <v>96</v>
      </c>
      <c r="D46" s="47">
        <f t="shared" si="1"/>
        <v>8</v>
      </c>
      <c r="E46" s="47">
        <f t="shared" si="4"/>
        <v>1</v>
      </c>
      <c r="F46" s="48">
        <f t="shared" si="14"/>
        <v>1</v>
      </c>
      <c r="G46" s="49">
        <f>(G45*($K45/$K44)-L45)*(1+Assumptions!$B$15)^$F46</f>
        <v>366410880.23961633</v>
      </c>
      <c r="H46" s="49">
        <f>$H$6/$G$6*G46*(1+Assumptions!$B$16)^INT((C46-1)/12)*IF(B46="Monthly",1,12)</f>
        <v>627963.85889952094</v>
      </c>
      <c r="I46" s="50">
        <f>Assumptions!$B$14</f>
        <v>0.15</v>
      </c>
      <c r="J46" s="50">
        <f t="shared" si="6"/>
        <v>0.15000000000000002</v>
      </c>
      <c r="K46" s="51">
        <f t="shared" si="7"/>
        <v>0.27249052503906235</v>
      </c>
      <c r="L46" s="52">
        <f>H46*Assumptions!$B$7</f>
        <v>313981.92944976047</v>
      </c>
      <c r="M46" s="49">
        <f>L46*Assumptions!$B$11</f>
        <v>62796.3858899521</v>
      </c>
      <c r="N46" s="49">
        <f>H46*Assumptions!$B$11</f>
        <v>125592.7717799042</v>
      </c>
      <c r="O46" s="49">
        <f>N46*Assumptions!$B$12</f>
        <v>12559.277177990421</v>
      </c>
      <c r="P46" s="49">
        <f>H46*Assumptions!$B$9</f>
        <v>50237.108711961679</v>
      </c>
      <c r="Q46" s="49">
        <f>H46*Assumptions!$B$8</f>
        <v>31398.19294497605</v>
      </c>
      <c r="R46" s="52">
        <f>(R47)/((1+Assumptions!$B$21)^$E47)+H47/IF(H$3="EOP",((1+Assumptions!$B$21)^$E47),1)</f>
        <v>6297825.157639429</v>
      </c>
      <c r="S46" s="49">
        <f>(S47)/((1+Assumptions!$B$21)^$E47)+L47/IF(L$3="EOP",((1+Assumptions!$B$21)^$E47),1)</f>
        <v>3072109.8329948438</v>
      </c>
      <c r="T46" s="49">
        <f>(T47)/((1+Assumptions!$B$21)^$E47)+M47/IF(M$3="EOP",((1+Assumptions!$B$21)^$E47),1)</f>
        <v>614421.96659896872</v>
      </c>
      <c r="U46" s="49">
        <f>(U47)/((1+Assumptions!$B$21)^$E47)+N47/IF(N$3="EOP",((1+Assumptions!$B$21)^$E47),1)</f>
        <v>1259565.0315278857</v>
      </c>
      <c r="V46" s="49">
        <f>(V47)/((1+Assumptions!$B$21)^$E47)+O47/IF(O$3="EOP",((1+Assumptions!$B$21)^$E47),1)</f>
        <v>125956.5031527886</v>
      </c>
      <c r="W46" s="49">
        <f>(W47)/((1+Assumptions!$B$21)^$E47)+P47/IF(P$3="EOP",((1+Assumptions!$B$21)^$E47),1)</f>
        <v>503826.01261115429</v>
      </c>
      <c r="X46" s="49">
        <f>(X47)/((1+Assumptions!$B$21)^$E47)+Q47/IF(Q$3="EOP",((1+Assumptions!$B$21)^$E47),1)</f>
        <v>307210.98329948436</v>
      </c>
      <c r="Y46" s="53">
        <f t="shared" si="2"/>
        <v>-1895491.7669578181</v>
      </c>
      <c r="Z46" s="52">
        <f>H47*Assumptions!$B$7*Assumptions!$B$25/$E47/12</f>
        <v>30594.138391025019</v>
      </c>
      <c r="AA46" s="49">
        <f>Z46*Assumptions!$B$11</f>
        <v>6118.8276782050043</v>
      </c>
      <c r="AB46" s="54">
        <f t="shared" si="15"/>
        <v>24475.310712820014</v>
      </c>
      <c r="AC46" s="88">
        <f t="shared" si="9"/>
        <v>-1871016.4562449981</v>
      </c>
      <c r="AD46" s="88">
        <f>Assumptions!$B$23*R46</f>
        <v>944673.77364591428</v>
      </c>
      <c r="AE46" s="88">
        <f t="shared" si="11"/>
        <v>-926342.68259908387</v>
      </c>
    </row>
    <row r="47" spans="1:31" x14ac:dyDescent="0.25">
      <c r="A47" s="44">
        <f t="shared" si="12"/>
        <v>42</v>
      </c>
      <c r="B47" s="45" t="s">
        <v>18</v>
      </c>
      <c r="C47" s="48">
        <f t="shared" si="13"/>
        <v>108</v>
      </c>
      <c r="D47" s="47">
        <f t="shared" si="1"/>
        <v>9</v>
      </c>
      <c r="E47" s="47">
        <f t="shared" si="4"/>
        <v>1</v>
      </c>
      <c r="F47" s="48">
        <f t="shared" si="14"/>
        <v>1</v>
      </c>
      <c r="G47" s="49">
        <f>(G46*($K46/$K45)-L46)*(1+Assumptions!$B$15)^$F47</f>
        <v>317357971.59970868</v>
      </c>
      <c r="H47" s="49">
        <f>$H$6/$G$6*G47*(1+Assumptions!$B$16)^INT((C47-1)/12)*IF(B47="Monthly",1,12)</f>
        <v>587407.45710768038</v>
      </c>
      <c r="I47" s="50">
        <f>Assumptions!$B$14</f>
        <v>0.15</v>
      </c>
      <c r="J47" s="50">
        <f t="shared" si="6"/>
        <v>0.15000000000000002</v>
      </c>
      <c r="K47" s="51">
        <f t="shared" si="7"/>
        <v>0.23161694628320298</v>
      </c>
      <c r="L47" s="52">
        <f>H47*Assumptions!$B$7</f>
        <v>293703.72855384019</v>
      </c>
      <c r="M47" s="49">
        <f>L47*Assumptions!$B$11</f>
        <v>58740.745710768038</v>
      </c>
      <c r="N47" s="49">
        <f>H47*Assumptions!$B$11</f>
        <v>117481.49142153608</v>
      </c>
      <c r="O47" s="49">
        <f>N47*Assumptions!$B$12</f>
        <v>11748.149142153608</v>
      </c>
      <c r="P47" s="49">
        <f>H47*Assumptions!$B$9</f>
        <v>46992.596568614434</v>
      </c>
      <c r="Q47" s="49">
        <f>H47*Assumptions!$B$8</f>
        <v>29370.372855384019</v>
      </c>
      <c r="R47" s="52">
        <f>(R48)/((1+Assumptions!$B$21)^$E48)+H48/IF(H$3="EOP",((1+Assumptions!$B$21)^$E48),1)</f>
        <v>5853178.1430450417</v>
      </c>
      <c r="S47" s="49">
        <f>(S48)/((1+Assumptions!$B$21)^$E48)+L48/IF(L$3="EOP",((1+Assumptions!$B$21)^$E48),1)</f>
        <v>2855208.8502658741</v>
      </c>
      <c r="T47" s="49">
        <f>(T48)/((1+Assumptions!$B$21)^$E48)+M48/IF(M$3="EOP",((1+Assumptions!$B$21)^$E48),1)</f>
        <v>571041.77005317481</v>
      </c>
      <c r="U47" s="49">
        <f>(U48)/((1+Assumptions!$B$21)^$E48)+N48/IF(N$3="EOP",((1+Assumptions!$B$21)^$E48),1)</f>
        <v>1170635.6286090082</v>
      </c>
      <c r="V47" s="49">
        <f>(V48)/((1+Assumptions!$B$21)^$E48)+O48/IF(O$3="EOP",((1+Assumptions!$B$21)^$E48),1)</f>
        <v>117063.56286090086</v>
      </c>
      <c r="W47" s="49">
        <f>(W48)/((1+Assumptions!$B$21)^$E48)+P48/IF(P$3="EOP",((1+Assumptions!$B$21)^$E48),1)</f>
        <v>468254.25144360331</v>
      </c>
      <c r="X47" s="49">
        <f>(X48)/((1+Assumptions!$B$21)^$E48)+Q48/IF(Q$3="EOP",((1+Assumptions!$B$21)^$E48),1)</f>
        <v>285520.88502658741</v>
      </c>
      <c r="Y47" s="53">
        <f t="shared" si="2"/>
        <v>-1761663.8606140446</v>
      </c>
      <c r="Z47" s="52">
        <f>H48*Assumptions!$B$7*Assumptions!$B$25/$E48/12</f>
        <v>28615.936933475165</v>
      </c>
      <c r="AA47" s="49">
        <f>Z47*Assumptions!$B$11</f>
        <v>5723.1873866950336</v>
      </c>
      <c r="AB47" s="54">
        <f t="shared" si="15"/>
        <v>22892.749546780131</v>
      </c>
      <c r="AC47" s="88">
        <f t="shared" si="9"/>
        <v>-1738771.1110672646</v>
      </c>
      <c r="AD47" s="88">
        <f>Assumptions!$B$23*R47</f>
        <v>877976.72145675623</v>
      </c>
      <c r="AE47" s="88">
        <f t="shared" si="11"/>
        <v>-860794.38961050834</v>
      </c>
    </row>
    <row r="48" spans="1:31" x14ac:dyDescent="0.25">
      <c r="A48" s="44">
        <f t="shared" si="12"/>
        <v>43</v>
      </c>
      <c r="B48" s="45" t="s">
        <v>18</v>
      </c>
      <c r="C48" s="48">
        <f t="shared" si="13"/>
        <v>120</v>
      </c>
      <c r="D48" s="47">
        <f t="shared" si="1"/>
        <v>10</v>
      </c>
      <c r="E48" s="47">
        <f t="shared" si="4"/>
        <v>1</v>
      </c>
      <c r="F48" s="48">
        <f t="shared" si="14"/>
        <v>1</v>
      </c>
      <c r="G48" s="49">
        <f>(G47*($K47/$K46)-L47)*(1+Assumptions!$B$15)^$F48</f>
        <v>274849783.5738225</v>
      </c>
      <c r="H48" s="49">
        <f>$H$6/$G$6*G48*(1+Assumptions!$B$16)^INT((C48-1)/12)*IF(B48="Monthly",1,12)</f>
        <v>549425.98912272311</v>
      </c>
      <c r="I48" s="50">
        <f>Assumptions!$B$14</f>
        <v>0.15</v>
      </c>
      <c r="J48" s="50">
        <f t="shared" si="6"/>
        <v>0.15000000000000002</v>
      </c>
      <c r="K48" s="51">
        <f t="shared" si="7"/>
        <v>0.19687440434072254</v>
      </c>
      <c r="L48" s="52">
        <f>H48*Assumptions!$B$7</f>
        <v>274712.99456136156</v>
      </c>
      <c r="M48" s="49">
        <f>L48*Assumptions!$B$11</f>
        <v>54942.598912272311</v>
      </c>
      <c r="N48" s="49">
        <f>H48*Assumptions!$B$11</f>
        <v>109885.19782454462</v>
      </c>
      <c r="O48" s="49">
        <f>N48*Assumptions!$B$12</f>
        <v>10988.519782454463</v>
      </c>
      <c r="P48" s="49">
        <f>H48*Assumptions!$B$9</f>
        <v>43954.079129817852</v>
      </c>
      <c r="Q48" s="49">
        <f>H48*Assumptions!$B$8</f>
        <v>27471.299456136156</v>
      </c>
      <c r="R48" s="52">
        <f>(R49)/((1+Assumptions!$B$21)^$E49)+H49/IF(H$3="EOP",((1+Assumptions!$B$21)^$E49),1)</f>
        <v>5436345.9577703755</v>
      </c>
      <c r="S48" s="49">
        <f>(S49)/((1+Assumptions!$B$21)^$E49)+L49/IF(L$3="EOP",((1+Assumptions!$B$21)^$E49),1)</f>
        <v>2651876.0769611588</v>
      </c>
      <c r="T48" s="49">
        <f>(T49)/((1+Assumptions!$B$21)^$E49)+M49/IF(M$3="EOP",((1+Assumptions!$B$21)^$E49),1)</f>
        <v>530375.21539223182</v>
      </c>
      <c r="U48" s="49">
        <f>(U49)/((1+Assumptions!$B$21)^$E49)+N49/IF(N$3="EOP",((1+Assumptions!$B$21)^$E49),1)</f>
        <v>1087269.1915540749</v>
      </c>
      <c r="V48" s="49">
        <f>(V49)/((1+Assumptions!$B$21)^$E49)+O49/IF(O$3="EOP",((1+Assumptions!$B$21)^$E49),1)</f>
        <v>108726.91915540755</v>
      </c>
      <c r="W48" s="49">
        <f>(W49)/((1+Assumptions!$B$21)^$E49)+P49/IF(P$3="EOP",((1+Assumptions!$B$21)^$E49),1)</f>
        <v>434907.67662163009</v>
      </c>
      <c r="X48" s="49">
        <f>(X49)/((1+Assumptions!$B$21)^$E49)+Q49/IF(Q$3="EOP",((1+Assumptions!$B$21)^$E49),1)</f>
        <v>265187.60769611591</v>
      </c>
      <c r="Y48" s="53">
        <f t="shared" si="2"/>
        <v>-1636207.5394850352</v>
      </c>
      <c r="Z48" s="52">
        <f>H49*Assumptions!$B$7*Assumptions!$B$25/$E49/12</f>
        <v>26763.311079630115</v>
      </c>
      <c r="AA48" s="49">
        <f>Z48*Assumptions!$B$11</f>
        <v>5352.6622159260232</v>
      </c>
      <c r="AB48" s="54">
        <f t="shared" si="15"/>
        <v>21410.648863704093</v>
      </c>
      <c r="AC48" s="88">
        <f t="shared" si="9"/>
        <v>-1614796.8906213311</v>
      </c>
      <c r="AD48" s="88">
        <f>Assumptions!$B$23*R48</f>
        <v>815451.89366555633</v>
      </c>
      <c r="AE48" s="88">
        <f t="shared" si="11"/>
        <v>-799344.99695577472</v>
      </c>
    </row>
    <row r="49" spans="1:31" x14ac:dyDescent="0.25">
      <c r="A49" s="44">
        <f t="shared" si="12"/>
        <v>44</v>
      </c>
      <c r="B49" s="45" t="s">
        <v>18</v>
      </c>
      <c r="C49" s="48">
        <f t="shared" si="13"/>
        <v>132</v>
      </c>
      <c r="D49" s="47">
        <f t="shared" si="1"/>
        <v>11</v>
      </c>
      <c r="E49" s="47">
        <f t="shared" si="4"/>
        <v>1</v>
      </c>
      <c r="F49" s="48">
        <f t="shared" si="14"/>
        <v>1</v>
      </c>
      <c r="G49" s="49">
        <f>(G48*($K48/$K47)-L48)*(1+Assumptions!$B$15)^$F49</f>
        <v>238014555.1040515</v>
      </c>
      <c r="H49" s="49">
        <f>$H$6/$G$6*G49*(1+Assumptions!$B$16)^INT((C49-1)/12)*IF(B49="Monthly",1,12)</f>
        <v>513855.57272889814</v>
      </c>
      <c r="I49" s="50">
        <f>Assumptions!$B$14</f>
        <v>0.15</v>
      </c>
      <c r="J49" s="50">
        <f t="shared" si="6"/>
        <v>0.15000000000000002</v>
      </c>
      <c r="K49" s="51">
        <f t="shared" si="7"/>
        <v>0.16734324368961415</v>
      </c>
      <c r="L49" s="52">
        <f>H49*Assumptions!$B$7</f>
        <v>256927.78636444907</v>
      </c>
      <c r="M49" s="49">
        <f>L49*Assumptions!$B$11</f>
        <v>51385.557272889819</v>
      </c>
      <c r="N49" s="49">
        <f>H49*Assumptions!$B$11</f>
        <v>102771.11454577964</v>
      </c>
      <c r="O49" s="49">
        <f>N49*Assumptions!$B$12</f>
        <v>10277.111454577964</v>
      </c>
      <c r="P49" s="49">
        <f>H49*Assumptions!$B$9</f>
        <v>41108.445818311855</v>
      </c>
      <c r="Q49" s="49">
        <f>H49*Assumptions!$B$8</f>
        <v>25692.778636444909</v>
      </c>
      <c r="R49" s="52">
        <f>(R50)/((1+Assumptions!$B$21)^$E50)+H50/IF(H$3="EOP",((1+Assumptions!$B$21)^$E50),1)</f>
        <v>5045552.6446675137</v>
      </c>
      <c r="S49" s="49">
        <f>(S50)/((1+Assumptions!$B$21)^$E50)+L50/IF(L$3="EOP",((1+Assumptions!$B$21)^$E50),1)</f>
        <v>2461245.1925207386</v>
      </c>
      <c r="T49" s="49">
        <f>(T50)/((1+Assumptions!$B$21)^$E50)+M50/IF(M$3="EOP",((1+Assumptions!$B$21)^$E50),1)</f>
        <v>492249.03850414773</v>
      </c>
      <c r="U49" s="49">
        <f>(U50)/((1+Assumptions!$B$21)^$E50)+N50/IF(N$3="EOP",((1+Assumptions!$B$21)^$E50),1)</f>
        <v>1009110.5289335025</v>
      </c>
      <c r="V49" s="49">
        <f>(V50)/((1+Assumptions!$B$21)^$E50)+O50/IF(O$3="EOP",((1+Assumptions!$B$21)^$E50),1)</f>
        <v>100911.05289335031</v>
      </c>
      <c r="W49" s="49">
        <f>(W50)/((1+Assumptions!$B$21)^$E50)+P50/IF(P$3="EOP",((1+Assumptions!$B$21)^$E50),1)</f>
        <v>403644.21157340112</v>
      </c>
      <c r="X49" s="49">
        <f>(X50)/((1+Assumptions!$B$21)^$E50)+Q50/IF(Q$3="EOP",((1+Assumptions!$B$21)^$E50),1)</f>
        <v>246124.51925207386</v>
      </c>
      <c r="Y49" s="53">
        <f t="shared" si="2"/>
        <v>-1518588.2837852957</v>
      </c>
      <c r="Z49" s="52">
        <f>H50*Assumptions!$B$7*Assumptions!$B$25/$E50/12</f>
        <v>25028.268748822637</v>
      </c>
      <c r="AA49" s="49">
        <f>Z49*Assumptions!$B$11</f>
        <v>5005.6537497645277</v>
      </c>
      <c r="AB49" s="54">
        <f t="shared" si="15"/>
        <v>20022.614999058111</v>
      </c>
      <c r="AC49" s="88">
        <f t="shared" si="9"/>
        <v>-1498565.6687862375</v>
      </c>
      <c r="AD49" s="88">
        <f>Assumptions!$B$23*R49</f>
        <v>756832.89670012705</v>
      </c>
      <c r="AE49" s="88">
        <f t="shared" si="11"/>
        <v>-741732.77208611043</v>
      </c>
    </row>
    <row r="50" spans="1:31" x14ac:dyDescent="0.25">
      <c r="A50" s="44">
        <f t="shared" si="12"/>
        <v>45</v>
      </c>
      <c r="B50" s="45" t="s">
        <v>18</v>
      </c>
      <c r="C50" s="48">
        <f t="shared" si="13"/>
        <v>144</v>
      </c>
      <c r="D50" s="47">
        <f t="shared" si="1"/>
        <v>12</v>
      </c>
      <c r="E50" s="47">
        <f t="shared" si="4"/>
        <v>1</v>
      </c>
      <c r="F50" s="48">
        <f t="shared" si="14"/>
        <v>1</v>
      </c>
      <c r="G50" s="49">
        <f>(G49*($K49/$K48)-L49)*(1+Assumptions!$B$15)^$F50</f>
        <v>206096552.93312091</v>
      </c>
      <c r="H50" s="49">
        <f>$H$6/$G$6*G50*(1+Assumptions!$B$16)^INT((C50-1)/12)*IF(B50="Monthly",1,12)</f>
        <v>480542.7599773946</v>
      </c>
      <c r="I50" s="50">
        <f>Assumptions!$B$14</f>
        <v>0.15</v>
      </c>
      <c r="J50" s="50">
        <f t="shared" si="6"/>
        <v>0.15000000000000002</v>
      </c>
      <c r="K50" s="51">
        <f t="shared" si="7"/>
        <v>0.14224175713617201</v>
      </c>
      <c r="L50" s="52">
        <f>H50*Assumptions!$B$7</f>
        <v>240271.3799886973</v>
      </c>
      <c r="M50" s="49">
        <f>L50*Assumptions!$B$11</f>
        <v>48054.27599773946</v>
      </c>
      <c r="N50" s="49">
        <f>H50*Assumptions!$B$11</f>
        <v>96108.55199547892</v>
      </c>
      <c r="O50" s="49">
        <f>N50*Assumptions!$B$12</f>
        <v>9610.855199547892</v>
      </c>
      <c r="P50" s="49">
        <f>H50*Assumptions!$B$9</f>
        <v>38443.420798191568</v>
      </c>
      <c r="Q50" s="49">
        <f>H50*Assumptions!$B$8</f>
        <v>24027.13799886973</v>
      </c>
      <c r="R50" s="52">
        <f>(R51)/((1+Assumptions!$B$21)^$E51)+H51/IF(H$3="EOP",((1+Assumptions!$B$21)^$E51),1)</f>
        <v>4679135.131807372</v>
      </c>
      <c r="S50" s="49">
        <f>(S51)/((1+Assumptions!$B$21)^$E51)+L51/IF(L$3="EOP",((1+Assumptions!$B$21)^$E51),1)</f>
        <v>2282504.9423450595</v>
      </c>
      <c r="T50" s="49">
        <f>(T51)/((1+Assumptions!$B$21)^$E51)+M51/IF(M$3="EOP",((1+Assumptions!$B$21)^$E51),1)</f>
        <v>456500.98846901191</v>
      </c>
      <c r="U50" s="49">
        <f>(U51)/((1+Assumptions!$B$21)^$E51)+N51/IF(N$3="EOP",((1+Assumptions!$B$21)^$E51),1)</f>
        <v>935827.02636147407</v>
      </c>
      <c r="V50" s="49">
        <f>(V51)/((1+Assumptions!$B$21)^$E51)+O51/IF(O$3="EOP",((1+Assumptions!$B$21)^$E51),1)</f>
        <v>93582.702636147471</v>
      </c>
      <c r="W50" s="49">
        <f>(W51)/((1+Assumptions!$B$21)^$E51)+P51/IF(P$3="EOP",((1+Assumptions!$B$21)^$E51),1)</f>
        <v>374330.81054458977</v>
      </c>
      <c r="X50" s="49">
        <f>(X51)/((1+Assumptions!$B$21)^$E51)+Q51/IF(Q$3="EOP",((1+Assumptions!$B$21)^$E51),1)</f>
        <v>228250.49423450595</v>
      </c>
      <c r="Y50" s="53">
        <f t="shared" si="2"/>
        <v>-1408305.5494269021</v>
      </c>
      <c r="Z50" s="52">
        <f>H51*Assumptions!$B$7*Assumptions!$B$25/$E51/12</f>
        <v>23403.326752043675</v>
      </c>
      <c r="AA50" s="49">
        <f>Z50*Assumptions!$B$11</f>
        <v>4680.6653504087353</v>
      </c>
      <c r="AB50" s="54">
        <f t="shared" si="15"/>
        <v>18722.661401634941</v>
      </c>
      <c r="AC50" s="88">
        <f t="shared" si="9"/>
        <v>-1389582.888025267</v>
      </c>
      <c r="AD50" s="88">
        <f>Assumptions!$B$23*R50</f>
        <v>701870.26977110573</v>
      </c>
      <c r="AE50" s="88">
        <f t="shared" si="11"/>
        <v>-687712.61825416132</v>
      </c>
    </row>
    <row r="51" spans="1:31" x14ac:dyDescent="0.25">
      <c r="A51" s="44">
        <f t="shared" si="12"/>
        <v>46</v>
      </c>
      <c r="B51" s="45" t="s">
        <v>18</v>
      </c>
      <c r="C51" s="48">
        <f t="shared" si="13"/>
        <v>156</v>
      </c>
      <c r="D51" s="47">
        <f t="shared" si="1"/>
        <v>13</v>
      </c>
      <c r="E51" s="47">
        <f t="shared" si="4"/>
        <v>1</v>
      </c>
      <c r="F51" s="48">
        <f t="shared" si="14"/>
        <v>1</v>
      </c>
      <c r="G51" s="49">
        <f>(G50*($K50/$K49)-L50)*(1+Assumptions!$B$15)^$F51</f>
        <v>178440634.58542734</v>
      </c>
      <c r="H51" s="49">
        <f>$H$6/$G$6*G51*(1+Assumptions!$B$16)^INT((C51-1)/12)*IF(B51="Monthly",1,12)</f>
        <v>449343.87363923853</v>
      </c>
      <c r="I51" s="50">
        <f>Assumptions!$B$14</f>
        <v>0.15</v>
      </c>
      <c r="J51" s="50">
        <f t="shared" si="6"/>
        <v>0.15000000000000002</v>
      </c>
      <c r="K51" s="51">
        <f t="shared" si="7"/>
        <v>0.1209054935657462</v>
      </c>
      <c r="L51" s="52">
        <f>H51*Assumptions!$B$7</f>
        <v>224671.93681961927</v>
      </c>
      <c r="M51" s="49">
        <f>L51*Assumptions!$B$11</f>
        <v>44934.387363923859</v>
      </c>
      <c r="N51" s="49">
        <f>H51*Assumptions!$B$11</f>
        <v>89868.774727847718</v>
      </c>
      <c r="O51" s="49">
        <f>N51*Assumptions!$B$12</f>
        <v>8986.8774727847722</v>
      </c>
      <c r="P51" s="49">
        <f>H51*Assumptions!$B$9</f>
        <v>35947.509891139081</v>
      </c>
      <c r="Q51" s="49">
        <f>H51*Assumptions!$B$8</f>
        <v>22467.19368196193</v>
      </c>
      <c r="R51" s="52">
        <f>(R52)/((1+Assumptions!$B$21)^$E52)+H52/IF(H$3="EOP",((1+Assumptions!$B$21)^$E52),1)</f>
        <v>4335536.0396223357</v>
      </c>
      <c r="S51" s="49">
        <f>(S52)/((1+Assumptions!$B$21)^$E52)+L52/IF(L$3="EOP",((1+Assumptions!$B$21)^$E52),1)</f>
        <v>2114895.6290840665</v>
      </c>
      <c r="T51" s="49">
        <f>(T52)/((1+Assumptions!$B$21)^$E52)+M52/IF(M$3="EOP",((1+Assumptions!$B$21)^$E52),1)</f>
        <v>422979.12581681326</v>
      </c>
      <c r="U51" s="49">
        <f>(U52)/((1+Assumptions!$B$21)^$E52)+N52/IF(N$3="EOP",((1+Assumptions!$B$21)^$E52),1)</f>
        <v>867107.20792446705</v>
      </c>
      <c r="V51" s="49">
        <f>(V52)/((1+Assumptions!$B$21)^$E52)+O52/IF(O$3="EOP",((1+Assumptions!$B$21)^$E52),1)</f>
        <v>86710.720792446751</v>
      </c>
      <c r="W51" s="49">
        <f>(W52)/((1+Assumptions!$B$21)^$E52)+P52/IF(P$3="EOP",((1+Assumptions!$B$21)^$E52),1)</f>
        <v>346842.88316978695</v>
      </c>
      <c r="X51" s="49">
        <f>(X52)/((1+Assumptions!$B$21)^$E52)+Q52/IF(Q$3="EOP",((1+Assumptions!$B$21)^$E52),1)</f>
        <v>211489.56290840663</v>
      </c>
      <c r="Y51" s="53">
        <f t="shared" si="2"/>
        <v>-1304890.6031448685</v>
      </c>
      <c r="Z51" s="52">
        <f>H52*Assumptions!$B$7*Assumptions!$B$25/$E52/12</f>
        <v>21881.478433763525</v>
      </c>
      <c r="AA51" s="49">
        <f>Z51*Assumptions!$B$11</f>
        <v>4376.2956867527055</v>
      </c>
      <c r="AB51" s="54">
        <f t="shared" si="15"/>
        <v>17505.182747010818</v>
      </c>
      <c r="AC51" s="88">
        <f t="shared" si="9"/>
        <v>-1287385.4203978577</v>
      </c>
      <c r="AD51" s="88">
        <f>Assumptions!$B$23*R51</f>
        <v>650330.40594335028</v>
      </c>
      <c r="AE51" s="88">
        <f t="shared" si="11"/>
        <v>-637055.01445450739</v>
      </c>
    </row>
    <row r="52" spans="1:31" x14ac:dyDescent="0.25">
      <c r="A52" s="44">
        <f t="shared" si="12"/>
        <v>47</v>
      </c>
      <c r="B52" s="45" t="s">
        <v>18</v>
      </c>
      <c r="C52" s="48">
        <f t="shared" si="13"/>
        <v>168</v>
      </c>
      <c r="D52" s="47">
        <f t="shared" si="1"/>
        <v>14</v>
      </c>
      <c r="E52" s="47">
        <f t="shared" si="4"/>
        <v>1</v>
      </c>
      <c r="F52" s="48">
        <f t="shared" si="14"/>
        <v>1</v>
      </c>
      <c r="G52" s="49">
        <f>(G51*($K51/$K50)-L51)*(1+Assumptions!$B$15)^$F52</f>
        <v>154478864.81000948</v>
      </c>
      <c r="H52" s="49">
        <f>$H$6/$G$6*G52*(1+Assumptions!$B$16)^INT((C52-1)/12)*IF(B52="Monthly",1,12)</f>
        <v>420124.3859282597</v>
      </c>
      <c r="I52" s="50">
        <f>Assumptions!$B$14</f>
        <v>0.15</v>
      </c>
      <c r="J52" s="50">
        <f t="shared" si="6"/>
        <v>0.15000000000000002</v>
      </c>
      <c r="K52" s="51">
        <f t="shared" si="7"/>
        <v>0.10276966953088428</v>
      </c>
      <c r="L52" s="52">
        <f>H52*Assumptions!$B$7</f>
        <v>210062.19296412985</v>
      </c>
      <c r="M52" s="49">
        <f>L52*Assumptions!$B$11</f>
        <v>42012.438592825973</v>
      </c>
      <c r="N52" s="49">
        <f>H52*Assumptions!$B$11</f>
        <v>84024.877185651945</v>
      </c>
      <c r="O52" s="49">
        <f>N52*Assumptions!$B$12</f>
        <v>8402.4877185651949</v>
      </c>
      <c r="P52" s="49">
        <f>H52*Assumptions!$B$9</f>
        <v>33609.95087426078</v>
      </c>
      <c r="Q52" s="49">
        <f>H52*Assumptions!$B$8</f>
        <v>21006.219296412986</v>
      </c>
      <c r="R52" s="52">
        <f>(R53)/((1+Assumptions!$B$21)^$E53)+H53/IF(H$3="EOP",((1+Assumptions!$B$21)^$E53),1)</f>
        <v>4013296.9450364276</v>
      </c>
      <c r="S52" s="49">
        <f>(S53)/((1+Assumptions!$B$21)^$E53)+L53/IF(L$3="EOP",((1+Assumptions!$B$21)^$E53),1)</f>
        <v>1957705.8268470382</v>
      </c>
      <c r="T52" s="49">
        <f>(T53)/((1+Assumptions!$B$21)^$E53)+M53/IF(M$3="EOP",((1+Assumptions!$B$21)^$E53),1)</f>
        <v>391541.16536940762</v>
      </c>
      <c r="U52" s="49">
        <f>(U53)/((1+Assumptions!$B$21)^$E53)+N53/IF(N$3="EOP",((1+Assumptions!$B$21)^$E53),1)</f>
        <v>802659.38900728547</v>
      </c>
      <c r="V52" s="49">
        <f>(V53)/((1+Assumptions!$B$21)^$E53)+O53/IF(O$3="EOP",((1+Assumptions!$B$21)^$E53),1)</f>
        <v>80265.938900728579</v>
      </c>
      <c r="W52" s="49">
        <f>(W53)/((1+Assumptions!$B$21)^$E53)+P53/IF(P$3="EOP",((1+Assumptions!$B$21)^$E53),1)</f>
        <v>321063.75560291426</v>
      </c>
      <c r="X52" s="49">
        <f>(X53)/((1+Assumptions!$B$21)^$E53)+Q53/IF(Q$3="EOP",((1+Assumptions!$B$21)^$E53),1)</f>
        <v>195770.58268470381</v>
      </c>
      <c r="Y52" s="53">
        <f t="shared" si="2"/>
        <v>-1207904.4951646219</v>
      </c>
      <c r="Z52" s="52">
        <f>H53*Assumptions!$B$7*Assumptions!$B$25/$E53/12</f>
        <v>20456.16337537688</v>
      </c>
      <c r="AA52" s="49">
        <f>Z52*Assumptions!$B$11</f>
        <v>4091.2326750753764</v>
      </c>
      <c r="AB52" s="54">
        <f t="shared" si="15"/>
        <v>16364.930700301504</v>
      </c>
      <c r="AC52" s="88">
        <f t="shared" si="9"/>
        <v>-1191539.5644643204</v>
      </c>
      <c r="AD52" s="88">
        <f>Assumptions!$B$23*R52</f>
        <v>601994.54175546416</v>
      </c>
      <c r="AE52" s="88">
        <f t="shared" si="11"/>
        <v>-589545.02270885627</v>
      </c>
    </row>
    <row r="53" spans="1:31" x14ac:dyDescent="0.25">
      <c r="A53" s="44">
        <f t="shared" si="12"/>
        <v>48</v>
      </c>
      <c r="B53" s="45" t="s">
        <v>18</v>
      </c>
      <c r="C53" s="48">
        <f t="shared" si="13"/>
        <v>180</v>
      </c>
      <c r="D53" s="47">
        <f t="shared" si="1"/>
        <v>15</v>
      </c>
      <c r="E53" s="47">
        <f t="shared" si="4"/>
        <v>1</v>
      </c>
      <c r="F53" s="48">
        <f t="shared" si="14"/>
        <v>1</v>
      </c>
      <c r="G53" s="49">
        <f>(G52*($K52/$K51)-L52)*(1+Assumptions!$B$15)^$F53</f>
        <v>133718912.3534548</v>
      </c>
      <c r="H53" s="49">
        <f>$H$6/$G$6*G53*(1+Assumptions!$B$16)^INT((C53-1)/12)*IF(B53="Monthly",1,12)</f>
        <v>392758.33680723608</v>
      </c>
      <c r="I53" s="50">
        <f>Assumptions!$B$14</f>
        <v>0.15</v>
      </c>
      <c r="J53" s="50">
        <f t="shared" si="6"/>
        <v>0.15000000000000002</v>
      </c>
      <c r="K53" s="51">
        <f t="shared" si="7"/>
        <v>8.7354219101251629E-2</v>
      </c>
      <c r="L53" s="52">
        <f>H53*Assumptions!$B$7</f>
        <v>196379.16840361804</v>
      </c>
      <c r="M53" s="49">
        <f>L53*Assumptions!$B$11</f>
        <v>39275.833680723612</v>
      </c>
      <c r="N53" s="49">
        <f>H53*Assumptions!$B$11</f>
        <v>78551.667361447224</v>
      </c>
      <c r="O53" s="49">
        <f>N53*Assumptions!$B$12</f>
        <v>7855.1667361447226</v>
      </c>
      <c r="P53" s="49">
        <f>H53*Assumptions!$B$9</f>
        <v>31420.666944578887</v>
      </c>
      <c r="Q53" s="49">
        <f>H53*Assumptions!$B$8</f>
        <v>19637.916840361806</v>
      </c>
      <c r="R53" s="52">
        <f>(R54)/((1+Assumptions!$B$21)^$E54)+H54/IF(H$3="EOP",((1+Assumptions!$B$21)^$E54),1)</f>
        <v>3711052.073434921</v>
      </c>
      <c r="S53" s="49">
        <f>(S54)/((1+Assumptions!$B$21)^$E54)+L54/IF(L$3="EOP",((1+Assumptions!$B$21)^$E54),1)</f>
        <v>1810269.3041145958</v>
      </c>
      <c r="T53" s="49">
        <f>(T54)/((1+Assumptions!$B$21)^$E54)+M54/IF(M$3="EOP",((1+Assumptions!$B$21)^$E54),1)</f>
        <v>362053.86082291917</v>
      </c>
      <c r="U53" s="49">
        <f>(U54)/((1+Assumptions!$B$21)^$E54)+N54/IF(N$3="EOP",((1+Assumptions!$B$21)^$E54),1)</f>
        <v>742210.41468698415</v>
      </c>
      <c r="V53" s="49">
        <f>(V54)/((1+Assumptions!$B$21)^$E54)+O54/IF(O$3="EOP",((1+Assumptions!$B$21)^$E54),1)</f>
        <v>74221.041468698444</v>
      </c>
      <c r="W53" s="49">
        <f>(W54)/((1+Assumptions!$B$21)^$E54)+P54/IF(P$3="EOP",((1+Assumptions!$B$21)^$E54),1)</f>
        <v>296884.16587479372</v>
      </c>
      <c r="X53" s="49">
        <f>(X54)/((1+Assumptions!$B$21)^$E54)+Q54/IF(Q$3="EOP",((1+Assumptions!$B$21)^$E54),1)</f>
        <v>181026.93041145959</v>
      </c>
      <c r="Y53" s="53">
        <f t="shared" si="2"/>
        <v>-1116936.1606387054</v>
      </c>
      <c r="Z53" s="52">
        <f>H54*Assumptions!$B$7*Assumptions!$B$25/$E54/12</f>
        <v>19121.239029244167</v>
      </c>
      <c r="AA53" s="49">
        <f>Z53*Assumptions!$B$11</f>
        <v>3824.2478058488337</v>
      </c>
      <c r="AB53" s="54">
        <f t="shared" si="15"/>
        <v>15296.991223395333</v>
      </c>
      <c r="AC53" s="88">
        <f t="shared" si="9"/>
        <v>-1101639.16941531</v>
      </c>
      <c r="AD53" s="88">
        <f>Assumptions!$B$23*R53</f>
        <v>556657.81101523817</v>
      </c>
      <c r="AE53" s="88">
        <f t="shared" si="11"/>
        <v>-544981.35840007185</v>
      </c>
    </row>
    <row r="54" spans="1:31" x14ac:dyDescent="0.25">
      <c r="A54" s="44">
        <f t="shared" si="12"/>
        <v>49</v>
      </c>
      <c r="B54" s="45" t="s">
        <v>18</v>
      </c>
      <c r="C54" s="48">
        <f t="shared" si="13"/>
        <v>192</v>
      </c>
      <c r="D54" s="47">
        <f t="shared" si="1"/>
        <v>16</v>
      </c>
      <c r="E54" s="47">
        <f t="shared" si="4"/>
        <v>1</v>
      </c>
      <c r="F54" s="48">
        <f t="shared" si="14"/>
        <v>1</v>
      </c>
      <c r="G54" s="49">
        <f>(G53*($K53/$K52)-L53)*(1+Assumptions!$B$15)^$F54</f>
        <v>115733990.25867361</v>
      </c>
      <c r="H54" s="49">
        <f>$H$6/$G$6*G54*(1+Assumptions!$B$16)^INT((C54-1)/12)*IF(B54="Monthly",1,12)</f>
        <v>367127.78936148802</v>
      </c>
      <c r="I54" s="50">
        <f>Assumptions!$B$14</f>
        <v>0.15</v>
      </c>
      <c r="J54" s="50">
        <f t="shared" si="6"/>
        <v>0.15000000000000002</v>
      </c>
      <c r="K54" s="51">
        <f t="shared" si="7"/>
        <v>7.4251086236063885E-2</v>
      </c>
      <c r="L54" s="52">
        <f>H54*Assumptions!$B$7</f>
        <v>183563.89468074401</v>
      </c>
      <c r="M54" s="49">
        <f>L54*Assumptions!$B$11</f>
        <v>36712.778936148803</v>
      </c>
      <c r="N54" s="49">
        <f>H54*Assumptions!$B$11</f>
        <v>73425.557872297606</v>
      </c>
      <c r="O54" s="49">
        <f>N54*Assumptions!$B$12</f>
        <v>7342.5557872297613</v>
      </c>
      <c r="P54" s="49">
        <f>H54*Assumptions!$B$9</f>
        <v>29370.223148919042</v>
      </c>
      <c r="Q54" s="49">
        <f>H54*Assumptions!$B$8</f>
        <v>18356.389468074402</v>
      </c>
      <c r="R54" s="52">
        <f>(R55)/((1+Assumptions!$B$21)^$E55)+H55/IF(H$3="EOP",((1+Assumptions!$B$21)^$E55),1)</f>
        <v>3427522.3911752682</v>
      </c>
      <c r="S54" s="49">
        <f>(S55)/((1+Assumptions!$B$21)^$E55)+L55/IF(L$3="EOP",((1+Assumptions!$B$21)^$E55),1)</f>
        <v>1671962.1420367165</v>
      </c>
      <c r="T54" s="49">
        <f>(T55)/((1+Assumptions!$B$21)^$E55)+M55/IF(M$3="EOP",((1+Assumptions!$B$21)^$E55),1)</f>
        <v>334392.42840734334</v>
      </c>
      <c r="U54" s="49">
        <f>(U55)/((1+Assumptions!$B$21)^$E55)+N55/IF(N$3="EOP",((1+Assumptions!$B$21)^$E55),1)</f>
        <v>685504.47823505371</v>
      </c>
      <c r="V54" s="49">
        <f>(V55)/((1+Assumptions!$B$21)^$E55)+O55/IF(O$3="EOP",((1+Assumptions!$B$21)^$E55),1)</f>
        <v>68550.447823505383</v>
      </c>
      <c r="W54" s="49">
        <f>(W55)/((1+Assumptions!$B$21)^$E55)+P55/IF(P$3="EOP",((1+Assumptions!$B$21)^$E55),1)</f>
        <v>274201.79129402147</v>
      </c>
      <c r="X54" s="49">
        <f>(X55)/((1+Assumptions!$B$21)^$E55)+Q55/IF(Q$3="EOP",((1+Assumptions!$B$21)^$E55),1)</f>
        <v>167196.21420367167</v>
      </c>
      <c r="Y54" s="53">
        <f t="shared" si="2"/>
        <v>-1031600.6416366537</v>
      </c>
      <c r="Z54" s="52">
        <f>H55*Assumptions!$B$7*Assumptions!$B$25/$E55/12</f>
        <v>17870.954160649391</v>
      </c>
      <c r="AA54" s="49">
        <f>Z54*Assumptions!$B$11</f>
        <v>3574.1908321298783</v>
      </c>
      <c r="AB54" s="54">
        <f t="shared" si="15"/>
        <v>14296.763328519513</v>
      </c>
      <c r="AC54" s="88">
        <f t="shared" si="9"/>
        <v>-1017303.8783081342</v>
      </c>
      <c r="AD54" s="88">
        <f>Assumptions!$B$23*R54</f>
        <v>514128.3586762902</v>
      </c>
      <c r="AE54" s="88">
        <f t="shared" si="11"/>
        <v>-503175.51963184396</v>
      </c>
    </row>
    <row r="55" spans="1:31" x14ac:dyDescent="0.25">
      <c r="A55" s="44">
        <f t="shared" si="12"/>
        <v>50</v>
      </c>
      <c r="B55" s="45" t="s">
        <v>18</v>
      </c>
      <c r="C55" s="48">
        <f t="shared" si="13"/>
        <v>204</v>
      </c>
      <c r="D55" s="47">
        <f t="shared" si="1"/>
        <v>17</v>
      </c>
      <c r="E55" s="47">
        <f t="shared" si="4"/>
        <v>1</v>
      </c>
      <c r="F55" s="48">
        <f t="shared" si="14"/>
        <v>1</v>
      </c>
      <c r="G55" s="49">
        <f>(G54*($K54/$K53)-L54)*(1+Assumptions!$B$15)^$F55</f>
        <v>100154134.38169566</v>
      </c>
      <c r="H55" s="49">
        <f>$H$6/$G$6*G55*(1+Assumptions!$B$16)^INT((C55-1)/12)*IF(B55="Monthly",1,12)</f>
        <v>343122.31988446834</v>
      </c>
      <c r="I55" s="50">
        <f>Assumptions!$B$14</f>
        <v>0.15</v>
      </c>
      <c r="J55" s="50">
        <f t="shared" si="6"/>
        <v>0.15000000000000002</v>
      </c>
      <c r="K55" s="51">
        <f t="shared" si="7"/>
        <v>6.3113423300654295E-2</v>
      </c>
      <c r="L55" s="52">
        <f>H55*Assumptions!$B$7</f>
        <v>171561.15994223417</v>
      </c>
      <c r="M55" s="49">
        <f>L55*Assumptions!$B$11</f>
        <v>34312.231988446838</v>
      </c>
      <c r="N55" s="49">
        <f>H55*Assumptions!$B$11</f>
        <v>68624.463976893676</v>
      </c>
      <c r="O55" s="49">
        <f>N55*Assumptions!$B$12</f>
        <v>6862.4463976893676</v>
      </c>
      <c r="P55" s="49">
        <f>H55*Assumptions!$B$9</f>
        <v>27449.785590757467</v>
      </c>
      <c r="Q55" s="49">
        <f>H55*Assumptions!$B$8</f>
        <v>17156.115994223419</v>
      </c>
      <c r="R55" s="52">
        <f>(R56)/((1+Assumptions!$B$21)^$E56)+H56/IF(H$3="EOP",((1+Assumptions!$B$21)^$E56),1)</f>
        <v>3161510.0730730696</v>
      </c>
      <c r="S55" s="49">
        <f>(S56)/((1+Assumptions!$B$21)^$E56)+L56/IF(L$3="EOP",((1+Assumptions!$B$21)^$E56),1)</f>
        <v>1542200.0356453999</v>
      </c>
      <c r="T55" s="49">
        <f>(T56)/((1+Assumptions!$B$21)^$E56)+M56/IF(M$3="EOP",((1+Assumptions!$B$21)^$E56),1)</f>
        <v>308440.00712908001</v>
      </c>
      <c r="U55" s="49">
        <f>(U56)/((1+Assumptions!$B$21)^$E56)+N56/IF(N$3="EOP",((1+Assumptions!$B$21)^$E56),1)</f>
        <v>632302.01461461396</v>
      </c>
      <c r="V55" s="49">
        <f>(V56)/((1+Assumptions!$B$21)^$E56)+O56/IF(O$3="EOP",((1+Assumptions!$B$21)^$E56),1)</f>
        <v>63230.201461461402</v>
      </c>
      <c r="W55" s="49">
        <f>(W56)/((1+Assumptions!$B$21)^$E56)+P56/IF(P$3="EOP",((1+Assumptions!$B$21)^$E56),1)</f>
        <v>252920.80584584561</v>
      </c>
      <c r="X55" s="49">
        <f>(X56)/((1+Assumptions!$B$21)^$E56)+Q56/IF(Q$3="EOP",((1+Assumptions!$B$21)^$E56),1)</f>
        <v>154220.00356454001</v>
      </c>
      <c r="Y55" s="53">
        <f t="shared" si="2"/>
        <v>-951537.42199321114</v>
      </c>
      <c r="Z55" s="52">
        <f>H56*Assumptions!$B$7*Assumptions!$B$25/$E56/12</f>
        <v>16699.923982809694</v>
      </c>
      <c r="AA55" s="49">
        <f>Z55*Assumptions!$B$11</f>
        <v>3339.9847965619392</v>
      </c>
      <c r="AB55" s="54">
        <f t="shared" si="15"/>
        <v>13359.939186247755</v>
      </c>
      <c r="AC55" s="88">
        <f t="shared" si="9"/>
        <v>-938177.48280696338</v>
      </c>
      <c r="AD55" s="88">
        <f>Assumptions!$B$23*R55</f>
        <v>474226.51096096041</v>
      </c>
      <c r="AE55" s="88">
        <f t="shared" si="11"/>
        <v>-463950.97184600297</v>
      </c>
    </row>
    <row r="56" spans="1:31" x14ac:dyDescent="0.25">
      <c r="A56" s="44">
        <f t="shared" si="12"/>
        <v>51</v>
      </c>
      <c r="B56" s="45" t="s">
        <v>18</v>
      </c>
      <c r="C56" s="48">
        <f t="shared" si="13"/>
        <v>216</v>
      </c>
      <c r="D56" s="47">
        <f t="shared" si="1"/>
        <v>18</v>
      </c>
      <c r="E56" s="47">
        <f t="shared" si="4"/>
        <v>1</v>
      </c>
      <c r="F56" s="48">
        <f t="shared" si="14"/>
        <v>1</v>
      </c>
      <c r="G56" s="49">
        <f>(G55*($K55/$K54)-L55)*(1+Assumptions!$B$15)^$F56</f>
        <v>86658642.125789031</v>
      </c>
      <c r="H56" s="49">
        <f>$H$6/$G$6*G56*(1+Assumptions!$B$16)^INT((C56-1)/12)*IF(B56="Monthly",1,12)</f>
        <v>320638.54046994611</v>
      </c>
      <c r="I56" s="50">
        <f>Assumptions!$B$14</f>
        <v>0.15</v>
      </c>
      <c r="J56" s="50">
        <f t="shared" si="6"/>
        <v>0.15000000000000002</v>
      </c>
      <c r="K56" s="51">
        <f t="shared" si="7"/>
        <v>5.3646409805556149E-2</v>
      </c>
      <c r="L56" s="52">
        <f>H56*Assumptions!$B$7</f>
        <v>160319.27023497305</v>
      </c>
      <c r="M56" s="49">
        <f>L56*Assumptions!$B$11</f>
        <v>32063.854046994613</v>
      </c>
      <c r="N56" s="49">
        <f>H56*Assumptions!$B$11</f>
        <v>64127.708093989226</v>
      </c>
      <c r="O56" s="49">
        <f>N56*Assumptions!$B$12</f>
        <v>6412.7708093989231</v>
      </c>
      <c r="P56" s="49">
        <f>H56*Assumptions!$B$9</f>
        <v>25651.083237595689</v>
      </c>
      <c r="Q56" s="49">
        <f>H56*Assumptions!$B$8</f>
        <v>16031.927023497306</v>
      </c>
      <c r="R56" s="52">
        <f>(R57)/((1+Assumptions!$B$21)^$E57)+H57/IF(H$3="EOP",((1+Assumptions!$B$21)^$E57),1)</f>
        <v>2911893.320918201</v>
      </c>
      <c r="S56" s="49">
        <f>(S57)/((1+Assumptions!$B$21)^$E57)+L57/IF(L$3="EOP",((1+Assumptions!$B$21)^$E57),1)</f>
        <v>1420435.7663015616</v>
      </c>
      <c r="T56" s="49">
        <f>(T57)/((1+Assumptions!$B$21)^$E57)+M57/IF(M$3="EOP",((1+Assumptions!$B$21)^$E57),1)</f>
        <v>284087.15326031233</v>
      </c>
      <c r="U56" s="49">
        <f>(U57)/((1+Assumptions!$B$21)^$E57)+N57/IF(N$3="EOP",((1+Assumptions!$B$21)^$E57),1)</f>
        <v>582378.66418364039</v>
      </c>
      <c r="V56" s="49">
        <f>(V57)/((1+Assumptions!$B$21)^$E57)+O57/IF(O$3="EOP",((1+Assumptions!$B$21)^$E57),1)</f>
        <v>58237.866418364036</v>
      </c>
      <c r="W56" s="49">
        <f>(W57)/((1+Assumptions!$B$21)^$E57)+P57/IF(P$3="EOP",((1+Assumptions!$B$21)^$E57),1)</f>
        <v>232951.46567345614</v>
      </c>
      <c r="X56" s="49">
        <f>(X57)/((1+Assumptions!$B$21)^$E57)+Q57/IF(Q$3="EOP",((1+Assumptions!$B$21)^$E57),1)</f>
        <v>142043.57663015617</v>
      </c>
      <c r="Y56" s="53">
        <f t="shared" si="2"/>
        <v>-876408.86780806293</v>
      </c>
      <c r="Z56" s="52">
        <f>H57*Assumptions!$B$7*Assumptions!$B$25/$E57/12</f>
        <v>15603.106877389879</v>
      </c>
      <c r="AA56" s="49">
        <f>Z56*Assumptions!$B$11</f>
        <v>3120.621375477976</v>
      </c>
      <c r="AB56" s="54">
        <f t="shared" si="15"/>
        <v>12482.485501911902</v>
      </c>
      <c r="AC56" s="88">
        <f t="shared" si="9"/>
        <v>-863926.38230615098</v>
      </c>
      <c r="AD56" s="88">
        <f>Assumptions!$B$23*R56</f>
        <v>436783.99813773012</v>
      </c>
      <c r="AE56" s="88">
        <f t="shared" si="11"/>
        <v>-427142.38416842086</v>
      </c>
    </row>
    <row r="57" spans="1:31" x14ac:dyDescent="0.25">
      <c r="A57" s="44">
        <f t="shared" si="12"/>
        <v>52</v>
      </c>
      <c r="B57" s="45" t="s">
        <v>18</v>
      </c>
      <c r="C57" s="48">
        <f t="shared" si="13"/>
        <v>228</v>
      </c>
      <c r="D57" s="47">
        <f t="shared" si="1"/>
        <v>19</v>
      </c>
      <c r="E57" s="47">
        <f t="shared" si="4"/>
        <v>1</v>
      </c>
      <c r="F57" s="48">
        <f t="shared" si="14"/>
        <v>1</v>
      </c>
      <c r="G57" s="49">
        <f>(G56*($K56/$K55)-L56)*(1+Assumptions!$B$15)^$F57</f>
        <v>74969517.067419425</v>
      </c>
      <c r="H57" s="49">
        <f>$H$6/$G$6*G57*(1+Assumptions!$B$16)^INT((C57-1)/12)*IF(B57="Monthly",1,12)</f>
        <v>299579.65204588568</v>
      </c>
      <c r="I57" s="50">
        <f>Assumptions!$B$14</f>
        <v>0.15</v>
      </c>
      <c r="J57" s="50">
        <f t="shared" si="6"/>
        <v>0.15000000000000002</v>
      </c>
      <c r="K57" s="51">
        <f t="shared" si="7"/>
        <v>4.5599448334722723E-2</v>
      </c>
      <c r="L57" s="52">
        <f>H57*Assumptions!$B$7</f>
        <v>149789.82602294284</v>
      </c>
      <c r="M57" s="49">
        <f>L57*Assumptions!$B$11</f>
        <v>29957.96520458857</v>
      </c>
      <c r="N57" s="49">
        <f>H57*Assumptions!$B$11</f>
        <v>59915.930409177141</v>
      </c>
      <c r="O57" s="49">
        <f>N57*Assumptions!$B$12</f>
        <v>5991.5930409177145</v>
      </c>
      <c r="P57" s="49">
        <f>H57*Assumptions!$B$9</f>
        <v>23966.372163670854</v>
      </c>
      <c r="Q57" s="49">
        <f>H57*Assumptions!$B$8</f>
        <v>14978.982602294285</v>
      </c>
      <c r="R57" s="52">
        <f>(R58)/((1+Assumptions!$B$21)^$E58)+H58/IF(H$3="EOP",((1+Assumptions!$B$21)^$E58),1)</f>
        <v>2677621.510594123</v>
      </c>
      <c r="S57" s="49">
        <f>(S58)/((1+Assumptions!$B$21)^$E58)+L58/IF(L$3="EOP",((1+Assumptions!$B$21)^$E58),1)</f>
        <v>1306156.8344361577</v>
      </c>
      <c r="T57" s="49">
        <f>(T58)/((1+Assumptions!$B$21)^$E58)+M58/IF(M$3="EOP",((1+Assumptions!$B$21)^$E58),1)</f>
        <v>261231.36688723153</v>
      </c>
      <c r="U57" s="49">
        <f>(U58)/((1+Assumptions!$B$21)^$E58)+N58/IF(N$3="EOP",((1+Assumptions!$B$21)^$E58),1)</f>
        <v>535524.30211882479</v>
      </c>
      <c r="V57" s="49">
        <f>(V58)/((1+Assumptions!$B$21)^$E58)+O58/IF(O$3="EOP",((1+Assumptions!$B$21)^$E58),1)</f>
        <v>53552.430211882471</v>
      </c>
      <c r="W57" s="49">
        <f>(W58)/((1+Assumptions!$B$21)^$E58)+P58/IF(P$3="EOP",((1+Assumptions!$B$21)^$E58),1)</f>
        <v>214209.72084752988</v>
      </c>
      <c r="X57" s="49">
        <f>(X58)/((1+Assumptions!$B$21)^$E58)+Q58/IF(Q$3="EOP",((1+Assumptions!$B$21)^$E58),1)</f>
        <v>130615.68344361577</v>
      </c>
      <c r="Y57" s="53">
        <f t="shared" si="2"/>
        <v>-805898.76684710907</v>
      </c>
      <c r="Z57" s="52">
        <f>H58*Assumptions!$B$7*Assumptions!$B$25/$E58/12</f>
        <v>14575.78259982587</v>
      </c>
      <c r="AA57" s="49">
        <f>Z57*Assumptions!$B$11</f>
        <v>2915.1565199651741</v>
      </c>
      <c r="AB57" s="54">
        <f t="shared" si="15"/>
        <v>11660.626079860696</v>
      </c>
      <c r="AC57" s="88">
        <f t="shared" si="9"/>
        <v>-794238.14076724835</v>
      </c>
      <c r="AD57" s="88">
        <f>Assumptions!$B$23*R57</f>
        <v>401643.22658911842</v>
      </c>
      <c r="AE57" s="88">
        <f t="shared" si="11"/>
        <v>-392594.91417812993</v>
      </c>
    </row>
    <row r="58" spans="1:31" x14ac:dyDescent="0.25">
      <c r="A58" s="44">
        <f t="shared" si="12"/>
        <v>53</v>
      </c>
      <c r="B58" s="45" t="s">
        <v>18</v>
      </c>
      <c r="C58" s="48">
        <f t="shared" si="13"/>
        <v>240</v>
      </c>
      <c r="D58" s="47">
        <f t="shared" si="1"/>
        <v>20</v>
      </c>
      <c r="E58" s="47">
        <f t="shared" si="4"/>
        <v>1</v>
      </c>
      <c r="F58" s="48">
        <f t="shared" si="14"/>
        <v>1</v>
      </c>
      <c r="G58" s="49">
        <f>(G57*($K57/$K56)-L57)*(1+Assumptions!$B$15)^$F58</f>
        <v>64845785.674909234</v>
      </c>
      <c r="H58" s="49">
        <f>$H$6/$G$6*G58*(1+Assumptions!$B$16)^INT((C58-1)/12)*IF(B58="Monthly",1,12)</f>
        <v>279855.02591665671</v>
      </c>
      <c r="I58" s="50">
        <f>Assumptions!$B$14</f>
        <v>0.15</v>
      </c>
      <c r="J58" s="50">
        <f t="shared" si="6"/>
        <v>0.15000000000000002</v>
      </c>
      <c r="K58" s="51">
        <f t="shared" si="7"/>
        <v>3.8759531084514312E-2</v>
      </c>
      <c r="L58" s="52">
        <f>H58*Assumptions!$B$7</f>
        <v>139927.51295832836</v>
      </c>
      <c r="M58" s="49">
        <f>L58*Assumptions!$B$11</f>
        <v>27985.502591665674</v>
      </c>
      <c r="N58" s="49">
        <f>H58*Assumptions!$B$11</f>
        <v>55971.005183331348</v>
      </c>
      <c r="O58" s="49">
        <f>N58*Assumptions!$B$12</f>
        <v>5597.1005183331354</v>
      </c>
      <c r="P58" s="49">
        <f>H58*Assumptions!$B$9</f>
        <v>22388.402073332538</v>
      </c>
      <c r="Q58" s="49">
        <f>H58*Assumptions!$B$8</f>
        <v>13992.751295832837</v>
      </c>
      <c r="R58" s="52">
        <f>(R59)/((1+Assumptions!$B$21)^$E59)+H59/IF(H$3="EOP",((1+Assumptions!$B$21)^$E59),1)</f>
        <v>2457710.646794403</v>
      </c>
      <c r="S58" s="49">
        <f>(S59)/((1+Assumptions!$B$21)^$E59)+L59/IF(L$3="EOP",((1+Assumptions!$B$21)^$E59),1)</f>
        <v>1198883.2423387333</v>
      </c>
      <c r="T58" s="49">
        <f>(T59)/((1+Assumptions!$B$21)^$E59)+M59/IF(M$3="EOP",((1+Assumptions!$B$21)^$E59),1)</f>
        <v>239776.64846774662</v>
      </c>
      <c r="U58" s="49">
        <f>(U59)/((1+Assumptions!$B$21)^$E59)+N59/IF(N$3="EOP",((1+Assumptions!$B$21)^$E59),1)</f>
        <v>491542.12935888069</v>
      </c>
      <c r="V58" s="49">
        <f>(V59)/((1+Assumptions!$B$21)^$E59)+O59/IF(O$3="EOP",((1+Assumptions!$B$21)^$E59),1)</f>
        <v>49154.212935888063</v>
      </c>
      <c r="W58" s="49">
        <f>(W59)/((1+Assumptions!$B$21)^$E59)+P59/IF(P$3="EOP",((1+Assumptions!$B$21)^$E59),1)</f>
        <v>196616.85174355225</v>
      </c>
      <c r="X58" s="49">
        <f>(X59)/((1+Assumptions!$B$21)^$E59)+Q59/IF(Q$3="EOP",((1+Assumptions!$B$21)^$E59),1)</f>
        <v>119888.32423387331</v>
      </c>
      <c r="Y58" s="53">
        <f t="shared" si="2"/>
        <v>-739710.96052299801</v>
      </c>
      <c r="Z58" s="52">
        <f>H59*Assumptions!$B$7*Assumptions!$B$25/$E59/12</f>
        <v>13613.531875174665</v>
      </c>
      <c r="AA58" s="49">
        <f>Z58*Assumptions!$B$11</f>
        <v>2722.7063750349334</v>
      </c>
      <c r="AB58" s="54">
        <f t="shared" si="15"/>
        <v>10890.825500139732</v>
      </c>
      <c r="AC58" s="88">
        <f t="shared" si="9"/>
        <v>-728820.13502285827</v>
      </c>
      <c r="AD58" s="88">
        <f>Assumptions!$B$23*R58</f>
        <v>368656.59701916046</v>
      </c>
      <c r="AE58" s="88">
        <f t="shared" si="11"/>
        <v>-360163.53800369782</v>
      </c>
    </row>
    <row r="59" spans="1:31" x14ac:dyDescent="0.25">
      <c r="A59" s="44">
        <f t="shared" si="12"/>
        <v>54</v>
      </c>
      <c r="B59" s="45" t="s">
        <v>18</v>
      </c>
      <c r="C59" s="48">
        <f t="shared" si="13"/>
        <v>252</v>
      </c>
      <c r="D59" s="47">
        <f t="shared" si="1"/>
        <v>21</v>
      </c>
      <c r="E59" s="47">
        <f t="shared" si="4"/>
        <v>1</v>
      </c>
      <c r="F59" s="48">
        <f t="shared" si="14"/>
        <v>1</v>
      </c>
      <c r="G59" s="49">
        <f>(G58*($K58/$K57)-L58)*(1+Assumptions!$B$15)^$F59</f>
        <v>56078570.116928808</v>
      </c>
      <c r="H59" s="49">
        <f>$H$6/$G$6*G59*(1+Assumptions!$B$16)^INT((C59-1)/12)*IF(B59="Monthly",1,12)</f>
        <v>261379.81200335355</v>
      </c>
      <c r="I59" s="50">
        <f>Assumptions!$B$14</f>
        <v>0.15</v>
      </c>
      <c r="J59" s="50">
        <f t="shared" si="6"/>
        <v>0.15000000000000002</v>
      </c>
      <c r="K59" s="51">
        <f t="shared" si="7"/>
        <v>3.2945601421837167E-2</v>
      </c>
      <c r="L59" s="52">
        <f>H59*Assumptions!$B$7</f>
        <v>130689.90600167678</v>
      </c>
      <c r="M59" s="49">
        <f>L59*Assumptions!$B$11</f>
        <v>26137.981200335358</v>
      </c>
      <c r="N59" s="49">
        <f>H59*Assumptions!$B$11</f>
        <v>52275.962400670716</v>
      </c>
      <c r="O59" s="49">
        <f>N59*Assumptions!$B$12</f>
        <v>5227.5962400670724</v>
      </c>
      <c r="P59" s="49">
        <f>H59*Assumptions!$B$9</f>
        <v>20910.384960268286</v>
      </c>
      <c r="Q59" s="49">
        <f>H59*Assumptions!$B$8</f>
        <v>13068.990600167679</v>
      </c>
      <c r="R59" s="52">
        <f>(R60)/((1+Assumptions!$B$21)^$E60)+H60/IF(H$3="EOP",((1+Assumptions!$B$21)^$E60),1)</f>
        <v>2251239.1056608255</v>
      </c>
      <c r="S59" s="49">
        <f>(S60)/((1+Assumptions!$B$21)^$E60)+L60/IF(L$3="EOP",((1+Assumptions!$B$21)^$E60),1)</f>
        <v>1098165.4173955247</v>
      </c>
      <c r="T59" s="49">
        <f>(T60)/((1+Assumptions!$B$21)^$E60)+M60/IF(M$3="EOP",((1+Assumptions!$B$21)^$E60),1)</f>
        <v>219633.08347910491</v>
      </c>
      <c r="U59" s="49">
        <f>(U60)/((1+Assumptions!$B$21)^$E60)+N60/IF(N$3="EOP",((1+Assumptions!$B$21)^$E60),1)</f>
        <v>450247.82113216515</v>
      </c>
      <c r="V59" s="49">
        <f>(V60)/((1+Assumptions!$B$21)^$E60)+O60/IF(O$3="EOP",((1+Assumptions!$B$21)^$E60),1)</f>
        <v>45024.782113216512</v>
      </c>
      <c r="W59" s="49">
        <f>(W60)/((1+Assumptions!$B$21)^$E60)+P60/IF(P$3="EOP",((1+Assumptions!$B$21)^$E60),1)</f>
        <v>180099.12845286605</v>
      </c>
      <c r="X59" s="49">
        <f>(X60)/((1+Assumptions!$B$21)^$E60)+Q60/IF(Q$3="EOP",((1+Assumptions!$B$21)^$E60),1)</f>
        <v>109816.54173955246</v>
      </c>
      <c r="Y59" s="53">
        <f t="shared" si="2"/>
        <v>-677568.06253303867</v>
      </c>
      <c r="Z59" s="52">
        <f>H60*Assumptions!$B$7*Assumptions!$B$25/$E60/12</f>
        <v>12712.217296211993</v>
      </c>
      <c r="AA59" s="49">
        <f>Z59*Assumptions!$B$11</f>
        <v>2542.4434592423986</v>
      </c>
      <c r="AB59" s="54">
        <f t="shared" si="15"/>
        <v>10169.773836969594</v>
      </c>
      <c r="AC59" s="88">
        <f t="shared" si="9"/>
        <v>-667398.28869606904</v>
      </c>
      <c r="AD59" s="88">
        <f>Assumptions!$B$23*R59</f>
        <v>337685.8658491238</v>
      </c>
      <c r="AE59" s="88">
        <f t="shared" si="11"/>
        <v>-329712.42284694524</v>
      </c>
    </row>
    <row r="60" spans="1:31" x14ac:dyDescent="0.25">
      <c r="A60" s="44">
        <f t="shared" si="12"/>
        <v>55</v>
      </c>
      <c r="B60" s="45" t="s">
        <v>18</v>
      </c>
      <c r="C60" s="48">
        <f t="shared" si="13"/>
        <v>264</v>
      </c>
      <c r="D60" s="47">
        <f t="shared" si="1"/>
        <v>22</v>
      </c>
      <c r="E60" s="47">
        <f t="shared" si="4"/>
        <v>1</v>
      </c>
      <c r="F60" s="48">
        <f t="shared" si="14"/>
        <v>1</v>
      </c>
      <c r="G60" s="49">
        <f>(G59*($K59/$K58)-L59)*(1+Assumptions!$B$15)^$F60</f>
        <v>48486816.587255567</v>
      </c>
      <c r="H60" s="49">
        <f>$H$6/$G$6*G60*(1+Assumptions!$B$16)^INT((C60-1)/12)*IF(B60="Monthly",1,12)</f>
        <v>244074.57208727027</v>
      </c>
      <c r="I60" s="50">
        <f>Assumptions!$B$14</f>
        <v>0.15</v>
      </c>
      <c r="J60" s="50">
        <f t="shared" si="6"/>
        <v>0.15000000000000002</v>
      </c>
      <c r="K60" s="51">
        <f t="shared" si="7"/>
        <v>2.800376120856159E-2</v>
      </c>
      <c r="L60" s="52">
        <f>H60*Assumptions!$B$7</f>
        <v>122037.28604363513</v>
      </c>
      <c r="M60" s="49">
        <f>L60*Assumptions!$B$11</f>
        <v>24407.457208727028</v>
      </c>
      <c r="N60" s="49">
        <f>H60*Assumptions!$B$11</f>
        <v>48814.914417454056</v>
      </c>
      <c r="O60" s="49">
        <f>N60*Assumptions!$B$12</f>
        <v>4881.4914417454056</v>
      </c>
      <c r="P60" s="49">
        <f>H60*Assumptions!$B$9</f>
        <v>19525.965766981622</v>
      </c>
      <c r="Q60" s="49">
        <f>H60*Assumptions!$B$8</f>
        <v>12203.728604363514</v>
      </c>
      <c r="R60" s="52">
        <f>(R61)/((1+Assumptions!$B$21)^$E61)+H61/IF(H$3="EOP",((1+Assumptions!$B$21)^$E61),1)</f>
        <v>2057343.646912894</v>
      </c>
      <c r="S60" s="49">
        <f>(S61)/((1+Assumptions!$B$21)^$E61)+L61/IF(L$3="EOP",((1+Assumptions!$B$21)^$E61),1)</f>
        <v>1003582.2667867776</v>
      </c>
      <c r="T60" s="49">
        <f>(T61)/((1+Assumptions!$B$21)^$E61)+M61/IF(M$3="EOP",((1+Assumptions!$B$21)^$E61),1)</f>
        <v>200716.45335735549</v>
      </c>
      <c r="U60" s="49">
        <f>(U61)/((1+Assumptions!$B$21)^$E61)+N61/IF(N$3="EOP",((1+Assumptions!$B$21)^$E61),1)</f>
        <v>411468.72938257887</v>
      </c>
      <c r="V60" s="49">
        <f>(V61)/((1+Assumptions!$B$21)^$E61)+O61/IF(O$3="EOP",((1+Assumptions!$B$21)^$E61),1)</f>
        <v>41146.872938257882</v>
      </c>
      <c r="W60" s="49">
        <f>(W61)/((1+Assumptions!$B$21)^$E61)+P61/IF(P$3="EOP",((1+Assumptions!$B$21)^$E61),1)</f>
        <v>164587.49175303153</v>
      </c>
      <c r="X60" s="49">
        <f>(X61)/((1+Assumptions!$B$21)^$E61)+Q61/IF(Q$3="EOP",((1+Assumptions!$B$21)^$E61),1)</f>
        <v>100358.22667867775</v>
      </c>
      <c r="Y60" s="53">
        <f t="shared" si="2"/>
        <v>-619210.25860744156</v>
      </c>
      <c r="Z60" s="52">
        <f>H61*Assumptions!$B$7*Assumptions!$B$25/$E61/12</f>
        <v>11867.965441118204</v>
      </c>
      <c r="AA60" s="49">
        <f>Z60*Assumptions!$B$11</f>
        <v>2373.5930882236407</v>
      </c>
      <c r="AB60" s="54">
        <f t="shared" si="15"/>
        <v>9494.3723528945629</v>
      </c>
      <c r="AC60" s="88">
        <f t="shared" si="9"/>
        <v>-609715.88625454705</v>
      </c>
      <c r="AD60" s="88">
        <f>Assumptions!$B$23*R60</f>
        <v>308601.54703693406</v>
      </c>
      <c r="AE60" s="88">
        <f t="shared" si="11"/>
        <v>-301114.33921761299</v>
      </c>
    </row>
    <row r="61" spans="1:31" x14ac:dyDescent="0.25">
      <c r="A61" s="44">
        <f t="shared" si="12"/>
        <v>56</v>
      </c>
      <c r="B61" s="45" t="s">
        <v>18</v>
      </c>
      <c r="C61" s="48">
        <f t="shared" si="13"/>
        <v>276</v>
      </c>
      <c r="D61" s="47">
        <f t="shared" si="1"/>
        <v>23</v>
      </c>
      <c r="E61" s="47">
        <f t="shared" si="4"/>
        <v>1</v>
      </c>
      <c r="F61" s="48">
        <f t="shared" si="14"/>
        <v>1</v>
      </c>
      <c r="G61" s="49">
        <f>(G60*($K60/$K59)-L60)*(1+Assumptions!$B$15)^$F61</f>
        <v>41913591.94938606</v>
      </c>
      <c r="H61" s="49">
        <f>$H$6/$G$6*G61*(1+Assumptions!$B$16)^INT((C61-1)/12)*IF(B61="Monthly",1,12)</f>
        <v>227864.93646946951</v>
      </c>
      <c r="I61" s="50">
        <f>Assumptions!$B$14</f>
        <v>0.15</v>
      </c>
      <c r="J61" s="50">
        <f t="shared" si="6"/>
        <v>0.15000000000000002</v>
      </c>
      <c r="K61" s="51">
        <f t="shared" si="7"/>
        <v>2.3803197027277352E-2</v>
      </c>
      <c r="L61" s="52">
        <f>H61*Assumptions!$B$7</f>
        <v>113932.46823473476</v>
      </c>
      <c r="M61" s="49">
        <f>L61*Assumptions!$B$11</f>
        <v>22786.493646946954</v>
      </c>
      <c r="N61" s="49">
        <f>H61*Assumptions!$B$11</f>
        <v>45572.987293893908</v>
      </c>
      <c r="O61" s="49">
        <f>N61*Assumptions!$B$12</f>
        <v>4557.2987293893912</v>
      </c>
      <c r="P61" s="49">
        <f>H61*Assumptions!$B$9</f>
        <v>18229.194917557561</v>
      </c>
      <c r="Q61" s="49">
        <f>H61*Assumptions!$B$8</f>
        <v>11393.246823473477</v>
      </c>
      <c r="R61" s="52">
        <f>(R62)/((1+Assumptions!$B$21)^$E62)+H62/IF(H$3="EOP",((1+Assumptions!$B$21)^$E62),1)</f>
        <v>1875215.6782045099</v>
      </c>
      <c r="S61" s="49">
        <f>(S62)/((1+Assumptions!$B$21)^$E62)+L62/IF(L$3="EOP",((1+Assumptions!$B$21)^$E62),1)</f>
        <v>914739.35522171226</v>
      </c>
      <c r="T61" s="49">
        <f>(T62)/((1+Assumptions!$B$21)^$E62)+M62/IF(M$3="EOP",((1+Assumptions!$B$21)^$E62),1)</f>
        <v>182947.87104434241</v>
      </c>
      <c r="U61" s="49">
        <f>(U62)/((1+Assumptions!$B$21)^$E62)+N62/IF(N$3="EOP",((1+Assumptions!$B$21)^$E62),1)</f>
        <v>375043.1356409021</v>
      </c>
      <c r="V61" s="49">
        <f>(V62)/((1+Assumptions!$B$21)^$E62)+O62/IF(O$3="EOP",((1+Assumptions!$B$21)^$E62),1)</f>
        <v>37504.313564090204</v>
      </c>
      <c r="W61" s="49">
        <f>(W62)/((1+Assumptions!$B$21)^$E62)+P62/IF(P$3="EOP",((1+Assumptions!$B$21)^$E62),1)</f>
        <v>150017.25425636081</v>
      </c>
      <c r="X61" s="49">
        <f>(X62)/((1+Assumptions!$B$21)^$E62)+Q62/IF(Q$3="EOP",((1+Assumptions!$B$21)^$E62),1)</f>
        <v>91473.935522171203</v>
      </c>
      <c r="Y61" s="53">
        <f t="shared" si="2"/>
        <v>-564394.1821717961</v>
      </c>
      <c r="Z61" s="52">
        <f>H62*Assumptions!$B$7*Assumptions!$B$25/$E62/12</f>
        <v>11077.150133351757</v>
      </c>
      <c r="AA61" s="49">
        <f>Z61*Assumptions!$B$11</f>
        <v>2215.4300266703517</v>
      </c>
      <c r="AB61" s="54">
        <f t="shared" si="15"/>
        <v>8861.720106681405</v>
      </c>
      <c r="AC61" s="88">
        <f t="shared" si="9"/>
        <v>-555532.46206511464</v>
      </c>
      <c r="AD61" s="88">
        <f>Assumptions!$B$23*R61</f>
        <v>281282.35173067648</v>
      </c>
      <c r="AE61" s="88">
        <f t="shared" si="11"/>
        <v>-274250.11033443816</v>
      </c>
    </row>
    <row r="62" spans="1:31" x14ac:dyDescent="0.25">
      <c r="A62" s="44">
        <f t="shared" si="12"/>
        <v>57</v>
      </c>
      <c r="B62" s="45" t="s">
        <v>18</v>
      </c>
      <c r="C62" s="48">
        <f t="shared" si="13"/>
        <v>288</v>
      </c>
      <c r="D62" s="47">
        <f t="shared" si="1"/>
        <v>24</v>
      </c>
      <c r="E62" s="47">
        <f t="shared" si="4"/>
        <v>1</v>
      </c>
      <c r="F62" s="48">
        <f t="shared" si="14"/>
        <v>1</v>
      </c>
      <c r="G62" s="49">
        <f>(G61*($K61/$K60)-L61)*(1+Assumptions!$B$15)^$F62</f>
        <v>36222873.10251829</v>
      </c>
      <c r="H62" s="49">
        <f>$H$6/$G$6*G62*(1+Assumptions!$B$16)^INT((C62-1)/12)*IF(B62="Monthly",1,12)</f>
        <v>212681.28256035375</v>
      </c>
      <c r="I62" s="50">
        <f>Assumptions!$B$14</f>
        <v>0.15</v>
      </c>
      <c r="J62" s="50">
        <f t="shared" si="6"/>
        <v>0.15000000000000002</v>
      </c>
      <c r="K62" s="51">
        <f t="shared" si="7"/>
        <v>2.0232717473185748E-2</v>
      </c>
      <c r="L62" s="52">
        <f>H62*Assumptions!$B$7</f>
        <v>106340.64128017687</v>
      </c>
      <c r="M62" s="49">
        <f>L62*Assumptions!$B$11</f>
        <v>21268.128256035376</v>
      </c>
      <c r="N62" s="49">
        <f>H62*Assumptions!$B$11</f>
        <v>42536.256512070751</v>
      </c>
      <c r="O62" s="49">
        <f>N62*Assumptions!$B$12</f>
        <v>4253.625651207075</v>
      </c>
      <c r="P62" s="49">
        <f>H62*Assumptions!$B$9</f>
        <v>17014.5026048283</v>
      </c>
      <c r="Q62" s="49">
        <f>H62*Assumptions!$B$8</f>
        <v>10634.064128017688</v>
      </c>
      <c r="R62" s="52">
        <f>(R63)/((1+Assumptions!$B$21)^$E63)+H63/IF(H$3="EOP",((1+Assumptions!$B$21)^$E63),1)</f>
        <v>1704097.7555352598</v>
      </c>
      <c r="S62" s="49">
        <f>(S63)/((1+Assumptions!$B$21)^$E63)+L63/IF(L$3="EOP",((1+Assumptions!$B$21)^$E63),1)</f>
        <v>831267.19782207813</v>
      </c>
      <c r="T62" s="49">
        <f>(T63)/((1+Assumptions!$B$21)^$E63)+M63/IF(M$3="EOP",((1+Assumptions!$B$21)^$E63),1)</f>
        <v>166253.4395644156</v>
      </c>
      <c r="U62" s="49">
        <f>(U63)/((1+Assumptions!$B$21)^$E63)+N63/IF(N$3="EOP",((1+Assumptions!$B$21)^$E63),1)</f>
        <v>340819.55110705207</v>
      </c>
      <c r="V62" s="49">
        <f>(V63)/((1+Assumptions!$B$21)^$E63)+O63/IF(O$3="EOP",((1+Assumptions!$B$21)^$E63),1)</f>
        <v>34081.955110705203</v>
      </c>
      <c r="W62" s="49">
        <f>(W63)/((1+Assumptions!$B$21)^$E63)+P63/IF(P$3="EOP",((1+Assumptions!$B$21)^$E63),1)</f>
        <v>136327.82044282081</v>
      </c>
      <c r="X62" s="49">
        <f>(X63)/((1+Assumptions!$B$21)^$E63)+Q63/IF(Q$3="EOP",((1+Assumptions!$B$21)^$E63),1)</f>
        <v>83126.719782207801</v>
      </c>
      <c r="Y62" s="53">
        <f t="shared" si="2"/>
        <v>-512891.86105622182</v>
      </c>
      <c r="Z62" s="52">
        <f>H63*Assumptions!$B$7*Assumptions!$B$25/$E63/12</f>
        <v>10336.376771230194</v>
      </c>
      <c r="AA62" s="49">
        <f>Z62*Assumptions!$B$11</f>
        <v>2067.2753542460391</v>
      </c>
      <c r="AB62" s="54">
        <f t="shared" si="15"/>
        <v>8269.1014169841546</v>
      </c>
      <c r="AC62" s="88">
        <f t="shared" si="9"/>
        <v>-504622.75963923766</v>
      </c>
      <c r="AD62" s="88">
        <f>Assumptions!$B$23*R62</f>
        <v>255614.66333028895</v>
      </c>
      <c r="AE62" s="88">
        <f t="shared" si="11"/>
        <v>-249008.0963089487</v>
      </c>
    </row>
    <row r="63" spans="1:31" x14ac:dyDescent="0.25">
      <c r="A63" s="44">
        <f t="shared" si="12"/>
        <v>58</v>
      </c>
      <c r="B63" s="45" t="s">
        <v>18</v>
      </c>
      <c r="C63" s="48">
        <f t="shared" si="13"/>
        <v>300</v>
      </c>
      <c r="D63" s="47">
        <f t="shared" si="1"/>
        <v>25</v>
      </c>
      <c r="E63" s="47">
        <f t="shared" si="4"/>
        <v>1</v>
      </c>
      <c r="F63" s="48">
        <f t="shared" si="14"/>
        <v>1</v>
      </c>
      <c r="G63" s="49">
        <f>(G62*($K62/$K61)-L62)*(1+Assumptions!$B$15)^$F63</f>
        <v>31296763.525777575</v>
      </c>
      <c r="H63" s="49">
        <f>$H$6/$G$6*G63*(1+Assumptions!$B$16)^INT((C63-1)/12)*IF(B63="Monthly",1,12)</f>
        <v>198458.43400761974</v>
      </c>
      <c r="I63" s="50">
        <f>Assumptions!$B$14</f>
        <v>0.15</v>
      </c>
      <c r="J63" s="50">
        <f t="shared" si="6"/>
        <v>0.15000000000000002</v>
      </c>
      <c r="K63" s="51">
        <f t="shared" si="7"/>
        <v>1.7197809852207886E-2</v>
      </c>
      <c r="L63" s="52">
        <f>H63*Assumptions!$B$7</f>
        <v>99229.21700380987</v>
      </c>
      <c r="M63" s="49">
        <f>L63*Assumptions!$B$11</f>
        <v>19845.843400761976</v>
      </c>
      <c r="N63" s="49">
        <f>H63*Assumptions!$B$11</f>
        <v>39691.686801523952</v>
      </c>
      <c r="O63" s="49">
        <f>N63*Assumptions!$B$12</f>
        <v>3969.1686801523956</v>
      </c>
      <c r="P63" s="49">
        <f>H63*Assumptions!$B$9</f>
        <v>15876.674720609579</v>
      </c>
      <c r="Q63" s="49">
        <f>H63*Assumptions!$B$8</f>
        <v>9922.9217003809881</v>
      </c>
      <c r="R63" s="52">
        <f>(R64)/((1+Assumptions!$B$21)^$E64)+H64/IF(H$3="EOP",((1+Assumptions!$B$21)^$E64),1)</f>
        <v>1543280.3045658311</v>
      </c>
      <c r="S63" s="49">
        <f>(S64)/((1+Assumptions!$B$21)^$E64)+L64/IF(L$3="EOP",((1+Assumptions!$B$21)^$E64),1)</f>
        <v>752819.66076382005</v>
      </c>
      <c r="T63" s="49">
        <f>(T64)/((1+Assumptions!$B$21)^$E64)+M64/IF(M$3="EOP",((1+Assumptions!$B$21)^$E64),1)</f>
        <v>150563.932152764</v>
      </c>
      <c r="U63" s="49">
        <f>(U64)/((1+Assumptions!$B$21)^$E64)+N64/IF(N$3="EOP",((1+Assumptions!$B$21)^$E64),1)</f>
        <v>308656.06091316626</v>
      </c>
      <c r="V63" s="49">
        <f>(V64)/((1+Assumptions!$B$21)^$E64)+O64/IF(O$3="EOP",((1+Assumptions!$B$21)^$E64),1)</f>
        <v>30865.606091316622</v>
      </c>
      <c r="W63" s="49">
        <f>(W64)/((1+Assumptions!$B$21)^$E64)+P64/IF(P$3="EOP",((1+Assumptions!$B$21)^$E64),1)</f>
        <v>123462.42436526649</v>
      </c>
      <c r="X63" s="49">
        <f>(X64)/((1+Assumptions!$B$21)^$E64)+Q64/IF(Q$3="EOP",((1+Assumptions!$B$21)^$E64),1)</f>
        <v>75281.966076381999</v>
      </c>
      <c r="Y63" s="53">
        <f t="shared" si="2"/>
        <v>-464489.73069127707</v>
      </c>
      <c r="Z63" s="52">
        <f>H64*Assumptions!$B$7*Assumptions!$B$25/$E64/12</f>
        <v>9642.4676593414679</v>
      </c>
      <c r="AA63" s="49">
        <f>Z63*Assumptions!$B$11</f>
        <v>1928.4935318682938</v>
      </c>
      <c r="AB63" s="54">
        <f t="shared" si="15"/>
        <v>7713.9741274731741</v>
      </c>
      <c r="AC63" s="88">
        <f t="shared" si="9"/>
        <v>-456775.75656380388</v>
      </c>
      <c r="AD63" s="88">
        <f>Assumptions!$B$23*R63</f>
        <v>231492.04568487467</v>
      </c>
      <c r="AE63" s="88">
        <f t="shared" si="11"/>
        <v>-225283.71087892921</v>
      </c>
    </row>
    <row r="64" spans="1:31" x14ac:dyDescent="0.25">
      <c r="A64" s="44">
        <f t="shared" si="12"/>
        <v>59</v>
      </c>
      <c r="B64" s="45" t="s">
        <v>18</v>
      </c>
      <c r="C64" s="48">
        <f t="shared" si="13"/>
        <v>312</v>
      </c>
      <c r="D64" s="47">
        <f t="shared" si="1"/>
        <v>26</v>
      </c>
      <c r="E64" s="47">
        <f t="shared" si="4"/>
        <v>1</v>
      </c>
      <c r="F64" s="48">
        <f t="shared" si="14"/>
        <v>1</v>
      </c>
      <c r="G64" s="49">
        <f>(G63*($K63/$K62)-L63)*(1+Assumptions!$B$15)^$F64</f>
        <v>27033080.175505269</v>
      </c>
      <c r="H64" s="49">
        <f>$H$6/$G$6*G64*(1+Assumptions!$B$16)^INT((C64-1)/12)*IF(B64="Monthly",1,12)</f>
        <v>185135.3790593562</v>
      </c>
      <c r="I64" s="50">
        <f>Assumptions!$B$14</f>
        <v>0.15</v>
      </c>
      <c r="J64" s="50">
        <f t="shared" si="6"/>
        <v>0.15000000000000002</v>
      </c>
      <c r="K64" s="51">
        <f t="shared" si="7"/>
        <v>1.4618138374376703E-2</v>
      </c>
      <c r="L64" s="52">
        <f>H64*Assumptions!$B$7</f>
        <v>92567.6895296781</v>
      </c>
      <c r="M64" s="49">
        <f>L64*Assumptions!$B$11</f>
        <v>18513.53790593562</v>
      </c>
      <c r="N64" s="49">
        <f>H64*Assumptions!$B$11</f>
        <v>37027.07581187124</v>
      </c>
      <c r="O64" s="49">
        <f>N64*Assumptions!$B$12</f>
        <v>3702.7075811871241</v>
      </c>
      <c r="P64" s="49">
        <f>H64*Assumptions!$B$9</f>
        <v>14810.830324748496</v>
      </c>
      <c r="Q64" s="49">
        <f>H64*Assumptions!$B$8</f>
        <v>9256.76895296781</v>
      </c>
      <c r="R64" s="52">
        <f>(R65)/((1+Assumptions!$B$21)^$E65)+H65/IF(H$3="EOP",((1+Assumptions!$B$21)^$E65),1)</f>
        <v>1392098.5486441366</v>
      </c>
      <c r="S64" s="49">
        <f>(S65)/((1+Assumptions!$B$21)^$E65)+L65/IF(L$3="EOP",((1+Assumptions!$B$21)^$E65),1)</f>
        <v>679072.46275323734</v>
      </c>
      <c r="T64" s="49">
        <f>(T65)/((1+Assumptions!$B$21)^$E65)+M65/IF(M$3="EOP",((1+Assumptions!$B$21)^$E65),1)</f>
        <v>135814.49255064747</v>
      </c>
      <c r="U64" s="49">
        <f>(U65)/((1+Assumptions!$B$21)^$E65)+N65/IF(N$3="EOP",((1+Assumptions!$B$21)^$E65),1)</f>
        <v>278419.70972882735</v>
      </c>
      <c r="V64" s="49">
        <f>(V65)/((1+Assumptions!$B$21)^$E65)+O65/IF(O$3="EOP",((1+Assumptions!$B$21)^$E65),1)</f>
        <v>27841.970972882733</v>
      </c>
      <c r="W64" s="49">
        <f>(W65)/((1+Assumptions!$B$21)^$E65)+P65/IF(P$3="EOP",((1+Assumptions!$B$21)^$E65),1)</f>
        <v>111367.88389153093</v>
      </c>
      <c r="X64" s="49">
        <f>(X65)/((1+Assumptions!$B$21)^$E65)+Q65/IF(Q$3="EOP",((1+Assumptions!$B$21)^$E65),1)</f>
        <v>67907.246275323734</v>
      </c>
      <c r="Y64" s="53">
        <f t="shared" si="2"/>
        <v>-418987.70951874746</v>
      </c>
      <c r="Z64" s="52">
        <f>H65*Assumptions!$B$7*Assumptions!$B$25/$E65/12</f>
        <v>8992.4482782130563</v>
      </c>
      <c r="AA64" s="49">
        <f>Z64*Assumptions!$B$11</f>
        <v>1798.4896556426113</v>
      </c>
      <c r="AB64" s="54">
        <f t="shared" si="15"/>
        <v>7193.9586225704452</v>
      </c>
      <c r="AC64" s="88">
        <f t="shared" si="9"/>
        <v>-411793.75089617702</v>
      </c>
      <c r="AD64" s="88">
        <f>Assumptions!$B$23*R64</f>
        <v>208814.78229662048</v>
      </c>
      <c r="AE64" s="88">
        <f t="shared" si="11"/>
        <v>-202978.96859955654</v>
      </c>
    </row>
    <row r="65" spans="1:31" x14ac:dyDescent="0.25">
      <c r="A65" s="44">
        <f t="shared" si="12"/>
        <v>60</v>
      </c>
      <c r="B65" s="45" t="s">
        <v>18</v>
      </c>
      <c r="C65" s="48">
        <f t="shared" si="13"/>
        <v>324</v>
      </c>
      <c r="D65" s="47">
        <f t="shared" si="1"/>
        <v>27</v>
      </c>
      <c r="E65" s="47">
        <f t="shared" si="4"/>
        <v>1</v>
      </c>
      <c r="F65" s="48">
        <f t="shared" si="14"/>
        <v>1</v>
      </c>
      <c r="G65" s="49">
        <f>(G64*($K64/$K63)-L64)*(1+Assumptions!$B$15)^$F65</f>
        <v>23343261.468842793</v>
      </c>
      <c r="H65" s="49">
        <f>$H$6/$G$6*G65*(1+Assumptions!$B$16)^INT((C65-1)/12)*IF(B65="Monthly",1,12)</f>
        <v>172655.00694169069</v>
      </c>
      <c r="I65" s="50">
        <f>Assumptions!$B$14</f>
        <v>0.15</v>
      </c>
      <c r="J65" s="50">
        <f t="shared" si="6"/>
        <v>0.15000000000000002</v>
      </c>
      <c r="K65" s="51">
        <f t="shared" si="7"/>
        <v>1.2425417618220197E-2</v>
      </c>
      <c r="L65" s="52">
        <f>H65*Assumptions!$B$7</f>
        <v>86327.503470845346</v>
      </c>
      <c r="M65" s="49">
        <f>L65*Assumptions!$B$11</f>
        <v>17265.50069416907</v>
      </c>
      <c r="N65" s="49">
        <f>H65*Assumptions!$B$11</f>
        <v>34531.00138833814</v>
      </c>
      <c r="O65" s="49">
        <f>N65*Assumptions!$B$12</f>
        <v>3453.1001388338141</v>
      </c>
      <c r="P65" s="49">
        <f>H65*Assumptions!$B$9</f>
        <v>13812.400555335256</v>
      </c>
      <c r="Q65" s="49">
        <f>H65*Assumptions!$B$8</f>
        <v>8632.750347084535</v>
      </c>
      <c r="R65" s="52">
        <f>(R66)/((1+Assumptions!$B$21)^$E66)+H66/IF(H$3="EOP",((1+Assumptions!$B$21)^$E66),1)</f>
        <v>1249929.6302450069</v>
      </c>
      <c r="S65" s="49">
        <f>(S66)/((1+Assumptions!$B$21)^$E66)+L66/IF(L$3="EOP",((1+Assumptions!$B$21)^$E66),1)</f>
        <v>609721.77085122291</v>
      </c>
      <c r="T65" s="49">
        <f>(T66)/((1+Assumptions!$B$21)^$E66)+M66/IF(M$3="EOP",((1+Assumptions!$B$21)^$E66),1)</f>
        <v>121944.35417024458</v>
      </c>
      <c r="U65" s="49">
        <f>(U66)/((1+Assumptions!$B$21)^$E66)+N66/IF(N$3="EOP",((1+Assumptions!$B$21)^$E66),1)</f>
        <v>249985.9260490014</v>
      </c>
      <c r="V65" s="49">
        <f>(V66)/((1+Assumptions!$B$21)^$E66)+O66/IF(O$3="EOP",((1+Assumptions!$B$21)^$E66),1)</f>
        <v>24998.592604900139</v>
      </c>
      <c r="W65" s="49">
        <f>(W66)/((1+Assumptions!$B$21)^$E66)+P66/IF(P$3="EOP",((1+Assumptions!$B$21)^$E66),1)</f>
        <v>99994.370419600556</v>
      </c>
      <c r="X65" s="49">
        <f>(X66)/((1+Assumptions!$B$21)^$E66)+Q66/IF(Q$3="EOP",((1+Assumptions!$B$21)^$E66),1)</f>
        <v>60972.17708512229</v>
      </c>
      <c r="Y65" s="53">
        <f t="shared" si="2"/>
        <v>-376198.33261520439</v>
      </c>
      <c r="Z65" s="52">
        <f>H66*Assumptions!$B$7*Assumptions!$B$25/$E66/12</f>
        <v>8383.5344326905561</v>
      </c>
      <c r="AA65" s="49">
        <f>Z65*Assumptions!$B$11</f>
        <v>1676.7068865381113</v>
      </c>
      <c r="AB65" s="54">
        <f t="shared" si="15"/>
        <v>6706.8275461524445</v>
      </c>
      <c r="AC65" s="88">
        <f t="shared" si="9"/>
        <v>-369491.50506905193</v>
      </c>
      <c r="AD65" s="88">
        <f>Assumptions!$B$23*R65</f>
        <v>187489.44453675102</v>
      </c>
      <c r="AE65" s="88">
        <f t="shared" si="11"/>
        <v>-182002.06053230091</v>
      </c>
    </row>
    <row r="66" spans="1:31" x14ac:dyDescent="0.25">
      <c r="A66" s="44">
        <f t="shared" si="12"/>
        <v>61</v>
      </c>
      <c r="B66" s="45" t="s">
        <v>18</v>
      </c>
      <c r="C66" s="48">
        <f t="shared" si="13"/>
        <v>336</v>
      </c>
      <c r="D66" s="47">
        <f t="shared" si="1"/>
        <v>28</v>
      </c>
      <c r="E66" s="47">
        <f t="shared" si="4"/>
        <v>1</v>
      </c>
      <c r="F66" s="48">
        <f t="shared" si="14"/>
        <v>1</v>
      </c>
      <c r="G66" s="49">
        <f>(G65*($K65/$K64)-L65)*(1+Assumptions!$B$15)^$F66</f>
        <v>20150553.639946438</v>
      </c>
      <c r="H66" s="49">
        <f>$H$6/$G$6*G66*(1+Assumptions!$B$16)^INT((C66-1)/12)*IF(B66="Monthly",1,12)</f>
        <v>160963.86110765868</v>
      </c>
      <c r="I66" s="50">
        <f>Assumptions!$B$14</f>
        <v>0.15</v>
      </c>
      <c r="J66" s="50">
        <f t="shared" si="6"/>
        <v>0.15000000000000002</v>
      </c>
      <c r="K66" s="51">
        <f t="shared" si="7"/>
        <v>1.0561604975487167E-2</v>
      </c>
      <c r="L66" s="52">
        <f>H66*Assumptions!$B$7</f>
        <v>80481.930553829341</v>
      </c>
      <c r="M66" s="49">
        <f>L66*Assumptions!$B$11</f>
        <v>16096.386110765869</v>
      </c>
      <c r="N66" s="49">
        <f>H66*Assumptions!$B$11</f>
        <v>32192.772221531737</v>
      </c>
      <c r="O66" s="49">
        <f>N66*Assumptions!$B$12</f>
        <v>3219.2772221531741</v>
      </c>
      <c r="P66" s="49">
        <f>H66*Assumptions!$B$9</f>
        <v>12877.108888612694</v>
      </c>
      <c r="Q66" s="49">
        <f>H66*Assumptions!$B$8</f>
        <v>8048.1930553829343</v>
      </c>
      <c r="R66" s="52">
        <f>(R67)/((1+Assumptions!$B$21)^$E67)+H67/IF(H$3="EOP",((1+Assumptions!$B$21)^$E67),1)</f>
        <v>1116189.9133657818</v>
      </c>
      <c r="S66" s="49">
        <f>(S67)/((1+Assumptions!$B$21)^$E67)+L67/IF(L$3="EOP",((1+Assumptions!$B$21)^$E67),1)</f>
        <v>544482.88456867414</v>
      </c>
      <c r="T66" s="49">
        <f>(T67)/((1+Assumptions!$B$21)^$E67)+M67/IF(M$3="EOP",((1+Assumptions!$B$21)^$E67),1)</f>
        <v>108896.57691373481</v>
      </c>
      <c r="U66" s="49">
        <f>(U67)/((1+Assumptions!$B$21)^$E67)+N67/IF(N$3="EOP",((1+Assumptions!$B$21)^$E67),1)</f>
        <v>223237.98267315637</v>
      </c>
      <c r="V66" s="49">
        <f>(V67)/((1+Assumptions!$B$21)^$E67)+O67/IF(O$3="EOP",((1+Assumptions!$B$21)^$E67),1)</f>
        <v>22323.798267315637</v>
      </c>
      <c r="W66" s="49">
        <f>(W67)/((1+Assumptions!$B$21)^$E67)+P67/IF(P$3="EOP",((1+Assumptions!$B$21)^$E67),1)</f>
        <v>89295.193069262546</v>
      </c>
      <c r="X66" s="49">
        <f>(X67)/((1+Assumptions!$B$21)^$E67)+Q67/IF(Q$3="EOP",((1+Assumptions!$B$21)^$E67),1)</f>
        <v>54448.288456867405</v>
      </c>
      <c r="Y66" s="53">
        <f t="shared" si="2"/>
        <v>-335945.93977887178</v>
      </c>
      <c r="Z66" s="52">
        <f>H67*Assumptions!$B$7*Assumptions!$B$25/$E67/12</f>
        <v>7813.1202232373334</v>
      </c>
      <c r="AA66" s="49">
        <f>Z66*Assumptions!$B$11</f>
        <v>1562.6240446474667</v>
      </c>
      <c r="AB66" s="54">
        <f t="shared" si="15"/>
        <v>6250.4961785898668</v>
      </c>
      <c r="AC66" s="88">
        <f t="shared" si="9"/>
        <v>-329695.4436002819</v>
      </c>
      <c r="AD66" s="88">
        <f>Assumptions!$B$23*R66</f>
        <v>167428.48700486726</v>
      </c>
      <c r="AE66" s="88">
        <f t="shared" si="11"/>
        <v>-162266.95659541464</v>
      </c>
    </row>
    <row r="67" spans="1:31" x14ac:dyDescent="0.25">
      <c r="A67" s="44">
        <f t="shared" si="12"/>
        <v>62</v>
      </c>
      <c r="B67" s="45" t="s">
        <v>18</v>
      </c>
      <c r="C67" s="48">
        <f t="shared" si="13"/>
        <v>348</v>
      </c>
      <c r="D67" s="47">
        <f t="shared" si="1"/>
        <v>29</v>
      </c>
      <c r="E67" s="47">
        <f t="shared" si="4"/>
        <v>1</v>
      </c>
      <c r="F67" s="48">
        <f t="shared" si="14"/>
        <v>1</v>
      </c>
      <c r="G67" s="49">
        <f>(G66*($K66/$K65)-L66)*(1+Assumptions!$B$15)^$F67</f>
        <v>17388438.436668657</v>
      </c>
      <c r="H67" s="49">
        <f>$H$6/$G$6*G67*(1+Assumptions!$B$16)^INT((C67-1)/12)*IF(B67="Monthly",1,12)</f>
        <v>150011.9082861568</v>
      </c>
      <c r="I67" s="50">
        <f>Assumptions!$B$14</f>
        <v>0.15</v>
      </c>
      <c r="J67" s="50">
        <f t="shared" si="6"/>
        <v>0.15000000000000002</v>
      </c>
      <c r="K67" s="51">
        <f t="shared" si="7"/>
        <v>8.977364229164092E-3</v>
      </c>
      <c r="L67" s="52">
        <f>H67*Assumptions!$B$7</f>
        <v>75005.954143078401</v>
      </c>
      <c r="M67" s="49">
        <f>L67*Assumptions!$B$11</f>
        <v>15001.190828615681</v>
      </c>
      <c r="N67" s="49">
        <f>H67*Assumptions!$B$11</f>
        <v>30002.381657231363</v>
      </c>
      <c r="O67" s="49">
        <f>N67*Assumptions!$B$12</f>
        <v>3000.2381657231363</v>
      </c>
      <c r="P67" s="49">
        <f>H67*Assumptions!$B$9</f>
        <v>12000.952662892545</v>
      </c>
      <c r="Q67" s="49">
        <f>H67*Assumptions!$B$8</f>
        <v>7500.5954143078407</v>
      </c>
      <c r="R67" s="52">
        <f>(R68)/((1+Assumptions!$B$21)^$E68)+H68/IF(H$3="EOP",((1+Assumptions!$B$21)^$E68),1)</f>
        <v>990332.45520661562</v>
      </c>
      <c r="S67" s="49">
        <f>(S68)/((1+Assumptions!$B$21)^$E68)+L68/IF(L$3="EOP",((1+Assumptions!$B$21)^$E68),1)</f>
        <v>483089.00253981253</v>
      </c>
      <c r="T67" s="49">
        <f>(T68)/((1+Assumptions!$B$21)^$E68)+M68/IF(M$3="EOP",((1+Assumptions!$B$21)^$E68),1)</f>
        <v>96617.8005079625</v>
      </c>
      <c r="U67" s="49">
        <f>(U68)/((1+Assumptions!$B$21)^$E68)+N68/IF(N$3="EOP",((1+Assumptions!$B$21)^$E68),1)</f>
        <v>198066.49104132311</v>
      </c>
      <c r="V67" s="49">
        <f>(V68)/((1+Assumptions!$B$21)^$E68)+O68/IF(O$3="EOP",((1+Assumptions!$B$21)^$E68),1)</f>
        <v>19806.64910413231</v>
      </c>
      <c r="W67" s="49">
        <f>(W68)/((1+Assumptions!$B$21)^$E68)+P68/IF(P$3="EOP",((1+Assumptions!$B$21)^$E68),1)</f>
        <v>79226.596416529239</v>
      </c>
      <c r="X67" s="49">
        <f>(X68)/((1+Assumptions!$B$21)^$E68)+Q68/IF(Q$3="EOP",((1+Assumptions!$B$21)^$E68),1)</f>
        <v>48308.90025398125</v>
      </c>
      <c r="Y67" s="53">
        <f t="shared" si="2"/>
        <v>-298065.91456706438</v>
      </c>
      <c r="Z67" s="52">
        <f>H68*Assumptions!$B$7*Assumptions!$B$25/$E68/12</f>
        <v>7278.7667878785151</v>
      </c>
      <c r="AA67" s="49">
        <f>Z67*Assumptions!$B$11</f>
        <v>1455.7533575757031</v>
      </c>
      <c r="AB67" s="54">
        <f t="shared" si="15"/>
        <v>5823.0134303028117</v>
      </c>
      <c r="AC67" s="88">
        <f t="shared" si="9"/>
        <v>-292242.90113676159</v>
      </c>
      <c r="AD67" s="88">
        <f>Assumptions!$B$23*R67</f>
        <v>148549.86828099235</v>
      </c>
      <c r="AE67" s="88">
        <f t="shared" si="11"/>
        <v>-143693.03285576924</v>
      </c>
    </row>
    <row r="68" spans="1:31" x14ac:dyDescent="0.25">
      <c r="A68" s="44">
        <f t="shared" si="12"/>
        <v>63</v>
      </c>
      <c r="B68" s="45" t="s">
        <v>18</v>
      </c>
      <c r="C68" s="48">
        <f t="shared" si="13"/>
        <v>360</v>
      </c>
      <c r="D68" s="47">
        <f t="shared" si="1"/>
        <v>30</v>
      </c>
      <c r="E68" s="47">
        <f t="shared" si="4"/>
        <v>1</v>
      </c>
      <c r="F68" s="48">
        <f t="shared" si="14"/>
        <v>1</v>
      </c>
      <c r="G68" s="49">
        <f>(G67*($K67/$K66)-L67)*(1+Assumptions!$B$15)^$F68</f>
        <v>14999270.051365783</v>
      </c>
      <c r="H68" s="49">
        <f>$H$6/$G$6*G68*(1+Assumptions!$B$16)^INT((C68-1)/12)*IF(B68="Monthly",1,12)</f>
        <v>139752.32232726749</v>
      </c>
      <c r="I68" s="50">
        <f>Assumptions!$B$14</f>
        <v>0.15</v>
      </c>
      <c r="J68" s="50">
        <f t="shared" si="6"/>
        <v>0.15000000000000002</v>
      </c>
      <c r="K68" s="51">
        <f t="shared" si="7"/>
        <v>7.6307595947894781E-3</v>
      </c>
      <c r="L68" s="52">
        <f>H68*Assumptions!$B$7</f>
        <v>69876.161163633747</v>
      </c>
      <c r="M68" s="49">
        <f>L68*Assumptions!$B$11</f>
        <v>13975.23223272675</v>
      </c>
      <c r="N68" s="49">
        <f>H68*Assumptions!$B$11</f>
        <v>27950.4644654535</v>
      </c>
      <c r="O68" s="49">
        <f>N68*Assumptions!$B$12</f>
        <v>2795.0464465453501</v>
      </c>
      <c r="P68" s="49">
        <f>H68*Assumptions!$B$9</f>
        <v>11180.185786181401</v>
      </c>
      <c r="Q68" s="49">
        <f>H68*Assumptions!$B$8</f>
        <v>6987.6161163633751</v>
      </c>
      <c r="R68" s="52">
        <f>(R69)/((1+Assumptions!$B$21)^$E69)+H69/IF(H$3="EOP",((1+Assumptions!$B$21)^$E69),1)</f>
        <v>871844.63620133174</v>
      </c>
      <c r="S68" s="49">
        <f>(S69)/((1+Assumptions!$B$21)^$E69)+L69/IF(L$3="EOP",((1+Assumptions!$B$21)^$E69),1)</f>
        <v>425290.066439674</v>
      </c>
      <c r="T68" s="49">
        <f>(T69)/((1+Assumptions!$B$21)^$E69)+M69/IF(M$3="EOP",((1+Assumptions!$B$21)^$E69),1)</f>
        <v>85058.013287934809</v>
      </c>
      <c r="U68" s="49">
        <f>(U69)/((1+Assumptions!$B$21)^$E69)+N69/IF(N$3="EOP",((1+Assumptions!$B$21)^$E69),1)</f>
        <v>174368.92724026635</v>
      </c>
      <c r="V68" s="49">
        <f>(V69)/((1+Assumptions!$B$21)^$E69)+O69/IF(O$3="EOP",((1+Assumptions!$B$21)^$E69),1)</f>
        <v>17436.892724026631</v>
      </c>
      <c r="W68" s="49">
        <f>(W69)/((1+Assumptions!$B$21)^$E69)+P69/IF(P$3="EOP",((1+Assumptions!$B$21)^$E69),1)</f>
        <v>69747.570896106525</v>
      </c>
      <c r="X68" s="49">
        <f>(X69)/((1+Assumptions!$B$21)^$E69)+Q69/IF(Q$3="EOP",((1+Assumptions!$B$21)^$E69),1)</f>
        <v>42529.006643967405</v>
      </c>
      <c r="Y68" s="53">
        <f t="shared" si="2"/>
        <v>-262403.9709932789</v>
      </c>
      <c r="Z68" s="52">
        <f>H69*Assumptions!$B$7*Assumptions!$B$25/$E69/12</f>
        <v>6778.1917657893055</v>
      </c>
      <c r="AA68" s="49">
        <f>Z68*Assumptions!$B$11</f>
        <v>1355.6383531578613</v>
      </c>
      <c r="AB68" s="54">
        <f t="shared" si="15"/>
        <v>5422.5534126314442</v>
      </c>
      <c r="AC68" s="88">
        <f t="shared" si="9"/>
        <v>-256981.41758064745</v>
      </c>
      <c r="AD68" s="88">
        <f>Assumptions!$B$23*R68</f>
        <v>130776.69543019976</v>
      </c>
      <c r="AE68" s="88">
        <f t="shared" si="11"/>
        <v>-126204.72215044769</v>
      </c>
    </row>
    <row r="69" spans="1:31" x14ac:dyDescent="0.25">
      <c r="A69" s="44">
        <f t="shared" si="12"/>
        <v>64</v>
      </c>
      <c r="B69" s="45" t="s">
        <v>18</v>
      </c>
      <c r="C69" s="48">
        <f t="shared" si="13"/>
        <v>372</v>
      </c>
      <c r="D69" s="47">
        <f t="shared" si="1"/>
        <v>31</v>
      </c>
      <c r="E69" s="47">
        <f t="shared" si="4"/>
        <v>1</v>
      </c>
      <c r="F69" s="48">
        <f t="shared" si="14"/>
        <v>1</v>
      </c>
      <c r="G69" s="49">
        <f>(G68*($K68/$K67)-L68)*(1+Assumptions!$B$15)^$F69</f>
        <v>12933093.450147228</v>
      </c>
      <c r="H69" s="49">
        <f>$H$6/$G$6*G69*(1+Assumptions!$B$16)^INT((C69-1)/12)*IF(B69="Monthly",1,12)</f>
        <v>130141.28190315465</v>
      </c>
      <c r="I69" s="50">
        <f>Assumptions!$B$14</f>
        <v>0.15</v>
      </c>
      <c r="J69" s="50">
        <f t="shared" si="6"/>
        <v>0.15000000000000002</v>
      </c>
      <c r="K69" s="51">
        <f t="shared" si="7"/>
        <v>6.4861456555710562E-3</v>
      </c>
      <c r="L69" s="52">
        <f>H69*Assumptions!$B$7</f>
        <v>65070.640951577327</v>
      </c>
      <c r="M69" s="49">
        <f>L69*Assumptions!$B$11</f>
        <v>13014.128190315467</v>
      </c>
      <c r="N69" s="49">
        <f>H69*Assumptions!$B$11</f>
        <v>26028.256380630934</v>
      </c>
      <c r="O69" s="49">
        <f>N69*Assumptions!$B$12</f>
        <v>2602.8256380630937</v>
      </c>
      <c r="P69" s="49">
        <f>H69*Assumptions!$B$9</f>
        <v>10411.302552252373</v>
      </c>
      <c r="Q69" s="49">
        <f>H69*Assumptions!$B$8</f>
        <v>6507.0640951577334</v>
      </c>
      <c r="R69" s="52">
        <f>(R70)/((1+Assumptions!$B$21)^$E70)+H70/IF(H$3="EOP",((1+Assumptions!$B$21)^$E70),1)</f>
        <v>760245.93815563142</v>
      </c>
      <c r="S69" s="49">
        <f>(S70)/((1+Assumptions!$B$21)^$E70)+L70/IF(L$3="EOP",((1+Assumptions!$B$21)^$E70),1)</f>
        <v>370851.67714908853</v>
      </c>
      <c r="T69" s="49">
        <f>(T70)/((1+Assumptions!$B$21)^$E70)+M70/IF(M$3="EOP",((1+Assumptions!$B$21)^$E70),1)</f>
        <v>74170.3354298177</v>
      </c>
      <c r="U69" s="49">
        <f>(U70)/((1+Assumptions!$B$21)^$E70)+N70/IF(N$3="EOP",((1+Assumptions!$B$21)^$E70),1)</f>
        <v>152049.18763112626</v>
      </c>
      <c r="V69" s="49">
        <f>(V70)/((1+Assumptions!$B$21)^$E70)+O70/IF(O$3="EOP",((1+Assumptions!$B$21)^$E70),1)</f>
        <v>15204.918763112624</v>
      </c>
      <c r="W69" s="49">
        <f>(W70)/((1+Assumptions!$B$21)^$E70)+P70/IF(P$3="EOP",((1+Assumptions!$B$21)^$E70),1)</f>
        <v>60819.675052450497</v>
      </c>
      <c r="X69" s="49">
        <f>(X70)/((1+Assumptions!$B$21)^$E70)+Q70/IF(Q$3="EOP",((1+Assumptions!$B$21)^$E70),1)</f>
        <v>37085.16771490885</v>
      </c>
      <c r="Y69" s="53">
        <f t="shared" si="2"/>
        <v>-228815.48480098764</v>
      </c>
      <c r="Z69" s="52">
        <f>H70*Assumptions!$B$7*Assumptions!$B$25/$E70/12</f>
        <v>6309.2594365829054</v>
      </c>
      <c r="AA69" s="49">
        <f>Z69*Assumptions!$B$11</f>
        <v>1261.8518873165813</v>
      </c>
      <c r="AB69" s="54">
        <f t="shared" si="15"/>
        <v>5047.4075492663242</v>
      </c>
      <c r="AC69" s="88">
        <f t="shared" si="9"/>
        <v>-223768.07725172132</v>
      </c>
      <c r="AD69" s="88">
        <f>Assumptions!$B$23*R69</f>
        <v>114036.89072334471</v>
      </c>
      <c r="AE69" s="88">
        <f t="shared" si="11"/>
        <v>-109731.18652837661</v>
      </c>
    </row>
    <row r="70" spans="1:31" x14ac:dyDescent="0.25">
      <c r="A70" s="44">
        <f t="shared" si="12"/>
        <v>65</v>
      </c>
      <c r="B70" s="45" t="s">
        <v>18</v>
      </c>
      <c r="C70" s="48">
        <f t="shared" si="13"/>
        <v>384</v>
      </c>
      <c r="D70" s="47">
        <f t="shared" ref="D70:D78" si="16">C70/12</f>
        <v>32</v>
      </c>
      <c r="E70" s="47">
        <f t="shared" si="4"/>
        <v>1</v>
      </c>
      <c r="F70" s="48">
        <f t="shared" si="14"/>
        <v>1</v>
      </c>
      <c r="G70" s="49">
        <f>(G69*($K69/$K68)-L69)*(1+Assumptions!$B$15)^$F70</f>
        <v>11146619.967507036</v>
      </c>
      <c r="H70" s="49">
        <f>$H$6/$G$6*G70*(1+Assumptions!$B$16)^INT((C70-1)/12)*IF(B70="Monthly",1,12)</f>
        <v>121137.78118239177</v>
      </c>
      <c r="I70" s="50">
        <f>Assumptions!$B$14</f>
        <v>0.15</v>
      </c>
      <c r="J70" s="50">
        <f t="shared" si="6"/>
        <v>0.15000000000000002</v>
      </c>
      <c r="K70" s="51">
        <f t="shared" si="7"/>
        <v>5.5132238072353977E-3</v>
      </c>
      <c r="L70" s="52">
        <f>H70*Assumptions!$B$7</f>
        <v>60568.890591195886</v>
      </c>
      <c r="M70" s="49">
        <f>L70*Assumptions!$B$11</f>
        <v>12113.778118239177</v>
      </c>
      <c r="N70" s="49">
        <f>H70*Assumptions!$B$11</f>
        <v>24227.556236478355</v>
      </c>
      <c r="O70" s="49">
        <f>N70*Assumptions!$B$12</f>
        <v>2422.7556236478354</v>
      </c>
      <c r="P70" s="49">
        <f>H70*Assumptions!$B$9</f>
        <v>9691.0224945913415</v>
      </c>
      <c r="Q70" s="49">
        <f>H70*Assumptions!$B$8</f>
        <v>6056.8890591195886</v>
      </c>
      <c r="R70" s="52">
        <f>(R71)/((1+Assumptions!$B$21)^$E71)+H71/IF(H$3="EOP",((1+Assumptions!$B$21)^$E71),1)</f>
        <v>655085.8608975705</v>
      </c>
      <c r="S70" s="49">
        <f>(S71)/((1+Assumptions!$B$21)^$E71)+L71/IF(L$3="EOP",((1+Assumptions!$B$21)^$E71),1)</f>
        <v>319554.07848661981</v>
      </c>
      <c r="T70" s="49">
        <f>(T71)/((1+Assumptions!$B$21)^$E71)+M71/IF(M$3="EOP",((1+Assumptions!$B$21)^$E71),1)</f>
        <v>63910.815697323953</v>
      </c>
      <c r="U70" s="49">
        <f>(U71)/((1+Assumptions!$B$21)^$E71)+N71/IF(N$3="EOP",((1+Assumptions!$B$21)^$E71),1)</f>
        <v>131017.17217951408</v>
      </c>
      <c r="V70" s="49">
        <f>(V71)/((1+Assumptions!$B$21)^$E71)+O71/IF(O$3="EOP",((1+Assumptions!$B$21)^$E71),1)</f>
        <v>13101.717217951407</v>
      </c>
      <c r="W70" s="49">
        <f>(W71)/((1+Assumptions!$B$21)^$E71)+P71/IF(P$3="EOP",((1+Assumptions!$B$21)^$E71),1)</f>
        <v>52406.868871805629</v>
      </c>
      <c r="X70" s="49">
        <f>(X71)/((1+Assumptions!$B$21)^$E71)+Q71/IF(Q$3="EOP",((1+Assumptions!$B$21)^$E71),1)</f>
        <v>31955.407848661976</v>
      </c>
      <c r="Y70" s="53">
        <f t="shared" ref="Y70:Y78" si="17">-R70+S70-T70+U70-V70+W70+X70</f>
        <v>-197164.86642624438</v>
      </c>
      <c r="Z70" s="52">
        <f>H71*Assumptions!$B$7*Assumptions!$B$25/$E71/12</f>
        <v>5869.9714921989098</v>
      </c>
      <c r="AA70" s="49">
        <f>Z70*Assumptions!$B$11</f>
        <v>1173.9942984397819</v>
      </c>
      <c r="AB70" s="54">
        <f t="shared" si="15"/>
        <v>4695.9771937591277</v>
      </c>
      <c r="AC70" s="88">
        <f t="shared" ref="AC70:AC78" si="18">Y70+AB70</f>
        <v>-192468.88923248526</v>
      </c>
      <c r="AD70" s="88">
        <f>Assumptions!$B$23*R70</f>
        <v>98262.879134635572</v>
      </c>
      <c r="AE70" s="88">
        <f t="shared" ref="AE70:AE78" si="19">AC70+AD70</f>
        <v>-94206.010097849692</v>
      </c>
    </row>
    <row r="71" spans="1:31" x14ac:dyDescent="0.25">
      <c r="A71" s="44">
        <f t="shared" si="12"/>
        <v>66</v>
      </c>
      <c r="B71" s="45" t="s">
        <v>18</v>
      </c>
      <c r="C71" s="48">
        <f t="shared" si="13"/>
        <v>396</v>
      </c>
      <c r="D71" s="47">
        <f t="shared" si="16"/>
        <v>33</v>
      </c>
      <c r="E71" s="47">
        <f t="shared" ref="E71:E78" si="20">D71-D70</f>
        <v>1</v>
      </c>
      <c r="F71" s="48">
        <f t="shared" si="14"/>
        <v>1</v>
      </c>
      <c r="G71" s="49">
        <f>(G70*($K70/$K69)-L70)*(1+Assumptions!$B$15)^$F71</f>
        <v>9602339.2434255797</v>
      </c>
      <c r="H71" s="49">
        <f>$H$6/$G$6*G71*(1+Assumptions!$B$16)^INT((C71-1)/12)*IF(B71="Monthly",1,12)</f>
        <v>112703.45265021906</v>
      </c>
      <c r="I71" s="50">
        <f>Assumptions!$B$14</f>
        <v>0.15</v>
      </c>
      <c r="J71" s="50">
        <f t="shared" ref="J71:J78" si="21">1-(1-I71)^$E71</f>
        <v>0.15000000000000002</v>
      </c>
      <c r="K71" s="51">
        <f t="shared" ref="K71:K77" si="22">K70*(1-J71)</f>
        <v>4.6862402361500877E-3</v>
      </c>
      <c r="L71" s="52">
        <f>H71*Assumptions!$B$7</f>
        <v>56351.726325109528</v>
      </c>
      <c r="M71" s="49">
        <f>L71*Assumptions!$B$11</f>
        <v>11270.345265021906</v>
      </c>
      <c r="N71" s="49">
        <f>H71*Assumptions!$B$11</f>
        <v>22540.690530043812</v>
      </c>
      <c r="O71" s="49">
        <f>N71*Assumptions!$B$12</f>
        <v>2254.0690530043812</v>
      </c>
      <c r="P71" s="49">
        <f>H71*Assumptions!$B$9</f>
        <v>9016.2762120175248</v>
      </c>
      <c r="Q71" s="49">
        <f>H71*Assumptions!$B$8</f>
        <v>5635.172632510953</v>
      </c>
      <c r="R71" s="52">
        <f>(R72)/((1+Assumptions!$B$21)^$E72)+H72/IF(H$3="EOP",((1+Assumptions!$B$21)^$E72),1)</f>
        <v>555941.96845353511</v>
      </c>
      <c r="S71" s="49">
        <f>(S72)/((1+Assumptions!$B$21)^$E72)+L72/IF(L$3="EOP",((1+Assumptions!$B$21)^$E72),1)</f>
        <v>271191.20412367571</v>
      </c>
      <c r="T71" s="49">
        <f>(T72)/((1+Assumptions!$B$21)^$E72)+M72/IF(M$3="EOP",((1+Assumptions!$B$21)^$E72),1)</f>
        <v>54238.240824735141</v>
      </c>
      <c r="U71" s="49">
        <f>(U72)/((1+Assumptions!$B$21)^$E72)+N72/IF(N$3="EOP",((1+Assumptions!$B$21)^$E72),1)</f>
        <v>111188.39369070702</v>
      </c>
      <c r="V71" s="49">
        <f>(V72)/((1+Assumptions!$B$21)^$E72)+O72/IF(O$3="EOP",((1+Assumptions!$B$21)^$E72),1)</f>
        <v>11118.839369070702</v>
      </c>
      <c r="W71" s="49">
        <f>(W72)/((1+Assumptions!$B$21)^$E72)+P72/IF(P$3="EOP",((1+Assumptions!$B$21)^$E72),1)</f>
        <v>44475.357476282807</v>
      </c>
      <c r="X71" s="49">
        <f>(X72)/((1+Assumptions!$B$21)^$E72)+Q72/IF(Q$3="EOP",((1+Assumptions!$B$21)^$E72),1)</f>
        <v>27119.120412367571</v>
      </c>
      <c r="Y71" s="53">
        <f t="shared" si="17"/>
        <v>-167324.97294430784</v>
      </c>
      <c r="Z71" s="52">
        <f>H72*Assumptions!$B$7*Assumptions!$B$25/$E72/12</f>
        <v>5458.4584009397395</v>
      </c>
      <c r="AA71" s="49">
        <f>Z71*Assumptions!$B$11</f>
        <v>1091.6916801879479</v>
      </c>
      <c r="AB71" s="54">
        <f t="shared" si="15"/>
        <v>4366.7667207517916</v>
      </c>
      <c r="AC71" s="88">
        <f t="shared" si="18"/>
        <v>-162958.20622355604</v>
      </c>
      <c r="AD71" s="88">
        <f>Assumptions!$B$23*R71</f>
        <v>83391.29526803027</v>
      </c>
      <c r="AE71" s="88">
        <f t="shared" si="19"/>
        <v>-79566.910955525775</v>
      </c>
    </row>
    <row r="72" spans="1:31" x14ac:dyDescent="0.25">
      <c r="A72" s="44">
        <f t="shared" si="12"/>
        <v>67</v>
      </c>
      <c r="B72" s="45" t="s">
        <v>18</v>
      </c>
      <c r="C72" s="48">
        <f t="shared" si="13"/>
        <v>408</v>
      </c>
      <c r="D72" s="47">
        <f t="shared" si="16"/>
        <v>34</v>
      </c>
      <c r="E72" s="47">
        <f t="shared" si="20"/>
        <v>1</v>
      </c>
      <c r="F72" s="48">
        <f t="shared" si="14"/>
        <v>1</v>
      </c>
      <c r="G72" s="49">
        <f>(G71*($K71/$K70)-L71)*(1+Assumptions!$B$15)^$F72</f>
        <v>8267749.3631983651</v>
      </c>
      <c r="H72" s="49">
        <f>$H$6/$G$6*G72*(1+Assumptions!$B$16)^INT((C72-1)/12)*IF(B72="Monthly",1,12)</f>
        <v>104802.401298043</v>
      </c>
      <c r="I72" s="50">
        <f>Assumptions!$B$14</f>
        <v>0.15</v>
      </c>
      <c r="J72" s="50">
        <f t="shared" si="21"/>
        <v>0.15000000000000002</v>
      </c>
      <c r="K72" s="51">
        <f t="shared" si="22"/>
        <v>3.9833042007275743E-3</v>
      </c>
      <c r="L72" s="52">
        <f>H72*Assumptions!$B$7</f>
        <v>52401.200649021499</v>
      </c>
      <c r="M72" s="49">
        <f>L72*Assumptions!$B$11</f>
        <v>10480.240129804301</v>
      </c>
      <c r="N72" s="49">
        <f>H72*Assumptions!$B$11</f>
        <v>20960.480259608601</v>
      </c>
      <c r="O72" s="49">
        <f>N72*Assumptions!$B$12</f>
        <v>2096.0480259608603</v>
      </c>
      <c r="P72" s="49">
        <f>H72*Assumptions!$B$9</f>
        <v>8384.1921038434393</v>
      </c>
      <c r="Q72" s="49">
        <f>H72*Assumptions!$B$8</f>
        <v>5240.1200649021503</v>
      </c>
      <c r="R72" s="52">
        <f>(R73)/((1+Assumptions!$B$21)^$E73)+H73/IF(H$3="EOP",((1+Assumptions!$B$21)^$E73),1)</f>
        <v>462418.05633437936</v>
      </c>
      <c r="S72" s="49">
        <f>(S73)/((1+Assumptions!$B$21)^$E73)+L73/IF(L$3="EOP",((1+Assumptions!$B$21)^$E73),1)</f>
        <v>225569.78357774607</v>
      </c>
      <c r="T72" s="49">
        <f>(T73)/((1+Assumptions!$B$21)^$E73)+M73/IF(M$3="EOP",((1+Assumptions!$B$21)^$E73),1)</f>
        <v>45113.956715549211</v>
      </c>
      <c r="U72" s="49">
        <f>(U73)/((1+Assumptions!$B$21)^$E73)+N73/IF(N$3="EOP",((1+Assumptions!$B$21)^$E73),1)</f>
        <v>92483.611266875872</v>
      </c>
      <c r="V72" s="49">
        <f>(V73)/((1+Assumptions!$B$21)^$E73)+O73/IF(O$3="EOP",((1+Assumptions!$B$21)^$E73),1)</f>
        <v>9248.3611266875869</v>
      </c>
      <c r="W72" s="49">
        <f>(W73)/((1+Assumptions!$B$21)^$E73)+P73/IF(P$3="EOP",((1+Assumptions!$B$21)^$E73),1)</f>
        <v>36993.444506750348</v>
      </c>
      <c r="X72" s="49">
        <f>(X73)/((1+Assumptions!$B$21)^$E73)+Q73/IF(Q$3="EOP",((1+Assumptions!$B$21)^$E73),1)</f>
        <v>22556.978357774606</v>
      </c>
      <c r="Y72" s="53">
        <f t="shared" si="17"/>
        <v>-139176.55646746926</v>
      </c>
      <c r="Z72" s="52">
        <f>H73*Assumptions!$B$7*Assumptions!$B$25/$E73/12</f>
        <v>5072.971325660601</v>
      </c>
      <c r="AA72" s="49">
        <f>Z72*Assumptions!$B$11</f>
        <v>1014.5942651321202</v>
      </c>
      <c r="AB72" s="54">
        <f t="shared" si="15"/>
        <v>4058.3770605284808</v>
      </c>
      <c r="AC72" s="88">
        <f t="shared" si="18"/>
        <v>-135118.17940694076</v>
      </c>
      <c r="AD72" s="88">
        <f>Assumptions!$B$23*R72</f>
        <v>69362.708450156904</v>
      </c>
      <c r="AE72" s="88">
        <f t="shared" si="19"/>
        <v>-65755.470956783858</v>
      </c>
    </row>
    <row r="73" spans="1:31" x14ac:dyDescent="0.25">
      <c r="A73" s="44">
        <f t="shared" si="12"/>
        <v>68</v>
      </c>
      <c r="B73" s="45" t="s">
        <v>18</v>
      </c>
      <c r="C73" s="48">
        <f t="shared" si="13"/>
        <v>420</v>
      </c>
      <c r="D73" s="47">
        <f t="shared" si="16"/>
        <v>35</v>
      </c>
      <c r="E73" s="47">
        <f t="shared" si="20"/>
        <v>1</v>
      </c>
      <c r="F73" s="48">
        <f t="shared" si="14"/>
        <v>1</v>
      </c>
      <c r="G73" s="49">
        <f>(G72*($K72/$K71)-L72)*(1+Assumptions!$B$15)^$F73</f>
        <v>7114689.4732309803</v>
      </c>
      <c r="H73" s="49">
        <f>$H$6/$G$6*G73*(1+Assumptions!$B$16)^INT((C73-1)/12)*IF(B73="Monthly",1,12)</f>
        <v>97401.049452683539</v>
      </c>
      <c r="I73" s="50">
        <f>Assumptions!$B$14</f>
        <v>0.15</v>
      </c>
      <c r="J73" s="50">
        <f t="shared" si="21"/>
        <v>0.15000000000000002</v>
      </c>
      <c r="K73" s="51">
        <f t="shared" si="22"/>
        <v>3.3858085706184381E-3</v>
      </c>
      <c r="L73" s="52">
        <f>H73*Assumptions!$B$7</f>
        <v>48700.52472634177</v>
      </c>
      <c r="M73" s="49">
        <f>L73*Assumptions!$B$11</f>
        <v>9740.1049452683546</v>
      </c>
      <c r="N73" s="49">
        <f>H73*Assumptions!$B$11</f>
        <v>19480.209890536709</v>
      </c>
      <c r="O73" s="49">
        <f>N73*Assumptions!$B$12</f>
        <v>1948.020989053671</v>
      </c>
      <c r="P73" s="49">
        <f>H73*Assumptions!$B$9</f>
        <v>7792.083956214683</v>
      </c>
      <c r="Q73" s="49">
        <f>H73*Assumptions!$B$8</f>
        <v>4870.0524726341773</v>
      </c>
      <c r="R73" s="52">
        <f>(R74)/((1+Assumptions!$B$21)^$E74)+H74/IF(H$3="EOP",((1+Assumptions!$B$21)^$E74),1)</f>
        <v>374142.43205373816</v>
      </c>
      <c r="S73" s="49">
        <f>(S74)/((1+Assumptions!$B$21)^$E74)+L74/IF(L$3="EOP",((1+Assumptions!$B$21)^$E74),1)</f>
        <v>182508.50344084791</v>
      </c>
      <c r="T73" s="49">
        <f>(T74)/((1+Assumptions!$B$21)^$E74)+M74/IF(M$3="EOP",((1+Assumptions!$B$21)^$E74),1)</f>
        <v>36501.700688169578</v>
      </c>
      <c r="U73" s="49">
        <f>(U74)/((1+Assumptions!$B$21)^$E74)+N74/IF(N$3="EOP",((1+Assumptions!$B$21)^$E74),1)</f>
        <v>74828.486410747646</v>
      </c>
      <c r="V73" s="49">
        <f>(V74)/((1+Assumptions!$B$21)^$E74)+O74/IF(O$3="EOP",((1+Assumptions!$B$21)^$E74),1)</f>
        <v>7482.8486410747637</v>
      </c>
      <c r="W73" s="49">
        <f>(W74)/((1+Assumptions!$B$21)^$E74)+P74/IF(P$3="EOP",((1+Assumptions!$B$21)^$E74),1)</f>
        <v>29931.394564299055</v>
      </c>
      <c r="X73" s="49">
        <f>(X74)/((1+Assumptions!$B$21)^$E74)+Q74/IF(Q$3="EOP",((1+Assumptions!$B$21)^$E74),1)</f>
        <v>18250.850344084789</v>
      </c>
      <c r="Y73" s="53">
        <f t="shared" si="17"/>
        <v>-112607.7466230031</v>
      </c>
      <c r="Z73" s="52">
        <f>H74*Assumptions!$B$7*Assumptions!$B$25/$E74/12</f>
        <v>4711.8745603965554</v>
      </c>
      <c r="AA73" s="49">
        <f>Z73*Assumptions!$B$11</f>
        <v>942.37491207931112</v>
      </c>
      <c r="AB73" s="54">
        <f t="shared" si="15"/>
        <v>3769.4996483172445</v>
      </c>
      <c r="AC73" s="88">
        <f t="shared" si="18"/>
        <v>-108838.24697468586</v>
      </c>
      <c r="AD73" s="88">
        <f>Assumptions!$B$23*R73</f>
        <v>56121.364808060724</v>
      </c>
      <c r="AE73" s="88">
        <f t="shared" si="19"/>
        <v>-52716.882166625132</v>
      </c>
    </row>
    <row r="74" spans="1:31" x14ac:dyDescent="0.25">
      <c r="A74" s="44">
        <f t="shared" si="12"/>
        <v>69</v>
      </c>
      <c r="B74" s="45" t="s">
        <v>18</v>
      </c>
      <c r="C74" s="48">
        <f t="shared" si="13"/>
        <v>432</v>
      </c>
      <c r="D74" s="47">
        <f t="shared" si="16"/>
        <v>36</v>
      </c>
      <c r="E74" s="47">
        <f t="shared" si="20"/>
        <v>1</v>
      </c>
      <c r="F74" s="48">
        <f t="shared" si="14"/>
        <v>1</v>
      </c>
      <c r="G74" s="49">
        <f>(G73*($K73/$K72)-L73)*(1+Assumptions!$B$15)^$F74</f>
        <v>6118761.2380703911</v>
      </c>
      <c r="H74" s="49">
        <f>$H$6/$G$6*G74*(1+Assumptions!$B$16)^INT((C74-1)/12)*IF(B74="Monthly",1,12)</f>
        <v>90467.99155961386</v>
      </c>
      <c r="I74" s="50">
        <f>Assumptions!$B$14</f>
        <v>0.15</v>
      </c>
      <c r="J74" s="50">
        <f t="shared" si="21"/>
        <v>0.15000000000000002</v>
      </c>
      <c r="K74" s="51">
        <f t="shared" si="22"/>
        <v>2.8779372850256725E-3</v>
      </c>
      <c r="L74" s="52">
        <f>H74*Assumptions!$B$7</f>
        <v>45233.99577980693</v>
      </c>
      <c r="M74" s="49">
        <f>L74*Assumptions!$B$11</f>
        <v>9046.7991559613856</v>
      </c>
      <c r="N74" s="49">
        <f>H74*Assumptions!$B$11</f>
        <v>18093.598311922771</v>
      </c>
      <c r="O74" s="49">
        <f>N74*Assumptions!$B$12</f>
        <v>1809.3598311922772</v>
      </c>
      <c r="P74" s="49">
        <f>H74*Assumptions!$B$9</f>
        <v>7237.4393247691087</v>
      </c>
      <c r="Q74" s="49">
        <f>H74*Assumptions!$B$8</f>
        <v>4523.3995779806928</v>
      </c>
      <c r="R74" s="52">
        <f>(R75)/((1+Assumptions!$B$21)^$E75)+H75/IF(H$3="EOP",((1+Assumptions!$B$21)^$E75),1)</f>
        <v>290766.30150647741</v>
      </c>
      <c r="S74" s="49">
        <f>(S75)/((1+Assumptions!$B$21)^$E75)+L75/IF(L$3="EOP",((1+Assumptions!$B$21)^$E75),1)</f>
        <v>141837.22024706216</v>
      </c>
      <c r="T74" s="49">
        <f>(T75)/((1+Assumptions!$B$21)^$E75)+M75/IF(M$3="EOP",((1+Assumptions!$B$21)^$E75),1)</f>
        <v>28367.444049412428</v>
      </c>
      <c r="U74" s="49">
        <f>(U75)/((1+Assumptions!$B$21)^$E75)+N75/IF(N$3="EOP",((1+Assumptions!$B$21)^$E75),1)</f>
        <v>58153.260301295486</v>
      </c>
      <c r="V74" s="49">
        <f>(V75)/((1+Assumptions!$B$21)^$E75)+O75/IF(O$3="EOP",((1+Assumptions!$B$21)^$E75),1)</f>
        <v>5815.3260301295486</v>
      </c>
      <c r="W74" s="49">
        <f>(W75)/((1+Assumptions!$B$21)^$E75)+P75/IF(P$3="EOP",((1+Assumptions!$B$21)^$E75),1)</f>
        <v>23261.304120518194</v>
      </c>
      <c r="X74" s="49">
        <f>(X75)/((1+Assumptions!$B$21)^$E75)+Q75/IF(Q$3="EOP",((1+Assumptions!$B$21)^$E75),1)</f>
        <v>14183.722024706214</v>
      </c>
      <c r="Y74" s="53">
        <f t="shared" si="17"/>
        <v>-87513.564892437338</v>
      </c>
      <c r="Z74" s="52">
        <f>H75*Assumptions!$B$7*Assumptions!$B$25/$E75/12</f>
        <v>4373.6384518168888</v>
      </c>
      <c r="AA74" s="49">
        <f>Z74*Assumptions!$B$11</f>
        <v>874.72769036337786</v>
      </c>
      <c r="AB74" s="54">
        <f t="shared" si="15"/>
        <v>3498.910761453511</v>
      </c>
      <c r="AC74" s="88">
        <f t="shared" si="18"/>
        <v>-84014.654130983821</v>
      </c>
      <c r="AD74" s="88">
        <f>Assumptions!$B$23*R74</f>
        <v>43614.945225971613</v>
      </c>
      <c r="AE74" s="88">
        <f t="shared" si="19"/>
        <v>-40399.708905012209</v>
      </c>
    </row>
    <row r="75" spans="1:31" x14ac:dyDescent="0.25">
      <c r="A75" s="44">
        <f t="shared" si="12"/>
        <v>70</v>
      </c>
      <c r="B75" s="45" t="s">
        <v>18</v>
      </c>
      <c r="C75" s="48">
        <f t="shared" si="13"/>
        <v>444</v>
      </c>
      <c r="D75" s="47">
        <f t="shared" si="16"/>
        <v>37</v>
      </c>
      <c r="E75" s="47">
        <f t="shared" si="20"/>
        <v>1</v>
      </c>
      <c r="F75" s="48">
        <f t="shared" si="14"/>
        <v>1</v>
      </c>
      <c r="G75" s="49">
        <f>(G74*($K74/$K73)-L74)*(1+Assumptions!$B$15)^$F75</f>
        <v>5258827.3177116262</v>
      </c>
      <c r="H75" s="49">
        <f>$H$6/$G$6*G75*(1+Assumptions!$B$16)^INT((C75-1)/12)*IF(B75="Monthly",1,12)</f>
        <v>83973.85827488426</v>
      </c>
      <c r="I75" s="50">
        <f>Assumptions!$B$14</f>
        <v>0.15</v>
      </c>
      <c r="J75" s="50">
        <f t="shared" si="21"/>
        <v>0.15000000000000002</v>
      </c>
      <c r="K75" s="51">
        <f t="shared" si="22"/>
        <v>2.4462466922718215E-3</v>
      </c>
      <c r="L75" s="52">
        <f>H75*Assumptions!$B$7</f>
        <v>41986.92913744213</v>
      </c>
      <c r="M75" s="49">
        <f>L75*Assumptions!$B$11</f>
        <v>8397.385827488426</v>
      </c>
      <c r="N75" s="49">
        <f>H75*Assumptions!$B$11</f>
        <v>16794.771654976852</v>
      </c>
      <c r="O75" s="49">
        <f>N75*Assumptions!$B$12</f>
        <v>1679.4771654976853</v>
      </c>
      <c r="P75" s="49">
        <f>H75*Assumptions!$B$9</f>
        <v>6717.9086619907412</v>
      </c>
      <c r="Q75" s="49">
        <f>H75*Assumptions!$B$8</f>
        <v>4198.692913744213</v>
      </c>
      <c r="R75" s="52">
        <f>(R76)/((1+Assumptions!$B$21)^$E76)+H76/IF(H$3="EOP",((1+Assumptions!$B$21)^$E76),1)</f>
        <v>211962.25431238295</v>
      </c>
      <c r="S75" s="49">
        <f>(S76)/((1+Assumptions!$B$21)^$E76)+L76/IF(L$3="EOP",((1+Assumptions!$B$21)^$E76),1)</f>
        <v>103396.22161579657</v>
      </c>
      <c r="T75" s="49">
        <f>(T76)/((1+Assumptions!$B$21)^$E76)+M76/IF(M$3="EOP",((1+Assumptions!$B$21)^$E76),1)</f>
        <v>20679.244323159313</v>
      </c>
      <c r="U75" s="49">
        <f>(U76)/((1+Assumptions!$B$21)^$E76)+N76/IF(N$3="EOP",((1+Assumptions!$B$21)^$E76),1)</f>
        <v>42392.450862476595</v>
      </c>
      <c r="V75" s="49">
        <f>(V76)/((1+Assumptions!$B$21)^$E76)+O76/IF(O$3="EOP",((1+Assumptions!$B$21)^$E76),1)</f>
        <v>4239.2450862476599</v>
      </c>
      <c r="W75" s="49">
        <f>(W76)/((1+Assumptions!$B$21)^$E76)+P76/IF(P$3="EOP",((1+Assumptions!$B$21)^$E76),1)</f>
        <v>16956.980344990636</v>
      </c>
      <c r="X75" s="49">
        <f>(X76)/((1+Assumptions!$B$21)^$E76)+Q76/IF(Q$3="EOP",((1+Assumptions!$B$21)^$E76),1)</f>
        <v>10339.622161579657</v>
      </c>
      <c r="Y75" s="53">
        <f t="shared" si="17"/>
        <v>-63795.468736946466</v>
      </c>
      <c r="Z75" s="52">
        <f>H76*Assumptions!$B$7*Assumptions!$B$25/$E76/12</f>
        <v>4056.8327738395569</v>
      </c>
      <c r="AA75" s="49">
        <f>Z75*Assumptions!$B$11</f>
        <v>811.36655476791145</v>
      </c>
      <c r="AB75" s="54">
        <f t="shared" si="15"/>
        <v>3245.4662190716454</v>
      </c>
      <c r="AC75" s="88">
        <f t="shared" si="18"/>
        <v>-60550.002517874818</v>
      </c>
      <c r="AD75" s="88">
        <f>Assumptions!$B$23*R75</f>
        <v>31794.338146857441</v>
      </c>
      <c r="AE75" s="88">
        <f t="shared" si="19"/>
        <v>-28755.664371017378</v>
      </c>
    </row>
    <row r="76" spans="1:31" x14ac:dyDescent="0.25">
      <c r="A76" s="44">
        <f t="shared" si="12"/>
        <v>71</v>
      </c>
      <c r="B76" s="45" t="s">
        <v>18</v>
      </c>
      <c r="C76" s="48">
        <f t="shared" si="13"/>
        <v>456</v>
      </c>
      <c r="D76" s="47">
        <f t="shared" si="16"/>
        <v>38</v>
      </c>
      <c r="E76" s="47">
        <f t="shared" si="20"/>
        <v>1</v>
      </c>
      <c r="F76" s="48">
        <f t="shared" si="14"/>
        <v>1</v>
      </c>
      <c r="G76" s="49">
        <f>(G75*($K75/$K74)-L75)*(1+Assumptions!$B$15)^$F76</f>
        <v>4516576.616735789</v>
      </c>
      <c r="H76" s="49">
        <f>$H$6/$G$6*G76*(1+Assumptions!$B$16)^INT((C76-1)/12)*IF(B76="Monthly",1,12)</f>
        <v>77891.189257719496</v>
      </c>
      <c r="I76" s="50">
        <f>Assumptions!$B$14</f>
        <v>0.15</v>
      </c>
      <c r="J76" s="50">
        <f t="shared" si="21"/>
        <v>0.15000000000000002</v>
      </c>
      <c r="K76" s="51">
        <f t="shared" si="22"/>
        <v>2.0793096884310484E-3</v>
      </c>
      <c r="L76" s="52">
        <f>H76*Assumptions!$B$7</f>
        <v>38945.594628859748</v>
      </c>
      <c r="M76" s="49">
        <f>L76*Assumptions!$B$11</f>
        <v>7789.1189257719498</v>
      </c>
      <c r="N76" s="49">
        <f>H76*Assumptions!$B$11</f>
        <v>15578.2378515439</v>
      </c>
      <c r="O76" s="49">
        <f>N76*Assumptions!$B$12</f>
        <v>1557.82378515439</v>
      </c>
      <c r="P76" s="49">
        <f>H76*Assumptions!$B$9</f>
        <v>6231.2951406175598</v>
      </c>
      <c r="Q76" s="49">
        <f>H76*Assumptions!$B$8</f>
        <v>3894.5594628859749</v>
      </c>
      <c r="R76" s="52">
        <f>(R77)/((1+Assumptions!$B$21)^$E77)+H77/IF(H$3="EOP",((1+Assumptions!$B$21)^$E77),1)</f>
        <v>137422.84168103003</v>
      </c>
      <c r="S76" s="49">
        <f>(S77)/((1+Assumptions!$B$21)^$E77)+L77/IF(L$3="EOP",((1+Assumptions!$B$21)^$E77),1)</f>
        <v>67035.532527331728</v>
      </c>
      <c r="T76" s="49">
        <f>(T77)/((1+Assumptions!$B$21)^$E77)+M77/IF(M$3="EOP",((1+Assumptions!$B$21)^$E77),1)</f>
        <v>13407.106505466345</v>
      </c>
      <c r="U76" s="49">
        <f>(U77)/((1+Assumptions!$B$21)^$E77)+N77/IF(N$3="EOP",((1+Assumptions!$B$21)^$E77),1)</f>
        <v>27484.568336206008</v>
      </c>
      <c r="V76" s="49">
        <f>(V77)/((1+Assumptions!$B$21)^$E77)+O77/IF(O$3="EOP",((1+Assumptions!$B$21)^$E77),1)</f>
        <v>2748.4568336206007</v>
      </c>
      <c r="W76" s="49">
        <f>(W77)/((1+Assumptions!$B$21)^$E77)+P77/IF(P$3="EOP",((1+Assumptions!$B$21)^$E77),1)</f>
        <v>10993.827334482401</v>
      </c>
      <c r="X76" s="49">
        <f>(X77)/((1+Assumptions!$B$21)^$E77)+Q77/IF(Q$3="EOP",((1+Assumptions!$B$21)^$E77),1)</f>
        <v>6703.5532527331725</v>
      </c>
      <c r="Y76" s="53">
        <f t="shared" si="17"/>
        <v>-41360.923569363666</v>
      </c>
      <c r="Z76" s="52">
        <f>H77*Assumptions!$B$7*Assumptions!$B$25/$E77/12</f>
        <v>3760.1205255241512</v>
      </c>
      <c r="AA76" s="49">
        <f>Z76*Assumptions!$B$11</f>
        <v>752.02410510483026</v>
      </c>
      <c r="AB76" s="54">
        <f t="shared" si="15"/>
        <v>3008.096420419321</v>
      </c>
      <c r="AC76" s="88">
        <f t="shared" si="18"/>
        <v>-38352.827148944343</v>
      </c>
      <c r="AD76" s="88">
        <f>Assumptions!$B$23*R76</f>
        <v>20613.426252154502</v>
      </c>
      <c r="AE76" s="88">
        <f t="shared" si="19"/>
        <v>-17739.400896789841</v>
      </c>
    </row>
    <row r="77" spans="1:31" x14ac:dyDescent="0.25">
      <c r="A77" s="44">
        <f t="shared" si="12"/>
        <v>72</v>
      </c>
      <c r="B77" s="45" t="s">
        <v>18</v>
      </c>
      <c r="C77" s="48">
        <f t="shared" si="13"/>
        <v>468</v>
      </c>
      <c r="D77" s="47">
        <f t="shared" si="16"/>
        <v>39</v>
      </c>
      <c r="E77" s="47">
        <f t="shared" si="20"/>
        <v>1</v>
      </c>
      <c r="F77" s="48">
        <f t="shared" si="14"/>
        <v>1</v>
      </c>
      <c r="G77" s="49">
        <f>(G76*($K76/$K75)-L76)*(1+Assumptions!$B$15)^$F77</f>
        <v>3876147.4201884922</v>
      </c>
      <c r="H77" s="49">
        <f>$H$6/$G$6*G77*(1+Assumptions!$B$16)^INT((C77-1)/12)*IF(B77="Monthly",1,12)</f>
        <v>72194.314090063708</v>
      </c>
      <c r="I77" s="50">
        <f>Assumptions!$B$14</f>
        <v>0.15</v>
      </c>
      <c r="J77" s="50">
        <f t="shared" si="21"/>
        <v>0.15000000000000002</v>
      </c>
      <c r="K77" s="51">
        <f t="shared" si="22"/>
        <v>1.7674132351663911E-3</v>
      </c>
      <c r="L77" s="52">
        <f>H77*Assumptions!$B$7</f>
        <v>36097.157045031854</v>
      </c>
      <c r="M77" s="49">
        <f>L77*Assumptions!$B$11</f>
        <v>7219.4314090063708</v>
      </c>
      <c r="N77" s="49">
        <f>H77*Assumptions!$B$11</f>
        <v>14438.862818012742</v>
      </c>
      <c r="O77" s="49">
        <f>N77*Assumptions!$B$12</f>
        <v>1443.8862818012742</v>
      </c>
      <c r="P77" s="49">
        <f>H77*Assumptions!$B$9</f>
        <v>5775.5451272050968</v>
      </c>
      <c r="Q77" s="49">
        <f>H77*Assumptions!$B$8</f>
        <v>3609.7157045031854</v>
      </c>
      <c r="R77" s="52">
        <f>(R78)/((1+Assumptions!$B$21)^$E78)+H78/IF(H$3="EOP",((1+Assumptions!$B$21)^$E78),1)</f>
        <v>66859.240780740467</v>
      </c>
      <c r="S77" s="49">
        <f>(S78)/((1+Assumptions!$B$21)^$E78)+L78/IF(L$3="EOP",((1+Assumptions!$B$21)^$E78),1)</f>
        <v>32614.263795483159</v>
      </c>
      <c r="T77" s="49">
        <f>(T78)/((1+Assumptions!$B$21)^$E78)+M78/IF(M$3="EOP",((1+Assumptions!$B$21)^$E78),1)</f>
        <v>6522.8527590966323</v>
      </c>
      <c r="U77" s="49">
        <f>(U78)/((1+Assumptions!$B$21)^$E78)+N78/IF(N$3="EOP",((1+Assumptions!$B$21)^$E78),1)</f>
        <v>13371.848156148095</v>
      </c>
      <c r="V77" s="49">
        <f>(V78)/((1+Assumptions!$B$21)^$E78)+O78/IF(O$3="EOP",((1+Assumptions!$B$21)^$E78),1)</f>
        <v>1337.1848156148096</v>
      </c>
      <c r="W77" s="49">
        <f>(W78)/((1+Assumptions!$B$21)^$E78)+P78/IF(P$3="EOP",((1+Assumptions!$B$21)^$E78),1)</f>
        <v>5348.7392624592376</v>
      </c>
      <c r="X77" s="49">
        <f>(X78)/((1+Assumptions!$B$21)^$E78)+Q78/IF(Q$3="EOP",((1+Assumptions!$B$21)^$E78),1)</f>
        <v>3261.4263795483162</v>
      </c>
      <c r="Y77" s="53">
        <f t="shared" si="17"/>
        <v>-20123.000761813102</v>
      </c>
      <c r="Z77" s="52">
        <f>H78*Assumptions!$B$7*Assumptions!$B$25/$E78/12</f>
        <v>3482.2521239968992</v>
      </c>
      <c r="AA77" s="49">
        <f>Z77*Assumptions!$B$11</f>
        <v>696.4504247993799</v>
      </c>
      <c r="AB77" s="54">
        <f t="shared" si="15"/>
        <v>2785.8016991975192</v>
      </c>
      <c r="AC77" s="88">
        <f t="shared" si="18"/>
        <v>-17337.199062615582</v>
      </c>
      <c r="AD77" s="88">
        <f>Assumptions!$B$23*R77</f>
        <v>10028.886117111069</v>
      </c>
      <c r="AE77" s="88">
        <f t="shared" si="19"/>
        <v>-7308.3129455045128</v>
      </c>
    </row>
    <row r="78" spans="1:31" x14ac:dyDescent="0.25">
      <c r="A78" s="44">
        <f t="shared" si="12"/>
        <v>73</v>
      </c>
      <c r="B78" s="45" t="s">
        <v>18</v>
      </c>
      <c r="C78" s="48">
        <f t="shared" si="13"/>
        <v>480</v>
      </c>
      <c r="D78" s="47">
        <f t="shared" si="16"/>
        <v>40</v>
      </c>
      <c r="E78" s="47">
        <f t="shared" si="20"/>
        <v>1</v>
      </c>
      <c r="F78" s="48">
        <f t="shared" si="14"/>
        <v>1</v>
      </c>
      <c r="G78" s="49">
        <f>(G77*($K77/$K76)-L77)*(1+Assumptions!$B$15)^$F78</f>
        <v>3323800.7131174901</v>
      </c>
      <c r="H78" s="49">
        <f>$H$6/$G$6*G78*(1+Assumptions!$B$16)^INT((C78-1)/12)*IF(B78="Monthly",1,12)</f>
        <v>66859.240780740467</v>
      </c>
      <c r="I78" s="50">
        <f>Assumptions!$B$14</f>
        <v>0.15</v>
      </c>
      <c r="J78" s="50">
        <f t="shared" si="21"/>
        <v>0.15000000000000002</v>
      </c>
      <c r="K78" s="55">
        <v>0</v>
      </c>
      <c r="L78" s="52">
        <f>H78*Assumptions!$B$7</f>
        <v>33429.620390370234</v>
      </c>
      <c r="M78" s="49">
        <f>L78*Assumptions!$B$11</f>
        <v>6685.9240780740474</v>
      </c>
      <c r="N78" s="49">
        <f>H78*Assumptions!$B$11</f>
        <v>13371.848156148095</v>
      </c>
      <c r="O78" s="49">
        <f>N78*Assumptions!$B$12</f>
        <v>1337.1848156148096</v>
      </c>
      <c r="P78" s="49">
        <f>H78*Assumptions!$B$9</f>
        <v>5348.7392624592376</v>
      </c>
      <c r="Q78" s="49">
        <f>H78*Assumptions!$B$8</f>
        <v>3342.9620390370237</v>
      </c>
      <c r="R78" s="56">
        <v>0</v>
      </c>
      <c r="S78" s="57">
        <v>0</v>
      </c>
      <c r="T78" s="57">
        <v>0</v>
      </c>
      <c r="U78" s="57">
        <v>0</v>
      </c>
      <c r="V78" s="57">
        <v>0</v>
      </c>
      <c r="W78" s="57">
        <v>0</v>
      </c>
      <c r="X78" s="57">
        <v>0</v>
      </c>
      <c r="Y78" s="53">
        <f t="shared" si="17"/>
        <v>0</v>
      </c>
      <c r="Z78" s="56">
        <v>0</v>
      </c>
      <c r="AA78" s="57">
        <v>0</v>
      </c>
      <c r="AB78" s="58">
        <v>0</v>
      </c>
      <c r="AC78" s="88">
        <f t="shared" si="18"/>
        <v>0</v>
      </c>
      <c r="AD78" s="88">
        <f>Assumptions!$B$23*R78</f>
        <v>0</v>
      </c>
      <c r="AE78" s="88">
        <f t="shared" si="19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78"/>
  <sheetViews>
    <sheetView showGridLines="0" zoomScaleNormal="100" workbookViewId="0">
      <pane xSplit="5" ySplit="4" topLeftCell="F5" activePane="bottomRight" state="frozen"/>
      <selection activeCell="C6" sqref="C6"/>
      <selection pane="topRight" activeCell="C6" sqref="C6"/>
      <selection pane="bottomLeft" activeCell="C6" sqref="C6"/>
      <selection pane="bottomRight" activeCell="L6" sqref="L6"/>
    </sheetView>
  </sheetViews>
  <sheetFormatPr defaultColWidth="9.33203125" defaultRowHeight="13.5" x14ac:dyDescent="0.25"/>
  <cols>
    <col min="1" max="2" width="11.83203125" style="1" customWidth="1"/>
    <col min="3" max="4" width="12.33203125" style="1" customWidth="1"/>
    <col min="5" max="5" width="11.83203125" style="1" customWidth="1"/>
    <col min="6" max="6" width="13.83203125" style="1" customWidth="1"/>
    <col min="7" max="7" width="14.6640625" style="1" customWidth="1"/>
    <col min="8" max="10" width="13.5" style="1" customWidth="1"/>
    <col min="11" max="11" width="13.83203125" style="1" customWidth="1"/>
    <col min="12" max="12" width="13.6640625" style="1" bestFit="1" customWidth="1"/>
    <col min="13" max="13" width="15.1640625" style="1" customWidth="1"/>
    <col min="14" max="16" width="14.83203125" style="1" customWidth="1"/>
    <col min="17" max="17" width="15.6640625" style="1" customWidth="1"/>
    <col min="18" max="24" width="14.33203125" style="1" customWidth="1"/>
    <col min="25" max="25" width="14.5" style="1" customWidth="1"/>
    <col min="26" max="28" width="9.6640625" style="1" customWidth="1"/>
    <col min="29" max="31" width="14.6640625" style="1" bestFit="1" customWidth="1"/>
    <col min="32" max="32" width="12.6640625" style="1" bestFit="1" customWidth="1"/>
    <col min="33" max="33" width="10.83203125" style="1" bestFit="1" customWidth="1"/>
    <col min="34" max="16384" width="9.33203125" style="1"/>
  </cols>
  <sheetData>
    <row r="1" spans="1:33" x14ac:dyDescent="0.25">
      <c r="H1" s="2"/>
      <c r="I1" s="2"/>
      <c r="J1" s="2"/>
      <c r="L1" s="3"/>
      <c r="R1" s="3"/>
      <c r="Y1" s="4"/>
      <c r="AB1" s="5"/>
      <c r="AC1" s="4"/>
      <c r="AD1" s="4"/>
      <c r="AE1" s="4"/>
    </row>
    <row r="2" spans="1:33" x14ac:dyDescent="0.25">
      <c r="G2" s="6"/>
      <c r="H2" s="2"/>
      <c r="I2" s="2"/>
      <c r="J2" s="2"/>
      <c r="L2" s="3"/>
      <c r="R2" s="3"/>
      <c r="Y2" s="4"/>
      <c r="AB2" s="5"/>
      <c r="AC2" s="4"/>
      <c r="AD2" s="4"/>
      <c r="AE2" s="4"/>
    </row>
    <row r="3" spans="1:33" s="15" customFormat="1" x14ac:dyDescent="0.25">
      <c r="A3" s="7" t="s">
        <v>32</v>
      </c>
      <c r="B3" s="8"/>
      <c r="C3" s="8"/>
      <c r="D3" s="8"/>
      <c r="E3" s="8"/>
      <c r="F3" s="9" t="s">
        <v>14</v>
      </c>
      <c r="G3" s="9" t="s">
        <v>14</v>
      </c>
      <c r="H3" s="9" t="s">
        <v>14</v>
      </c>
      <c r="I3" s="10"/>
      <c r="J3" s="10"/>
      <c r="K3" s="11" t="s">
        <v>15</v>
      </c>
      <c r="L3" s="12" t="s">
        <v>15</v>
      </c>
      <c r="M3" s="11" t="s">
        <v>15</v>
      </c>
      <c r="N3" s="9" t="s">
        <v>14</v>
      </c>
      <c r="O3" s="9" t="s">
        <v>14</v>
      </c>
      <c r="P3" s="9" t="s">
        <v>14</v>
      </c>
      <c r="Q3" s="11" t="s">
        <v>15</v>
      </c>
      <c r="R3" s="12" t="s">
        <v>15</v>
      </c>
      <c r="S3" s="11" t="s">
        <v>15</v>
      </c>
      <c r="T3" s="11" t="s">
        <v>15</v>
      </c>
      <c r="U3" s="11" t="s">
        <v>15</v>
      </c>
      <c r="V3" s="11" t="s">
        <v>15</v>
      </c>
      <c r="W3" s="11" t="s">
        <v>15</v>
      </c>
      <c r="X3" s="11" t="s">
        <v>15</v>
      </c>
      <c r="Y3" s="13" t="s">
        <v>15</v>
      </c>
      <c r="Z3" s="12" t="s">
        <v>15</v>
      </c>
      <c r="AA3" s="11" t="s">
        <v>15</v>
      </c>
      <c r="AB3" s="14" t="s">
        <v>15</v>
      </c>
      <c r="AC3" s="13" t="s">
        <v>15</v>
      </c>
      <c r="AD3" s="13" t="s">
        <v>15</v>
      </c>
      <c r="AE3" s="13" t="s">
        <v>15</v>
      </c>
    </row>
    <row r="4" spans="1:33" s="20" customFormat="1" ht="76.5" customHeight="1" x14ac:dyDescent="0.25">
      <c r="A4" s="16" t="s">
        <v>12</v>
      </c>
      <c r="B4" s="16" t="s">
        <v>16</v>
      </c>
      <c r="C4" s="16" t="s">
        <v>10</v>
      </c>
      <c r="D4" s="16" t="s">
        <v>11</v>
      </c>
      <c r="E4" s="16" t="s">
        <v>9</v>
      </c>
      <c r="F4" s="16" t="s">
        <v>13</v>
      </c>
      <c r="G4" s="16" t="s">
        <v>42</v>
      </c>
      <c r="H4" s="16" t="s">
        <v>43</v>
      </c>
      <c r="I4" s="16" t="s">
        <v>37</v>
      </c>
      <c r="J4" s="16" t="s">
        <v>38</v>
      </c>
      <c r="K4" s="16" t="s">
        <v>39</v>
      </c>
      <c r="L4" s="17" t="s">
        <v>44</v>
      </c>
      <c r="M4" s="16" t="s">
        <v>45</v>
      </c>
      <c r="N4" s="16" t="s">
        <v>46</v>
      </c>
      <c r="O4" s="16" t="s">
        <v>47</v>
      </c>
      <c r="P4" s="16" t="s">
        <v>48</v>
      </c>
      <c r="Q4" s="16" t="s">
        <v>59</v>
      </c>
      <c r="R4" s="17" t="str">
        <f>"PV of Modelled "&amp;H4</f>
        <v>PV of Modelled Office Premium
$</v>
      </c>
      <c r="S4" s="16" t="str">
        <f t="shared" ref="S4:X4" si="0">"PV of Modelled "&amp;L4</f>
        <v>PV of Modelled Gross Claim Incurred
$</v>
      </c>
      <c r="T4" s="16" t="str">
        <f t="shared" si="0"/>
        <v>PV of Modelled Reinsurance Recovery Incurred
$</v>
      </c>
      <c r="U4" s="16" t="str">
        <f t="shared" si="0"/>
        <v>PV of Modelled Gross Reinsurance Premium
$</v>
      </c>
      <c r="V4" s="16" t="str">
        <f t="shared" si="0"/>
        <v>PV of Modelled Reinsurance Commission
$</v>
      </c>
      <c r="W4" s="16" t="str">
        <f t="shared" si="0"/>
        <v>PV of Modelled Advisor Commission
$</v>
      </c>
      <c r="X4" s="16" t="str">
        <f t="shared" si="0"/>
        <v>PV of Modelled Maintenance Expenses
$</v>
      </c>
      <c r="Y4" s="17" t="s">
        <v>60</v>
      </c>
      <c r="Z4" s="17" t="s">
        <v>49</v>
      </c>
      <c r="AA4" s="16" t="s">
        <v>50</v>
      </c>
      <c r="AB4" s="19" t="s">
        <v>51</v>
      </c>
      <c r="AC4" s="18" t="s">
        <v>61</v>
      </c>
      <c r="AD4" s="18" t="s">
        <v>63</v>
      </c>
      <c r="AE4" s="18" t="s">
        <v>62</v>
      </c>
    </row>
    <row r="5" spans="1:33" s="21" customFormat="1" x14ac:dyDescent="0.25">
      <c r="C5" s="90">
        <v>0</v>
      </c>
      <c r="D5" s="22">
        <f>C5/12</f>
        <v>0</v>
      </c>
      <c r="E5" s="23"/>
      <c r="G5" s="24"/>
      <c r="H5" s="24"/>
      <c r="I5" s="24"/>
      <c r="J5" s="24"/>
      <c r="K5" s="25">
        <v>1</v>
      </c>
      <c r="L5" s="26"/>
      <c r="M5" s="24"/>
      <c r="N5" s="24"/>
      <c r="O5" s="24"/>
      <c r="P5" s="24"/>
      <c r="Q5" s="24"/>
      <c r="R5" s="26">
        <f>(R6)/((1+Assumptions!$B$21)^$E6)+H6/IF(H$3="EOP",((1+Assumptions!$B$21)^$E6),1)</f>
        <v>10888926.680032387</v>
      </c>
      <c r="S5" s="27">
        <f>(S6)/((1+Assumptions!$B$21)^$E6)+L6/IF(L$3="EOP",((1+Assumptions!$B$21)^$E6),1)</f>
        <v>5431551.2427810244</v>
      </c>
      <c r="T5" s="27">
        <f>(T6)/((1+Assumptions!$B$21)^$E6)+M6/IF(M$3="EOP",((1+Assumptions!$B$21)^$E6),1)</f>
        <v>1086310.2485562062</v>
      </c>
      <c r="U5" s="27">
        <f>(U6)/((1+Assumptions!$B$21)^$E6)+N6/IF(N$3="EOP",((1+Assumptions!$B$21)^$E6),1)</f>
        <v>2177785.3360064789</v>
      </c>
      <c r="V5" s="27">
        <f>(V6)/((1+Assumptions!$B$21)^$E6)+O6/IF(O$3="EOP",((1+Assumptions!$B$21)^$E6),1)</f>
        <v>217778.53360064779</v>
      </c>
      <c r="W5" s="27">
        <f>(W6)/((1+Assumptions!$B$21)^$E6)+P6/IF(P$3="EOP",((1+Assumptions!$B$21)^$E6),1)</f>
        <v>871114.13440259115</v>
      </c>
      <c r="X5" s="27">
        <f>(X6)/((1+Assumptions!$B$21)^$E6)+Q6/IF(Q$3="EOP",((1+Assumptions!$B$21)^$E6),1)</f>
        <v>533985.44295805541</v>
      </c>
      <c r="Y5" s="28">
        <f>-R5+S5-T5+U5-V5+W5+X5</f>
        <v>-3178579.3060410907</v>
      </c>
      <c r="Z5" s="26">
        <f>H6*Assumptions!$B$7*Assumptions!$B$25/$E6/12</f>
        <v>52083.333333333336</v>
      </c>
      <c r="AA5" s="27">
        <f>Z5*Assumptions!$B$11</f>
        <v>10416.666666666668</v>
      </c>
      <c r="AB5" s="29">
        <f>Z5-AA5</f>
        <v>41666.666666666672</v>
      </c>
      <c r="AC5" s="86">
        <f>Y5+AB5</f>
        <v>-3136912.6393744242</v>
      </c>
      <c r="AD5" s="86">
        <f>Assumptions!$B$23*R5</f>
        <v>1633339.0020048581</v>
      </c>
      <c r="AE5" s="86">
        <f>AC5+AD5</f>
        <v>-1503573.6373695661</v>
      </c>
      <c r="AG5" s="24"/>
    </row>
    <row r="6" spans="1:33" x14ac:dyDescent="0.25">
      <c r="A6" s="1">
        <v>1</v>
      </c>
      <c r="B6" s="30" t="s">
        <v>17</v>
      </c>
      <c r="C6" s="31">
        <f>C5+1</f>
        <v>1</v>
      </c>
      <c r="D6" s="32">
        <f t="shared" ref="D6:D69" si="1">C6/12</f>
        <v>8.3333333333333329E-2</v>
      </c>
      <c r="E6" s="32">
        <f>D6-D5</f>
        <v>8.3333333333333329E-2</v>
      </c>
      <c r="F6" s="31">
        <f>IF(E6&lt;1,IF(MOD(C6-1,12)=0,1,0),1)</f>
        <v>1</v>
      </c>
      <c r="G6" s="33">
        <f>Assumptions!$B$19</f>
        <v>1000000000</v>
      </c>
      <c r="H6" s="33">
        <f>Assumptions!$B$18*$E6</f>
        <v>83333.333333333328</v>
      </c>
      <c r="I6" s="34">
        <f>Assumptions!$B$14</f>
        <v>0.15</v>
      </c>
      <c r="J6" s="34">
        <f>1-(1-I6)^$E6</f>
        <v>1.3451947011868914E-2</v>
      </c>
      <c r="K6" s="35">
        <f>K5*(1-J6)</f>
        <v>0.98654805298813109</v>
      </c>
      <c r="L6" s="92">
        <f>H6*Assumptions!$B$7*(1+Assumptions!$K$7)</f>
        <v>49999.999999999993</v>
      </c>
      <c r="M6" s="36">
        <f>L6*Assumptions!$B$11</f>
        <v>10000</v>
      </c>
      <c r="N6" s="36">
        <f>H6*Assumptions!$B$11</f>
        <v>16666.666666666668</v>
      </c>
      <c r="O6" s="36">
        <f>N6*Assumptions!$B$12</f>
        <v>1666.666666666667</v>
      </c>
      <c r="P6" s="36">
        <f>H6*Assumptions!$B$9</f>
        <v>6666.6666666666661</v>
      </c>
      <c r="Q6" s="36">
        <f>H6*Assumptions!$B$8</f>
        <v>4166.666666666667</v>
      </c>
      <c r="R6" s="37">
        <f>(R7)/((1+Assumptions!$B$21)^$E7)+H7/IF(H$3="EOP",((1+Assumptions!$B$21)^$E7),1)</f>
        <v>10827851.099791756</v>
      </c>
      <c r="S6" s="36">
        <f>(S7)/((1+Assumptions!$B$21)^$E7)+L7/IF(L$3="EOP",((1+Assumptions!$B$21)^$E7),1)</f>
        <v>5392739.3490324141</v>
      </c>
      <c r="T6" s="36">
        <f>(T7)/((1+Assumptions!$B$21)^$E7)+M7/IF(M$3="EOP",((1+Assumptions!$B$21)^$E7),1)</f>
        <v>1078547.8698064841</v>
      </c>
      <c r="U6" s="36">
        <f>(U7)/((1+Assumptions!$B$21)^$E7)+N7/IF(N$3="EOP",((1+Assumptions!$B$21)^$E7),1)</f>
        <v>2165570.2199583529</v>
      </c>
      <c r="V6" s="36">
        <f>(V7)/((1+Assumptions!$B$21)^$E7)+O7/IF(O$3="EOP",((1+Assumptions!$B$21)^$E7),1)</f>
        <v>216557.02199583518</v>
      </c>
      <c r="W6" s="36">
        <f>(W7)/((1+Assumptions!$B$21)^$E7)+P7/IF(P$3="EOP",((1+Assumptions!$B$21)^$E7),1)</f>
        <v>866228.08798334072</v>
      </c>
      <c r="X6" s="36">
        <f>(X7)/((1+Assumptions!$B$21)^$E7)+Q7/IF(Q$3="EOP",((1+Assumptions!$B$21)^$E7),1)</f>
        <v>530918.69887436181</v>
      </c>
      <c r="Y6" s="38">
        <f t="shared" ref="Y6:Y69" si="2">-R6+S6-T6+U6-V6+W6+X6</f>
        <v>-3167499.6357456055</v>
      </c>
      <c r="Z6" s="37">
        <f>H7*Assumptions!$B$7*Assumptions!$B$25/$E7/12</f>
        <v>51380.106926465167</v>
      </c>
      <c r="AA6" s="36">
        <f>Z6*Assumptions!$B$11</f>
        <v>10276.021385293034</v>
      </c>
      <c r="AB6" s="39">
        <f>Z6-AA6</f>
        <v>41104.085541172135</v>
      </c>
      <c r="AC6" s="87">
        <f>Y6+AB6</f>
        <v>-3126395.5502044335</v>
      </c>
      <c r="AD6" s="87">
        <f>Assumptions!$B$23*R6</f>
        <v>1624177.6649687632</v>
      </c>
      <c r="AE6" s="87">
        <f>AC6+AD6</f>
        <v>-1502217.8852356703</v>
      </c>
    </row>
    <row r="7" spans="1:33" x14ac:dyDescent="0.25">
      <c r="A7" s="1">
        <f>A6+1</f>
        <v>2</v>
      </c>
      <c r="B7" s="30" t="s">
        <v>17</v>
      </c>
      <c r="C7" s="31">
        <f t="shared" ref="C7:C41" si="3">C6+1</f>
        <v>2</v>
      </c>
      <c r="D7" s="32">
        <f t="shared" si="1"/>
        <v>0.16666666666666666</v>
      </c>
      <c r="E7" s="32">
        <f t="shared" ref="E7:E70" si="4">D7-D6</f>
        <v>8.3333333333333329E-2</v>
      </c>
      <c r="F7" s="31">
        <f t="shared" ref="F7:F70" si="5">IF(E7&lt;1,IF(MOD(C7-1,12)=0,1,0),1)</f>
        <v>0</v>
      </c>
      <c r="G7" s="36">
        <f>(G6*($K6/$K5)-L6)*(1+Assumptions!$B$15)^$F7</f>
        <v>986498052.98813105</v>
      </c>
      <c r="H7" s="36">
        <f>$H$6/$G$6*G7*(1+Assumptions!$B$16)^INT((C7-1)/12)*IF(B7="Monthly",1,12)</f>
        <v>82208.171082344255</v>
      </c>
      <c r="I7" s="40">
        <f>Assumptions!$B$14</f>
        <v>0.15</v>
      </c>
      <c r="J7" s="40">
        <f t="shared" ref="J7:J70" si="6">1-(1-I7)^$E7</f>
        <v>1.3451947011868914E-2</v>
      </c>
      <c r="K7" s="35">
        <f t="shared" ref="K7:K70" si="7">K6*(1-J7)</f>
        <v>0.97327706085467225</v>
      </c>
      <c r="L7" s="92">
        <f>H7*Assumptions!$B$7*(1+Assumptions!$K$7)</f>
        <v>49324.902649406555</v>
      </c>
      <c r="M7" s="36">
        <f>L7*Assumptions!$B$11</f>
        <v>9864.9805298813117</v>
      </c>
      <c r="N7" s="36">
        <f>H7*Assumptions!$B$11</f>
        <v>16441.63421646885</v>
      </c>
      <c r="O7" s="36">
        <f>N7*Assumptions!$B$12</f>
        <v>1644.1634216468851</v>
      </c>
      <c r="P7" s="36">
        <f>H7*Assumptions!$B$9</f>
        <v>6576.6536865875405</v>
      </c>
      <c r="Q7" s="36">
        <f>H7*Assumptions!$B$8</f>
        <v>4110.4085541172126</v>
      </c>
      <c r="R7" s="37">
        <f>(R8)/((1+Assumptions!$B$21)^$E8)+H8/IF(H$3="EOP",((1+Assumptions!$B$21)^$E8),1)</f>
        <v>10767777.193756746</v>
      </c>
      <c r="S7" s="36">
        <f>(S8)/((1+Assumptions!$B$21)^$E8)+L8/IF(L$3="EOP",((1+Assumptions!$B$21)^$E8),1)</f>
        <v>5354522.6064879531</v>
      </c>
      <c r="T7" s="36">
        <f>(T8)/((1+Assumptions!$B$21)^$E8)+M8/IF(M$3="EOP",((1+Assumptions!$B$21)^$E8),1)</f>
        <v>1070904.5212975917</v>
      </c>
      <c r="U7" s="36">
        <f>(U8)/((1+Assumptions!$B$21)^$E8)+N8/IF(N$3="EOP",((1+Assumptions!$B$21)^$E8),1)</f>
        <v>2153555.4387513511</v>
      </c>
      <c r="V7" s="36">
        <f>(V8)/((1+Assumptions!$B$21)^$E8)+O8/IF(O$3="EOP",((1+Assumptions!$B$21)^$E8),1)</f>
        <v>215355.54387513499</v>
      </c>
      <c r="W7" s="36">
        <f>(W8)/((1+Assumptions!$B$21)^$E8)+P8/IF(P$3="EOP",((1+Assumptions!$B$21)^$E8),1)</f>
        <v>861422.17550053995</v>
      </c>
      <c r="X7" s="36">
        <f>(X8)/((1+Assumptions!$B$21)^$E8)+Q8/IF(Q$3="EOP",((1+Assumptions!$B$21)^$E8),1)</f>
        <v>527901.89591252373</v>
      </c>
      <c r="Y7" s="38">
        <f t="shared" si="2"/>
        <v>-3156635.1422771043</v>
      </c>
      <c r="Z7" s="37">
        <f>H8*Assumptions!$B$7*Assumptions!$B$25/$E8/12</f>
        <v>50686.375445279868</v>
      </c>
      <c r="AA7" s="36">
        <f>Z7*Assumptions!$B$11</f>
        <v>10137.275089055975</v>
      </c>
      <c r="AB7" s="39">
        <f t="shared" ref="AB7:AB70" si="8">Z7-AA7</f>
        <v>40549.100356223891</v>
      </c>
      <c r="AC7" s="87">
        <f t="shared" ref="AC7:AC70" si="9">Y7+AB7</f>
        <v>-3116086.0419208803</v>
      </c>
      <c r="AD7" s="87">
        <f>Assumptions!$B$23*R7</f>
        <v>1615166.5790635119</v>
      </c>
      <c r="AE7" s="87">
        <f>AC7+AD7</f>
        <v>-1500919.4628573684</v>
      </c>
      <c r="AG7" s="91"/>
    </row>
    <row r="8" spans="1:33" x14ac:dyDescent="0.25">
      <c r="A8" s="1">
        <f t="shared" ref="A8:A71" si="10">A7+1</f>
        <v>3</v>
      </c>
      <c r="B8" s="30" t="s">
        <v>17</v>
      </c>
      <c r="C8" s="31">
        <f t="shared" si="3"/>
        <v>3</v>
      </c>
      <c r="D8" s="32">
        <f t="shared" si="1"/>
        <v>0.25</v>
      </c>
      <c r="E8" s="32">
        <f t="shared" si="4"/>
        <v>8.3333333333333343E-2</v>
      </c>
      <c r="F8" s="31">
        <f t="shared" si="5"/>
        <v>0</v>
      </c>
      <c r="G8" s="36">
        <f>(G7*($K7/$K6)-L7)*(1+Assumptions!$B$15)^$F8</f>
        <v>973178408.54937351</v>
      </c>
      <c r="H8" s="36">
        <f>$H$6/$G$6*G8*(1+Assumptions!$B$16)^INT((C8-1)/12)*IF(B8="Monthly",1,12)</f>
        <v>81098.200712447797</v>
      </c>
      <c r="I8" s="40">
        <f>Assumptions!$B$14</f>
        <v>0.15</v>
      </c>
      <c r="J8" s="40">
        <f t="shared" si="6"/>
        <v>1.3451947011868914E-2</v>
      </c>
      <c r="K8" s="35">
        <f t="shared" si="7"/>
        <v>0.96018458940418772</v>
      </c>
      <c r="L8" s="92">
        <f>H8*Assumptions!$B$7*(1+Assumptions!$K$7)</f>
        <v>48658.920427468678</v>
      </c>
      <c r="M8" s="36">
        <f>L8*Assumptions!$B$11</f>
        <v>9731.7840854937367</v>
      </c>
      <c r="N8" s="36">
        <f>H8*Assumptions!$B$11</f>
        <v>16219.640142489559</v>
      </c>
      <c r="O8" s="36">
        <f>N8*Assumptions!$B$12</f>
        <v>1621.9640142489561</v>
      </c>
      <c r="P8" s="36">
        <f>H8*Assumptions!$B$9</f>
        <v>6487.8560569958236</v>
      </c>
      <c r="Q8" s="36">
        <f>H8*Assumptions!$B$8</f>
        <v>4054.9100356223898</v>
      </c>
      <c r="R8" s="37">
        <f>(R9)/((1+Assumptions!$B$21)^$E9)+H9/IF(H$3="EOP",((1+Assumptions!$B$21)^$E9),1)</f>
        <v>10708691.802038338</v>
      </c>
      <c r="S8" s="36">
        <f>(S9)/((1+Assumptions!$B$21)^$E9)+L9/IF(L$3="EOP",((1+Assumptions!$B$21)^$E9),1)</f>
        <v>5316893.1259330213</v>
      </c>
      <c r="T8" s="36">
        <f>(T9)/((1+Assumptions!$B$21)^$E9)+M9/IF(M$3="EOP",((1+Assumptions!$B$21)^$E9),1)</f>
        <v>1063378.6251866054</v>
      </c>
      <c r="U8" s="36">
        <f>(U9)/((1+Assumptions!$B$21)^$E9)+N9/IF(N$3="EOP",((1+Assumptions!$B$21)^$E9),1)</f>
        <v>2141738.3604076691</v>
      </c>
      <c r="V8" s="36">
        <f>(V9)/((1+Assumptions!$B$21)^$E9)+O9/IF(O$3="EOP",((1+Assumptions!$B$21)^$E9),1)</f>
        <v>214173.83604076682</v>
      </c>
      <c r="W8" s="36">
        <f>(W9)/((1+Assumptions!$B$21)^$E9)+P9/IF(P$3="EOP",((1+Assumptions!$B$21)^$E9),1)</f>
        <v>856695.34416306729</v>
      </c>
      <c r="X8" s="36">
        <f>(X9)/((1+Assumptions!$B$21)^$E9)+Q9/IF(Q$3="EOP",((1+Assumptions!$B$21)^$E9),1)</f>
        <v>524934.37734902068</v>
      </c>
      <c r="Y8" s="38">
        <f t="shared" si="2"/>
        <v>-3145983.0554129323</v>
      </c>
      <c r="Z8" s="37">
        <f>H9*Assumptions!$B$7*Assumptions!$B$25/$E9/12</f>
        <v>50002.01068979402</v>
      </c>
      <c r="AA8" s="36">
        <f>Z8*Assumptions!$B$11</f>
        <v>10000.402137958805</v>
      </c>
      <c r="AB8" s="39">
        <f t="shared" si="8"/>
        <v>40001.608551835219</v>
      </c>
      <c r="AC8" s="87">
        <f t="shared" si="9"/>
        <v>-3105981.4468610971</v>
      </c>
      <c r="AD8" s="87">
        <f>Assumptions!$B$23*R8</f>
        <v>1606303.7703057507</v>
      </c>
      <c r="AE8" s="87">
        <f t="shared" ref="AE8:AE71" si="11">AC8+AD8</f>
        <v>-1499677.6765553465</v>
      </c>
    </row>
    <row r="9" spans="1:33" x14ac:dyDescent="0.25">
      <c r="A9" s="1">
        <f t="shared" si="10"/>
        <v>4</v>
      </c>
      <c r="B9" s="30" t="s">
        <v>17</v>
      </c>
      <c r="C9" s="31">
        <f t="shared" si="3"/>
        <v>4</v>
      </c>
      <c r="D9" s="32">
        <f t="shared" si="1"/>
        <v>0.33333333333333331</v>
      </c>
      <c r="E9" s="32">
        <f t="shared" si="4"/>
        <v>8.3333333333333315E-2</v>
      </c>
      <c r="F9" s="31">
        <f t="shared" si="5"/>
        <v>0</v>
      </c>
      <c r="G9" s="36">
        <f>(G8*($K8/$K7)-L8)*(1+Assumptions!$B$15)^$F9</f>
        <v>960038605.24404502</v>
      </c>
      <c r="H9" s="36">
        <f>$H$6/$G$6*G9*(1+Assumptions!$B$16)^INT((C9-1)/12)*IF(B9="Monthly",1,12)</f>
        <v>80003.217103670409</v>
      </c>
      <c r="I9" s="40">
        <f>Assumptions!$B$14</f>
        <v>0.15</v>
      </c>
      <c r="J9" s="40">
        <f t="shared" si="6"/>
        <v>1.3451947011868914E-2</v>
      </c>
      <c r="K9" s="35">
        <f t="shared" si="7"/>
        <v>0.94726823718590947</v>
      </c>
      <c r="L9" s="92">
        <f>H9*Assumptions!$B$7*(1+Assumptions!$K$7)</f>
        <v>48001.930262202244</v>
      </c>
      <c r="M9" s="36">
        <f>L9*Assumptions!$B$11</f>
        <v>9600.3860524404499</v>
      </c>
      <c r="N9" s="36">
        <f>H9*Assumptions!$B$11</f>
        <v>16000.643420734083</v>
      </c>
      <c r="O9" s="36">
        <f>N9*Assumptions!$B$12</f>
        <v>1600.0643420734084</v>
      </c>
      <c r="P9" s="36">
        <f>H9*Assumptions!$B$9</f>
        <v>6400.2573682936327</v>
      </c>
      <c r="Q9" s="36">
        <f>H9*Assumptions!$B$8</f>
        <v>4000.1608551835207</v>
      </c>
      <c r="R9" s="37">
        <f>(R10)/((1+Assumptions!$B$21)^$E10)+H10/IF(H$3="EOP",((1+Assumptions!$B$21)^$E10),1)</f>
        <v>10650581.943182779</v>
      </c>
      <c r="S9" s="36">
        <f>(S10)/((1+Assumptions!$B$21)^$E10)+L10/IF(L$3="EOP",((1+Assumptions!$B$21)^$E10),1)</f>
        <v>5279843.1249744929</v>
      </c>
      <c r="T9" s="36">
        <f>(T10)/((1+Assumptions!$B$21)^$E10)+M10/IF(M$3="EOP",((1+Assumptions!$B$21)^$E10),1)</f>
        <v>1055968.6249948998</v>
      </c>
      <c r="U9" s="36">
        <f>(U10)/((1+Assumptions!$B$21)^$E10)+N10/IF(N$3="EOP",((1+Assumptions!$B$21)^$E10),1)</f>
        <v>2130116.3886365574</v>
      </c>
      <c r="V9" s="36">
        <f>(V10)/((1+Assumptions!$B$21)^$E10)+O10/IF(O$3="EOP",((1+Assumptions!$B$21)^$E10),1)</f>
        <v>213011.63886365565</v>
      </c>
      <c r="W9" s="36">
        <f>(W10)/((1+Assumptions!$B$21)^$E10)+P10/IF(P$3="EOP",((1+Assumptions!$B$21)^$E10),1)</f>
        <v>852046.5554546226</v>
      </c>
      <c r="X9" s="36">
        <f>(X10)/((1+Assumptions!$B$21)^$E10)+Q10/IF(Q$3="EOP",((1+Assumptions!$B$21)^$E10),1)</f>
        <v>522015.49536358798</v>
      </c>
      <c r="Y9" s="38">
        <f t="shared" si="2"/>
        <v>-3135540.6426120745</v>
      </c>
      <c r="Z9" s="37">
        <f>H10*Assumptions!$B$7*Assumptions!$B$25/$E10/12</f>
        <v>49326.886190973491</v>
      </c>
      <c r="AA9" s="36">
        <f>Z9*Assumptions!$B$11</f>
        <v>9865.3772381946983</v>
      </c>
      <c r="AB9" s="39">
        <f t="shared" si="8"/>
        <v>39461.508952778793</v>
      </c>
      <c r="AC9" s="87">
        <f t="shared" si="9"/>
        <v>-3096079.1336592957</v>
      </c>
      <c r="AD9" s="87">
        <f>Assumptions!$B$23*R9</f>
        <v>1597587.2914774169</v>
      </c>
      <c r="AE9" s="87">
        <f t="shared" si="11"/>
        <v>-1498491.8421818789</v>
      </c>
    </row>
    <row r="10" spans="1:33" x14ac:dyDescent="0.25">
      <c r="A10" s="1">
        <f t="shared" si="10"/>
        <v>5</v>
      </c>
      <c r="B10" s="30" t="s">
        <v>17</v>
      </c>
      <c r="C10" s="31">
        <f t="shared" si="3"/>
        <v>5</v>
      </c>
      <c r="D10" s="32">
        <f t="shared" si="1"/>
        <v>0.41666666666666669</v>
      </c>
      <c r="E10" s="32">
        <f t="shared" si="4"/>
        <v>8.333333333333337E-2</v>
      </c>
      <c r="F10" s="31">
        <f t="shared" si="5"/>
        <v>0</v>
      </c>
      <c r="G10" s="36">
        <f>(G9*($K9/$K8)-L9)*(1+Assumptions!$B$15)^$F10</f>
        <v>947076214.86669135</v>
      </c>
      <c r="H10" s="36">
        <f>$H$6/$G$6*G10*(1+Assumptions!$B$16)^INT((C10-1)/12)*IF(B10="Monthly",1,12)</f>
        <v>78923.017905557615</v>
      </c>
      <c r="I10" s="40">
        <f>Assumptions!$B$14</f>
        <v>0.15</v>
      </c>
      <c r="J10" s="40">
        <f t="shared" si="6"/>
        <v>1.3451947011868914E-2</v>
      </c>
      <c r="K10" s="35">
        <f t="shared" si="7"/>
        <v>0.93452563505325814</v>
      </c>
      <c r="L10" s="92">
        <f>H10*Assumptions!$B$7*(1+Assumptions!$K$7)</f>
        <v>47353.810743334565</v>
      </c>
      <c r="M10" s="36">
        <f>L10*Assumptions!$B$11</f>
        <v>9470.7621486669141</v>
      </c>
      <c r="N10" s="36">
        <f>H10*Assumptions!$B$11</f>
        <v>15784.603581111523</v>
      </c>
      <c r="O10" s="36">
        <f>N10*Assumptions!$B$12</f>
        <v>1578.4603581111523</v>
      </c>
      <c r="P10" s="36">
        <f>H10*Assumptions!$B$9</f>
        <v>6313.8414324446094</v>
      </c>
      <c r="Q10" s="36">
        <f>H10*Assumptions!$B$8</f>
        <v>3946.1508952778809</v>
      </c>
      <c r="R10" s="37">
        <f>(R11)/((1+Assumptions!$B$21)^$E11)+H11/IF(H$3="EOP",((1+Assumptions!$B$21)^$E11),1)</f>
        <v>10593434.811763914</v>
      </c>
      <c r="S10" s="36">
        <f>(S11)/((1+Assumptions!$B$21)^$E11)+L11/IF(L$3="EOP",((1+Assumptions!$B$21)^$E11),1)</f>
        <v>5243364.9265990611</v>
      </c>
      <c r="T10" s="36">
        <f>(T11)/((1+Assumptions!$B$21)^$E11)+M11/IF(M$3="EOP",((1+Assumptions!$B$21)^$E11),1)</f>
        <v>1048672.9853198132</v>
      </c>
      <c r="U10" s="36">
        <f>(U11)/((1+Assumptions!$B$21)^$E11)+N11/IF(N$3="EOP",((1+Assumptions!$B$21)^$E11),1)</f>
        <v>2118686.9623527844</v>
      </c>
      <c r="V10" s="36">
        <f>(V11)/((1+Assumptions!$B$21)^$E11)+O11/IF(O$3="EOP",((1+Assumptions!$B$21)^$E11),1)</f>
        <v>211868.69623527836</v>
      </c>
      <c r="W10" s="36">
        <f>(W11)/((1+Assumptions!$B$21)^$E11)+P11/IF(P$3="EOP",((1+Assumptions!$B$21)^$E11),1)</f>
        <v>847474.78494111344</v>
      </c>
      <c r="X10" s="36">
        <f>(X11)/((1+Assumptions!$B$21)^$E11)+Q11/IF(Q$3="EOP",((1+Assumptions!$B$21)^$E11),1)</f>
        <v>519144.61091907998</v>
      </c>
      <c r="Y10" s="38">
        <f t="shared" si="2"/>
        <v>-3125305.2085069679</v>
      </c>
      <c r="Z10" s="37">
        <f>H11*Assumptions!$B$7*Assumptions!$B$25/$E11/12</f>
        <v>48660.877187362501</v>
      </c>
      <c r="AA10" s="36">
        <f>Z10*Assumptions!$B$11</f>
        <v>9732.1754374725006</v>
      </c>
      <c r="AB10" s="39">
        <f t="shared" si="8"/>
        <v>38928.701749890002</v>
      </c>
      <c r="AC10" s="87">
        <f t="shared" si="9"/>
        <v>-3086376.5067570778</v>
      </c>
      <c r="AD10" s="87">
        <f>Assumptions!$B$23*R10</f>
        <v>1589015.2217645871</v>
      </c>
      <c r="AE10" s="87">
        <f t="shared" si="11"/>
        <v>-1497361.2849924907</v>
      </c>
    </row>
    <row r="11" spans="1:33" x14ac:dyDescent="0.25">
      <c r="A11" s="1">
        <f t="shared" si="10"/>
        <v>6</v>
      </c>
      <c r="B11" s="30" t="s">
        <v>17</v>
      </c>
      <c r="C11" s="31">
        <f t="shared" si="3"/>
        <v>6</v>
      </c>
      <c r="D11" s="32">
        <f t="shared" si="1"/>
        <v>0.5</v>
      </c>
      <c r="E11" s="32">
        <f t="shared" si="4"/>
        <v>8.3333333333333315E-2</v>
      </c>
      <c r="F11" s="31">
        <f t="shared" si="5"/>
        <v>0</v>
      </c>
      <c r="G11" s="36">
        <f>(G10*($K10/$K9)-L10)*(1+Assumptions!$B$15)^$F11</f>
        <v>934288841.99735987</v>
      </c>
      <c r="H11" s="36">
        <f>$H$6/$G$6*G11*(1+Assumptions!$B$16)^INT((C11-1)/12)*IF(B11="Monthly",1,12)</f>
        <v>77857.40349977999</v>
      </c>
      <c r="I11" s="40">
        <f>Assumptions!$B$14</f>
        <v>0.15</v>
      </c>
      <c r="J11" s="40">
        <f t="shared" si="6"/>
        <v>1.3451947011868914E-2</v>
      </c>
      <c r="K11" s="35">
        <f t="shared" si="7"/>
        <v>0.92195444572928853</v>
      </c>
      <c r="L11" s="92">
        <f>H11*Assumptions!$B$7*(1+Assumptions!$K$7)</f>
        <v>46714.442099867993</v>
      </c>
      <c r="M11" s="36">
        <f>L11*Assumptions!$B$11</f>
        <v>9342.8884199735985</v>
      </c>
      <c r="N11" s="36">
        <f>H11*Assumptions!$B$11</f>
        <v>15571.480699955999</v>
      </c>
      <c r="O11" s="36">
        <f>N11*Assumptions!$B$12</f>
        <v>1557.1480699956001</v>
      </c>
      <c r="P11" s="36">
        <f>H11*Assumptions!$B$9</f>
        <v>6228.5922799823993</v>
      </c>
      <c r="Q11" s="36">
        <f>H11*Assumptions!$B$8</f>
        <v>3892.8701749889997</v>
      </c>
      <c r="R11" s="37">
        <f>(R12)/((1+Assumptions!$B$21)^$E12)+H12/IF(H$3="EOP",((1+Assumptions!$B$21)^$E12),1)</f>
        <v>10537237.776008015</v>
      </c>
      <c r="S11" s="36">
        <f>(S12)/((1+Assumptions!$B$21)^$E12)+L12/IF(L$3="EOP",((1+Assumptions!$B$21)^$E12),1)</f>
        <v>5207450.9577510236</v>
      </c>
      <c r="T11" s="36">
        <f>(T12)/((1+Assumptions!$B$21)^$E12)+M12/IF(M$3="EOP",((1+Assumptions!$B$21)^$E12),1)</f>
        <v>1041490.1915502056</v>
      </c>
      <c r="U11" s="36">
        <f>(U12)/((1+Assumptions!$B$21)^$E12)+N12/IF(N$3="EOP",((1+Assumptions!$B$21)^$E12),1)</f>
        <v>2107447.5552016045</v>
      </c>
      <c r="V11" s="36">
        <f>(V12)/((1+Assumptions!$B$21)^$E12)+O12/IF(O$3="EOP",((1+Assumptions!$B$21)^$E12),1)</f>
        <v>210744.7555201604</v>
      </c>
      <c r="W11" s="36">
        <f>(W12)/((1+Assumptions!$B$21)^$E12)+P12/IF(P$3="EOP",((1+Assumptions!$B$21)^$E12),1)</f>
        <v>842979.02208064159</v>
      </c>
      <c r="X11" s="36">
        <f>(X12)/((1+Assumptions!$B$21)^$E12)+Q12/IF(Q$3="EOP",((1+Assumptions!$B$21)^$E12),1)</f>
        <v>516321.09364295547</v>
      </c>
      <c r="Y11" s="38">
        <f t="shared" si="2"/>
        <v>-3115274.0944021554</v>
      </c>
      <c r="Z11" s="37">
        <f>H12*Assumptions!$B$7*Assumptions!$B$25/$E12/12</f>
        <v>48003.860602027649</v>
      </c>
      <c r="AA11" s="36">
        <f>Z11*Assumptions!$B$11</f>
        <v>9600.7721204055306</v>
      </c>
      <c r="AB11" s="39">
        <f t="shared" si="8"/>
        <v>38403.088481622122</v>
      </c>
      <c r="AC11" s="87">
        <f t="shared" si="9"/>
        <v>-3076871.0059205331</v>
      </c>
      <c r="AD11" s="87">
        <f>Assumptions!$B$23*R11</f>
        <v>1580585.6664012023</v>
      </c>
      <c r="AE11" s="87">
        <f t="shared" si="11"/>
        <v>-1496285.3395193308</v>
      </c>
    </row>
    <row r="12" spans="1:33" x14ac:dyDescent="0.25">
      <c r="A12" s="1">
        <f t="shared" si="10"/>
        <v>7</v>
      </c>
      <c r="B12" s="30" t="s">
        <v>17</v>
      </c>
      <c r="C12" s="31">
        <f t="shared" si="3"/>
        <v>7</v>
      </c>
      <c r="D12" s="32">
        <f t="shared" si="1"/>
        <v>0.58333333333333337</v>
      </c>
      <c r="E12" s="32">
        <f t="shared" si="4"/>
        <v>8.333333333333337E-2</v>
      </c>
      <c r="F12" s="31">
        <f t="shared" si="5"/>
        <v>0</v>
      </c>
      <c r="G12" s="36">
        <f>(G11*($K11/$K10)-L11)*(1+Assumptions!$B$15)^$F12</f>
        <v>921674123.55893123</v>
      </c>
      <c r="H12" s="36">
        <f>$H$6/$G$6*G12*(1+Assumptions!$B$16)^INT((C12-1)/12)*IF(B12="Monthly",1,12)</f>
        <v>76806.176963244274</v>
      </c>
      <c r="I12" s="40">
        <f>Assumptions!$B$14</f>
        <v>0.15</v>
      </c>
      <c r="J12" s="40">
        <f t="shared" si="6"/>
        <v>1.3451947011868914E-2</v>
      </c>
      <c r="K12" s="35">
        <f t="shared" si="7"/>
        <v>0.90955236337798118</v>
      </c>
      <c r="L12" s="92">
        <f>H12*Assumptions!$B$7*(1+Assumptions!$K$7)</f>
        <v>46083.706177946566</v>
      </c>
      <c r="M12" s="36">
        <f>L12*Assumptions!$B$11</f>
        <v>9216.7412355893139</v>
      </c>
      <c r="N12" s="36">
        <f>H12*Assumptions!$B$11</f>
        <v>15361.235392648856</v>
      </c>
      <c r="O12" s="36">
        <f>N12*Assumptions!$B$12</f>
        <v>1536.1235392648857</v>
      </c>
      <c r="P12" s="36">
        <f>H12*Assumptions!$B$9</f>
        <v>6144.494157059542</v>
      </c>
      <c r="Q12" s="36">
        <f>H12*Assumptions!$B$8</f>
        <v>3840.308848162214</v>
      </c>
      <c r="R12" s="37">
        <f>(R13)/((1+Assumptions!$B$21)^$E13)+H13/IF(H$3="EOP",((1+Assumptions!$B$21)^$E13),1)</f>
        <v>10481978.375450693</v>
      </c>
      <c r="S12" s="36">
        <f>(S13)/((1+Assumptions!$B$21)^$E13)+L13/IF(L$3="EOP",((1+Assumptions!$B$21)^$E13),1)</f>
        <v>5172093.7479292797</v>
      </c>
      <c r="T12" s="36">
        <f>(T13)/((1+Assumptions!$B$21)^$E13)+M13/IF(M$3="EOP",((1+Assumptions!$B$21)^$E13),1)</f>
        <v>1034418.7495858568</v>
      </c>
      <c r="U12" s="36">
        <f>(U13)/((1+Assumptions!$B$21)^$E13)+N13/IF(N$3="EOP",((1+Assumptions!$B$21)^$E13),1)</f>
        <v>2096395.6750901397</v>
      </c>
      <c r="V12" s="36">
        <f>(V13)/((1+Assumptions!$B$21)^$E13)+O13/IF(O$3="EOP",((1+Assumptions!$B$21)^$E13),1)</f>
        <v>209639.56750901393</v>
      </c>
      <c r="W12" s="36">
        <f>(W13)/((1+Assumptions!$B$21)^$E13)+P13/IF(P$3="EOP",((1+Assumptions!$B$21)^$E13),1)</f>
        <v>838558.27003605571</v>
      </c>
      <c r="X12" s="36">
        <f>(X13)/((1+Assumptions!$B$21)^$E13)+Q13/IF(Q$3="EOP",((1+Assumptions!$B$21)^$E13),1)</f>
        <v>513544.3217103639</v>
      </c>
      <c r="Y12" s="38">
        <f t="shared" si="2"/>
        <v>-3105444.6777797248</v>
      </c>
      <c r="Z12" s="37">
        <f>H13*Assumptions!$B$7*Assumptions!$B$25/$E13/12</f>
        <v>47355.715019813993</v>
      </c>
      <c r="AA12" s="36">
        <f>Z12*Assumptions!$B$11</f>
        <v>9471.1430039627994</v>
      </c>
      <c r="AB12" s="39">
        <f t="shared" si="8"/>
        <v>37884.572015851198</v>
      </c>
      <c r="AC12" s="87">
        <f t="shared" si="9"/>
        <v>-3067560.1057638736</v>
      </c>
      <c r="AD12" s="87">
        <f>Assumptions!$B$23*R12</f>
        <v>1572296.7563176039</v>
      </c>
      <c r="AE12" s="87">
        <f t="shared" si="11"/>
        <v>-1495263.3494462697</v>
      </c>
    </row>
    <row r="13" spans="1:33" x14ac:dyDescent="0.25">
      <c r="A13" s="1">
        <f t="shared" si="10"/>
        <v>8</v>
      </c>
      <c r="B13" s="30" t="s">
        <v>17</v>
      </c>
      <c r="C13" s="31">
        <f t="shared" si="3"/>
        <v>8</v>
      </c>
      <c r="D13" s="32">
        <f t="shared" si="1"/>
        <v>0.66666666666666663</v>
      </c>
      <c r="E13" s="32">
        <f t="shared" si="4"/>
        <v>8.3333333333333259E-2</v>
      </c>
      <c r="F13" s="31">
        <f t="shared" si="5"/>
        <v>0</v>
      </c>
      <c r="G13" s="36">
        <f>(G12*($K12/$K11)-L12)*(1+Assumptions!$B$15)^$F13</f>
        <v>909229728.38042784</v>
      </c>
      <c r="H13" s="36">
        <f>$H$6/$G$6*G13*(1+Assumptions!$B$16)^INT((C13-1)/12)*IF(B13="Monthly",1,12)</f>
        <v>75769.144031702323</v>
      </c>
      <c r="I13" s="40">
        <f>Assumptions!$B$14</f>
        <v>0.15</v>
      </c>
      <c r="J13" s="40">
        <f t="shared" si="6"/>
        <v>1.3451947011868914E-2</v>
      </c>
      <c r="K13" s="35">
        <f t="shared" si="7"/>
        <v>0.89731711318130047</v>
      </c>
      <c r="L13" s="92">
        <f>H13*Assumptions!$B$7*(1+Assumptions!$K$7)</f>
        <v>45461.486419021392</v>
      </c>
      <c r="M13" s="36">
        <f>L13*Assumptions!$B$11</f>
        <v>9092.2972838042788</v>
      </c>
      <c r="N13" s="36">
        <f>H13*Assumptions!$B$11</f>
        <v>15153.828806340465</v>
      </c>
      <c r="O13" s="36">
        <f>N13*Assumptions!$B$12</f>
        <v>1515.3828806340466</v>
      </c>
      <c r="P13" s="36">
        <f>H13*Assumptions!$B$9</f>
        <v>6061.5315225361855</v>
      </c>
      <c r="Q13" s="36">
        <f>H13*Assumptions!$B$8</f>
        <v>3788.4572015851163</v>
      </c>
      <c r="R13" s="37">
        <f>(R14)/((1+Assumptions!$B$21)^$E14)+H14/IF(H$3="EOP",((1+Assumptions!$B$21)^$E14),1)</f>
        <v>10427644.318625441</v>
      </c>
      <c r="S13" s="36">
        <f>(S14)/((1+Assumptions!$B$21)^$E14)+L14/IF(L$3="EOP",((1+Assumptions!$B$21)^$E14),1)</f>
        <v>5137285.9278032696</v>
      </c>
      <c r="T13" s="36">
        <f>(T14)/((1+Assumptions!$B$21)^$E14)+M14/IF(M$3="EOP",((1+Assumptions!$B$21)^$E14),1)</f>
        <v>1027457.1855606548</v>
      </c>
      <c r="U13" s="36">
        <f>(U14)/((1+Assumptions!$B$21)^$E14)+N14/IF(N$3="EOP",((1+Assumptions!$B$21)^$E14),1)</f>
        <v>2085528.863725089</v>
      </c>
      <c r="V13" s="36">
        <f>(V14)/((1+Assumptions!$B$21)^$E14)+O14/IF(O$3="EOP",((1+Assumptions!$B$21)^$E14),1)</f>
        <v>208552.88637250886</v>
      </c>
      <c r="W13" s="36">
        <f>(W14)/((1+Assumptions!$B$21)^$E14)+P14/IF(P$3="EOP",((1+Assumptions!$B$21)^$E14),1)</f>
        <v>834211.54549003544</v>
      </c>
      <c r="X13" s="36">
        <f>(X14)/((1+Assumptions!$B$21)^$E14)+Q14/IF(Q$3="EOP",((1+Assumptions!$B$21)^$E14),1)</f>
        <v>510813.68172880955</v>
      </c>
      <c r="Y13" s="38">
        <f t="shared" si="2"/>
        <v>-3095814.3718114002</v>
      </c>
      <c r="Z13" s="37">
        <f>H14*Assumptions!$B$7*Assumptions!$B$25/$E14/12</f>
        <v>46716.320664907245</v>
      </c>
      <c r="AA13" s="36">
        <f>Z13*Assumptions!$B$11</f>
        <v>9343.2641329814487</v>
      </c>
      <c r="AB13" s="39">
        <f t="shared" si="8"/>
        <v>37373.056531925795</v>
      </c>
      <c r="AC13" s="87">
        <f t="shared" si="9"/>
        <v>-3058441.3152794745</v>
      </c>
      <c r="AD13" s="87">
        <f>Assumptions!$B$23*R13</f>
        <v>1564146.6477938162</v>
      </c>
      <c r="AE13" s="87">
        <f t="shared" si="11"/>
        <v>-1494294.6674856583</v>
      </c>
    </row>
    <row r="14" spans="1:33" x14ac:dyDescent="0.25">
      <c r="A14" s="1">
        <f t="shared" si="10"/>
        <v>9</v>
      </c>
      <c r="B14" s="30" t="s">
        <v>17</v>
      </c>
      <c r="C14" s="31">
        <f t="shared" si="3"/>
        <v>9</v>
      </c>
      <c r="D14" s="32">
        <f t="shared" si="1"/>
        <v>0.75</v>
      </c>
      <c r="E14" s="32">
        <f t="shared" si="4"/>
        <v>8.333333333333337E-2</v>
      </c>
      <c r="F14" s="31">
        <f t="shared" si="5"/>
        <v>0</v>
      </c>
      <c r="G14" s="36">
        <f>(G13*($K13/$K12)-L13)*(1+Assumptions!$B$15)^$F14</f>
        <v>896953356.76621938</v>
      </c>
      <c r="H14" s="36">
        <f>$H$6/$G$6*G14*(1+Assumptions!$B$16)^INT((C14-1)/12)*IF(B14="Monthly",1,12)</f>
        <v>74746.113063851619</v>
      </c>
      <c r="I14" s="40">
        <f>Assumptions!$B$14</f>
        <v>0.15</v>
      </c>
      <c r="J14" s="40">
        <f t="shared" si="6"/>
        <v>1.3451947011868914E-2</v>
      </c>
      <c r="K14" s="35">
        <f t="shared" si="7"/>
        <v>0.88524645092194243</v>
      </c>
      <c r="L14" s="92">
        <f>H14*Assumptions!$B$7*(1+Assumptions!$K$7)</f>
        <v>44847.667838310968</v>
      </c>
      <c r="M14" s="36">
        <f>L14*Assumptions!$B$11</f>
        <v>8969.5335676621944</v>
      </c>
      <c r="N14" s="36">
        <f>H14*Assumptions!$B$11</f>
        <v>14949.222612770325</v>
      </c>
      <c r="O14" s="36">
        <f>N14*Assumptions!$B$12</f>
        <v>1494.9222612770327</v>
      </c>
      <c r="P14" s="36">
        <f>H14*Assumptions!$B$9</f>
        <v>5979.6890451081299</v>
      </c>
      <c r="Q14" s="36">
        <f>H14*Assumptions!$B$8</f>
        <v>3737.3056531925813</v>
      </c>
      <c r="R14" s="37">
        <f>(R15)/((1+Assumptions!$B$21)^$E15)+H15/IF(H$3="EOP",((1+Assumptions!$B$21)^$E15),1)</f>
        <v>10374223.480783395</v>
      </c>
      <c r="S14" s="36">
        <f>(S15)/((1+Assumptions!$B$21)^$E15)+L15/IF(L$3="EOP",((1+Assumptions!$B$21)^$E15),1)</f>
        <v>5103020.2278476004</v>
      </c>
      <c r="T14" s="36">
        <f>(T15)/((1+Assumptions!$B$21)^$E15)+M15/IF(M$3="EOP",((1+Assumptions!$B$21)^$E15),1)</f>
        <v>1020604.045569521</v>
      </c>
      <c r="U14" s="36">
        <f>(U15)/((1+Assumptions!$B$21)^$E15)+N15/IF(N$3="EOP",((1+Assumptions!$B$21)^$E15),1)</f>
        <v>2074844.6961566799</v>
      </c>
      <c r="V14" s="36">
        <f>(V15)/((1+Assumptions!$B$21)^$E15)+O15/IF(O$3="EOP",((1+Assumptions!$B$21)^$E15),1)</f>
        <v>207484.46961566794</v>
      </c>
      <c r="W14" s="36">
        <f>(W15)/((1+Assumptions!$B$21)^$E15)+P15/IF(P$3="EOP",((1+Assumptions!$B$21)^$E15),1)</f>
        <v>829937.87846267177</v>
      </c>
      <c r="X14" s="36">
        <f>(X15)/((1+Assumptions!$B$21)^$E15)+Q15/IF(Q$3="EOP",((1+Assumptions!$B$21)^$E15),1)</f>
        <v>508128.56862437387</v>
      </c>
      <c r="Y14" s="38">
        <f t="shared" si="2"/>
        <v>-3086380.6248772591</v>
      </c>
      <c r="Z14" s="37">
        <f>H15*Assumptions!$B$7*Assumptions!$B$25/$E15/12</f>
        <v>46085.559378700178</v>
      </c>
      <c r="AA14" s="36">
        <f>Z14*Assumptions!$B$11</f>
        <v>9217.1118757400363</v>
      </c>
      <c r="AB14" s="39">
        <f t="shared" si="8"/>
        <v>36868.447502960145</v>
      </c>
      <c r="AC14" s="87">
        <f t="shared" si="9"/>
        <v>-3049512.1773742991</v>
      </c>
      <c r="AD14" s="87">
        <f>Assumptions!$B$23*R14</f>
        <v>1556133.5221175093</v>
      </c>
      <c r="AE14" s="87">
        <f t="shared" si="11"/>
        <v>-1493378.6552567899</v>
      </c>
    </row>
    <row r="15" spans="1:33" x14ac:dyDescent="0.25">
      <c r="A15" s="1">
        <f t="shared" si="10"/>
        <v>10</v>
      </c>
      <c r="B15" s="30" t="s">
        <v>17</v>
      </c>
      <c r="C15" s="31">
        <f t="shared" si="3"/>
        <v>10</v>
      </c>
      <c r="D15" s="32">
        <f t="shared" si="1"/>
        <v>0.83333333333333337</v>
      </c>
      <c r="E15" s="32">
        <f t="shared" si="4"/>
        <v>8.333333333333337E-2</v>
      </c>
      <c r="F15" s="31">
        <f t="shared" si="5"/>
        <v>0</v>
      </c>
      <c r="G15" s="36">
        <f>(G14*($K14/$K13)-L14)*(1+Assumptions!$B$15)^$F15</f>
        <v>884842740.07104385</v>
      </c>
      <c r="H15" s="36">
        <f>$H$6/$G$6*G15*(1+Assumptions!$B$16)^INT((C15-1)/12)*IF(B15="Monthly",1,12)</f>
        <v>73736.89500592032</v>
      </c>
      <c r="I15" s="40">
        <f>Assumptions!$B$14</f>
        <v>0.15</v>
      </c>
      <c r="J15" s="40">
        <f t="shared" si="6"/>
        <v>1.3451947011868914E-2</v>
      </c>
      <c r="K15" s="35">
        <f t="shared" si="7"/>
        <v>0.8733381625716955</v>
      </c>
      <c r="L15" s="92">
        <f>H15*Assumptions!$B$7*(1+Assumptions!$K$7)</f>
        <v>44242.13700355219</v>
      </c>
      <c r="M15" s="36">
        <f>L15*Assumptions!$B$11</f>
        <v>8848.4274007104377</v>
      </c>
      <c r="N15" s="36">
        <f>H15*Assumptions!$B$11</f>
        <v>14747.379001184065</v>
      </c>
      <c r="O15" s="36">
        <f>N15*Assumptions!$B$12</f>
        <v>1474.7379001184065</v>
      </c>
      <c r="P15" s="36">
        <f>H15*Assumptions!$B$9</f>
        <v>5898.9516004736261</v>
      </c>
      <c r="Q15" s="36">
        <f>H15*Assumptions!$B$8</f>
        <v>3686.8447502960162</v>
      </c>
      <c r="R15" s="37">
        <f>(R16)/((1+Assumptions!$B$21)^$E16)+H16/IF(H$3="EOP",((1+Assumptions!$B$21)^$E16),1)</f>
        <v>10321703.901643887</v>
      </c>
      <c r="S15" s="36">
        <f>(S16)/((1+Assumptions!$B$21)^$E16)+L16/IF(L$3="EOP",((1+Assumptions!$B$21)^$E16),1)</f>
        <v>5069289.4769951105</v>
      </c>
      <c r="T15" s="36">
        <f>(T16)/((1+Assumptions!$B$21)^$E16)+M16/IF(M$3="EOP",((1+Assumptions!$B$21)^$E16),1)</f>
        <v>1013857.8953990228</v>
      </c>
      <c r="U15" s="36">
        <f>(U16)/((1+Assumptions!$B$21)^$E16)+N16/IF(N$3="EOP",((1+Assumptions!$B$21)^$E16),1)</f>
        <v>2064340.7803287783</v>
      </c>
      <c r="V15" s="36">
        <f>(V16)/((1+Assumptions!$B$21)^$E16)+O16/IF(O$3="EOP",((1+Assumptions!$B$21)^$E16),1)</f>
        <v>206434.07803287779</v>
      </c>
      <c r="W15" s="36">
        <f>(W16)/((1+Assumptions!$B$21)^$E16)+P16/IF(P$3="EOP",((1+Assumptions!$B$21)^$E16),1)</f>
        <v>825736.31213151116</v>
      </c>
      <c r="X15" s="36">
        <f>(X16)/((1+Assumptions!$B$21)^$E16)+Q16/IF(Q$3="EOP",((1+Assumptions!$B$21)^$E16),1)</f>
        <v>505488.3855294736</v>
      </c>
      <c r="Y15" s="38">
        <f t="shared" si="2"/>
        <v>-3077140.9200909147</v>
      </c>
      <c r="Z15" s="37">
        <f>H16*Assumptions!$B$7*Assumptions!$B$25/$E16/12</f>
        <v>45463.314597956691</v>
      </c>
      <c r="AA15" s="36">
        <f>Z15*Assumptions!$B$11</f>
        <v>9092.6629195913392</v>
      </c>
      <c r="AB15" s="39">
        <f t="shared" si="8"/>
        <v>36370.65167836535</v>
      </c>
      <c r="AC15" s="87">
        <f t="shared" si="9"/>
        <v>-3040770.2684125495</v>
      </c>
      <c r="AD15" s="87">
        <f>Assumptions!$B$23*R15</f>
        <v>1548255.585246583</v>
      </c>
      <c r="AE15" s="87">
        <f t="shared" si="11"/>
        <v>-1492514.6831659665</v>
      </c>
    </row>
    <row r="16" spans="1:33" x14ac:dyDescent="0.25">
      <c r="A16" s="1">
        <f t="shared" si="10"/>
        <v>11</v>
      </c>
      <c r="B16" s="30" t="s">
        <v>17</v>
      </c>
      <c r="C16" s="31">
        <f t="shared" si="3"/>
        <v>11</v>
      </c>
      <c r="D16" s="32">
        <f t="shared" si="1"/>
        <v>0.91666666666666663</v>
      </c>
      <c r="E16" s="32">
        <f t="shared" si="4"/>
        <v>8.3333333333333259E-2</v>
      </c>
      <c r="F16" s="31">
        <f t="shared" si="5"/>
        <v>0</v>
      </c>
      <c r="G16" s="36">
        <f>(G15*($K15/$K14)-L15)*(1+Assumptions!$B$15)^$F16</f>
        <v>872895640.2807678</v>
      </c>
      <c r="H16" s="36">
        <f>$H$6/$G$6*G16*(1+Assumptions!$B$16)^INT((C16-1)/12)*IF(B16="Monthly",1,12)</f>
        <v>72741.303356730641</v>
      </c>
      <c r="I16" s="40">
        <f>Assumptions!$B$14</f>
        <v>0.15</v>
      </c>
      <c r="J16" s="40">
        <f t="shared" si="6"/>
        <v>1.3451947011868914E-2</v>
      </c>
      <c r="K16" s="35">
        <f t="shared" si="7"/>
        <v>0.8615900638853381</v>
      </c>
      <c r="L16" s="92">
        <f>H16*Assumptions!$B$7*(1+Assumptions!$K$7)</f>
        <v>43644.782014038385</v>
      </c>
      <c r="M16" s="36">
        <f>L16*Assumptions!$B$11</f>
        <v>8728.9564028076766</v>
      </c>
      <c r="N16" s="36">
        <f>H16*Assumptions!$B$11</f>
        <v>14548.260671346128</v>
      </c>
      <c r="O16" s="36">
        <f>N16*Assumptions!$B$12</f>
        <v>1454.8260671346129</v>
      </c>
      <c r="P16" s="36">
        <f>H16*Assumptions!$B$9</f>
        <v>5819.3042685384517</v>
      </c>
      <c r="Q16" s="36">
        <f>H16*Assumptions!$B$8</f>
        <v>3637.0651678365321</v>
      </c>
      <c r="R16" s="37">
        <f>(R17)/((1+Assumptions!$B$21)^$E17)+H17/IF(H$3="EOP",((1+Assumptions!$B$21)^$E17),1)</f>
        <v>10270073.78317537</v>
      </c>
      <c r="S16" s="36">
        <f>(S17)/((1+Assumptions!$B$21)^$E17)+L17/IF(L$3="EOP",((1+Assumptions!$B$21)^$E17),1)</f>
        <v>5036086.6013081195</v>
      </c>
      <c r="T16" s="36">
        <f>(T17)/((1+Assumptions!$B$21)^$E17)+M17/IF(M$3="EOP",((1+Assumptions!$B$21)^$E17),1)</f>
        <v>1007217.3202616245</v>
      </c>
      <c r="U16" s="36">
        <f>(U17)/((1+Assumptions!$B$21)^$E17)+N17/IF(N$3="EOP",((1+Assumptions!$B$21)^$E17),1)</f>
        <v>2054014.7566350747</v>
      </c>
      <c r="V16" s="36">
        <f>(V17)/((1+Assumptions!$B$21)^$E17)+O17/IF(O$3="EOP",((1+Assumptions!$B$21)^$E17),1)</f>
        <v>205401.47566350744</v>
      </c>
      <c r="W16" s="36">
        <f>(W17)/((1+Assumptions!$B$21)^$E17)+P17/IF(P$3="EOP",((1+Assumptions!$B$21)^$E17),1)</f>
        <v>821605.90265402978</v>
      </c>
      <c r="X16" s="36">
        <f>(X17)/((1+Assumptions!$B$21)^$E17)+Q17/IF(Q$3="EOP",((1+Assumptions!$B$21)^$E17),1)</f>
        <v>502892.54367213493</v>
      </c>
      <c r="Y16" s="38">
        <f t="shared" si="2"/>
        <v>-3068092.7748311427</v>
      </c>
      <c r="Z16" s="37">
        <f>H17*Assumptions!$B$7*Assumptions!$B$25/$E17/12</f>
        <v>44849.471333271104</v>
      </c>
      <c r="AA16" s="36">
        <f>Z16*Assumptions!$B$11</f>
        <v>8969.8942666542207</v>
      </c>
      <c r="AB16" s="39">
        <f t="shared" si="8"/>
        <v>35879.577066616883</v>
      </c>
      <c r="AC16" s="87">
        <f t="shared" si="9"/>
        <v>-3032213.1977645257</v>
      </c>
      <c r="AD16" s="87">
        <f>Assumptions!$B$23*R16</f>
        <v>1540511.0674763054</v>
      </c>
      <c r="AE16" s="87">
        <f t="shared" si="11"/>
        <v>-1491702.1302882202</v>
      </c>
    </row>
    <row r="17" spans="1:31" s="21" customFormat="1" x14ac:dyDescent="0.25">
      <c r="A17" s="21">
        <f t="shared" si="10"/>
        <v>12</v>
      </c>
      <c r="B17" s="41" t="s">
        <v>17</v>
      </c>
      <c r="C17" s="23">
        <f t="shared" si="3"/>
        <v>12</v>
      </c>
      <c r="D17" s="22">
        <f t="shared" si="1"/>
        <v>1</v>
      </c>
      <c r="E17" s="22">
        <f t="shared" si="4"/>
        <v>8.333333333333337E-2</v>
      </c>
      <c r="F17" s="23">
        <f t="shared" si="5"/>
        <v>0</v>
      </c>
      <c r="G17" s="27">
        <f>(G16*($K16/$K15)-L16)*(1+Assumptions!$B$15)^$F17</f>
        <v>861109849.59880555</v>
      </c>
      <c r="H17" s="27">
        <f>$H$6/$G$6*G17*(1+Assumptions!$B$16)^INT((C17-1)/12)*IF(B17="Monthly",1,12)</f>
        <v>71759.154133233795</v>
      </c>
      <c r="I17" s="42">
        <f>Assumptions!$B$14</f>
        <v>0.15</v>
      </c>
      <c r="J17" s="42">
        <f t="shared" si="6"/>
        <v>1.3451947011868914E-2</v>
      </c>
      <c r="K17" s="43">
        <f t="shared" si="7"/>
        <v>0.84999999999999976</v>
      </c>
      <c r="L17" s="92">
        <f>H17*Assumptions!$B$7*(1+Assumptions!$K$7)</f>
        <v>43055.492479940272</v>
      </c>
      <c r="M17" s="27">
        <f>L17*Assumptions!$B$11</f>
        <v>8611.0984959880552</v>
      </c>
      <c r="N17" s="27">
        <f>H17*Assumptions!$B$11</f>
        <v>14351.830826646759</v>
      </c>
      <c r="O17" s="27">
        <f>N17*Assumptions!$B$12</f>
        <v>1435.183082664676</v>
      </c>
      <c r="P17" s="27">
        <f>H17*Assumptions!$B$9</f>
        <v>5740.7323306587041</v>
      </c>
      <c r="Q17" s="27">
        <f>H17*Assumptions!$B$8</f>
        <v>3587.9577066616898</v>
      </c>
      <c r="R17" s="26">
        <f>(R18)/((1+Assumptions!$B$21)^$E18)+H18/IF(H$3="EOP",((1+Assumptions!$B$21)^$E18),1)</f>
        <v>10219321.487406304</v>
      </c>
      <c r="S17" s="27">
        <f>(S18)/((1+Assumptions!$B$21)^$E18)+L18/IF(L$3="EOP",((1+Assumptions!$B$21)^$E18),1)</f>
        <v>5003404.6226676228</v>
      </c>
      <c r="T17" s="27">
        <f>(T18)/((1+Assumptions!$B$21)^$E18)+M18/IF(M$3="EOP",((1+Assumptions!$B$21)^$E18),1)</f>
        <v>1000680.9245335251</v>
      </c>
      <c r="U17" s="27">
        <f>(U18)/((1+Assumptions!$B$21)^$E18)+N18/IF(N$3="EOP",((1+Assumptions!$B$21)^$E18),1)</f>
        <v>2043864.2974812619</v>
      </c>
      <c r="V17" s="27">
        <f>(V18)/((1+Assumptions!$B$21)^$E18)+O18/IF(O$3="EOP",((1+Assumptions!$B$21)^$E18),1)</f>
        <v>204386.42974812613</v>
      </c>
      <c r="W17" s="27">
        <f>(W18)/((1+Assumptions!$B$21)^$E18)+P18/IF(P$3="EOP",((1+Assumptions!$B$21)^$E18),1)</f>
        <v>817545.71899250452</v>
      </c>
      <c r="X17" s="27">
        <f>(X18)/((1+Assumptions!$B$21)^$E18)+Q18/IF(Q$3="EOP",((1+Assumptions!$B$21)^$E18),1)</f>
        <v>500340.46226676257</v>
      </c>
      <c r="Y17" s="28">
        <f t="shared" si="2"/>
        <v>-3059233.740279804</v>
      </c>
      <c r="Z17" s="26">
        <f>H18*Assumptions!$B$7*Assumptions!$B$25/$E18/12</f>
        <v>48739.098028437416</v>
      </c>
      <c r="AA17" s="27">
        <f>Z17*Assumptions!$B$11</f>
        <v>9747.819605687484</v>
      </c>
      <c r="AB17" s="29">
        <f t="shared" si="8"/>
        <v>38991.278422749936</v>
      </c>
      <c r="AC17" s="86">
        <f t="shared" si="9"/>
        <v>-3020242.4618570539</v>
      </c>
      <c r="AD17" s="86">
        <f>Assumptions!$B$23*R17</f>
        <v>1532898.2231109457</v>
      </c>
      <c r="AE17" s="86">
        <f t="shared" si="11"/>
        <v>-1487344.2387461083</v>
      </c>
    </row>
    <row r="18" spans="1:31" x14ac:dyDescent="0.25">
      <c r="A18" s="1">
        <f t="shared" si="10"/>
        <v>13</v>
      </c>
      <c r="B18" s="30" t="s">
        <v>17</v>
      </c>
      <c r="C18" s="31">
        <f t="shared" si="3"/>
        <v>13</v>
      </c>
      <c r="D18" s="32">
        <f t="shared" si="1"/>
        <v>1.0833333333333333</v>
      </c>
      <c r="E18" s="32">
        <f t="shared" si="4"/>
        <v>8.3333333333333259E-2</v>
      </c>
      <c r="F18" s="31">
        <f t="shared" si="5"/>
        <v>1</v>
      </c>
      <c r="G18" s="36">
        <f>(G17*($K17/$K16)-L17)*(1+Assumptions!$B$15)^$F18</f>
        <v>866472853.83888662</v>
      </c>
      <c r="H18" s="36">
        <f>$H$6/$G$6*G18*(1+Assumptions!$B$16)^INT((C18-1)/12)*IF(B18="Monthly",1,12)</f>
        <v>77982.556845499799</v>
      </c>
      <c r="I18" s="40">
        <f>Assumptions!$B$14</f>
        <v>0.15</v>
      </c>
      <c r="J18" s="40">
        <f t="shared" si="6"/>
        <v>1.3451947011868914E-2</v>
      </c>
      <c r="K18" s="35">
        <f t="shared" si="7"/>
        <v>0.83856584503991116</v>
      </c>
      <c r="L18" s="37">
        <f>H18*Assumptions!$B$7</f>
        <v>38991.2784227499</v>
      </c>
      <c r="M18" s="36">
        <f>L18*Assumptions!$B$11</f>
        <v>7798.2556845499803</v>
      </c>
      <c r="N18" s="36">
        <f>H18*Assumptions!$B$11</f>
        <v>15596.511369099961</v>
      </c>
      <c r="O18" s="36">
        <f>N18*Assumptions!$B$12</f>
        <v>1559.6511369099962</v>
      </c>
      <c r="P18" s="36">
        <f>H18*Assumptions!$B$9</f>
        <v>6238.604547639984</v>
      </c>
      <c r="Q18" s="36">
        <f>H18*Assumptions!$B$8</f>
        <v>3899.1278422749901</v>
      </c>
      <c r="R18" s="37">
        <f>(R19)/((1+Assumptions!$B$21)^$E19)+H19/IF(H$3="EOP",((1+Assumptions!$B$21)^$E19),1)</f>
        <v>10162228.428314742</v>
      </c>
      <c r="S18" s="36">
        <f>(S19)/((1+Assumptions!$B$21)^$E19)+L19/IF(L$3="EOP",((1+Assumptions!$B$21)^$E19),1)</f>
        <v>4974719.5385593418</v>
      </c>
      <c r="T18" s="36">
        <f>(T19)/((1+Assumptions!$B$21)^$E19)+M19/IF(M$3="EOP",((1+Assumptions!$B$21)^$E19),1)</f>
        <v>994943.90771186911</v>
      </c>
      <c r="U18" s="36">
        <f>(U19)/((1+Assumptions!$B$21)^$E19)+N19/IF(N$3="EOP",((1+Assumptions!$B$21)^$E19),1)</f>
        <v>2032445.6856629492</v>
      </c>
      <c r="V18" s="36">
        <f>(V19)/((1+Assumptions!$B$21)^$E19)+O19/IF(O$3="EOP",((1+Assumptions!$B$21)^$E19),1)</f>
        <v>203244.56856629488</v>
      </c>
      <c r="W18" s="36">
        <f>(W19)/((1+Assumptions!$B$21)^$E19)+P19/IF(P$3="EOP",((1+Assumptions!$B$21)^$E19),1)</f>
        <v>812978.27426517953</v>
      </c>
      <c r="X18" s="36">
        <f>(X19)/((1+Assumptions!$B$21)^$E19)+Q19/IF(Q$3="EOP",((1+Assumptions!$B$21)^$E19),1)</f>
        <v>497471.95385593455</v>
      </c>
      <c r="Y18" s="38">
        <f t="shared" si="2"/>
        <v>-3042801.4522495009</v>
      </c>
      <c r="Z18" s="37">
        <f>H19*Assumptions!$B$7*Assumptions!$B$25/$E19/12</f>
        <v>48081.269004941183</v>
      </c>
      <c r="AA18" s="36">
        <f>Z18*Assumptions!$B$11</f>
        <v>9616.2538009882373</v>
      </c>
      <c r="AB18" s="39">
        <f t="shared" si="8"/>
        <v>38465.015203952949</v>
      </c>
      <c r="AC18" s="87">
        <f t="shared" si="9"/>
        <v>-3004336.4370455481</v>
      </c>
      <c r="AD18" s="87">
        <f>Assumptions!$B$23*R18</f>
        <v>1524334.2642472112</v>
      </c>
      <c r="AE18" s="87">
        <f t="shared" si="11"/>
        <v>-1480002.1727983369</v>
      </c>
    </row>
    <row r="19" spans="1:31" x14ac:dyDescent="0.25">
      <c r="A19" s="1">
        <f t="shared" si="10"/>
        <v>14</v>
      </c>
      <c r="B19" s="30" t="s">
        <v>17</v>
      </c>
      <c r="C19" s="31">
        <f t="shared" si="3"/>
        <v>14</v>
      </c>
      <c r="D19" s="32">
        <f t="shared" si="1"/>
        <v>1.1666666666666667</v>
      </c>
      <c r="E19" s="32">
        <f t="shared" si="4"/>
        <v>8.3333333333333481E-2</v>
      </c>
      <c r="F19" s="31">
        <f t="shared" si="5"/>
        <v>0</v>
      </c>
      <c r="G19" s="36">
        <f>(G18*($K18/$K17)-L18)*(1+Assumptions!$B$15)^$F19</f>
        <v>854778115.64340031</v>
      </c>
      <c r="H19" s="36">
        <f>$H$6/$G$6*G19*(1+Assumptions!$B$16)^INT((C19-1)/12)*IF(B19="Monthly",1,12)</f>
        <v>76930.03040790603</v>
      </c>
      <c r="I19" s="40">
        <f>Assumptions!$B$14</f>
        <v>0.15</v>
      </c>
      <c r="J19" s="40">
        <f t="shared" si="6"/>
        <v>1.3451947011868914E-2</v>
      </c>
      <c r="K19" s="35">
        <f t="shared" si="7"/>
        <v>0.8272855017264712</v>
      </c>
      <c r="L19" s="37">
        <f>H19*Assumptions!$B$7</f>
        <v>38465.015203953015</v>
      </c>
      <c r="M19" s="36">
        <f>L19*Assumptions!$B$11</f>
        <v>7693.0030407906033</v>
      </c>
      <c r="N19" s="36">
        <f>H19*Assumptions!$B$11</f>
        <v>15386.006081581207</v>
      </c>
      <c r="O19" s="36">
        <f>N19*Assumptions!$B$12</f>
        <v>1538.6006081581208</v>
      </c>
      <c r="P19" s="36">
        <f>H19*Assumptions!$B$9</f>
        <v>6154.4024326324825</v>
      </c>
      <c r="Q19" s="36">
        <f>H19*Assumptions!$B$8</f>
        <v>3846.5015203953017</v>
      </c>
      <c r="R19" s="37">
        <f>(R20)/((1+Assumptions!$B$21)^$E20)+H20/IF(H$3="EOP",((1+Assumptions!$B$21)^$E20),1)</f>
        <v>10106072.461339034</v>
      </c>
      <c r="S19" s="36">
        <f>(S20)/((1+Assumptions!$B$21)^$E20)+L20/IF(L$3="EOP",((1+Assumptions!$B$21)^$E20),1)</f>
        <v>4946501.6310932096</v>
      </c>
      <c r="T19" s="36">
        <f>(T20)/((1+Assumptions!$B$21)^$E20)+M20/IF(M$3="EOP",((1+Assumptions!$B$21)^$E20),1)</f>
        <v>989300.32621864276</v>
      </c>
      <c r="U19" s="36">
        <f>(U20)/((1+Assumptions!$B$21)^$E20)+N20/IF(N$3="EOP",((1+Assumptions!$B$21)^$E20),1)</f>
        <v>2021214.4922678077</v>
      </c>
      <c r="V19" s="36">
        <f>(V20)/((1+Assumptions!$B$21)^$E20)+O20/IF(O$3="EOP",((1+Assumptions!$B$21)^$E20),1)</f>
        <v>202121.44922678071</v>
      </c>
      <c r="W19" s="36">
        <f>(W20)/((1+Assumptions!$B$21)^$E20)+P20/IF(P$3="EOP",((1+Assumptions!$B$21)^$E20),1)</f>
        <v>808485.79690712283</v>
      </c>
      <c r="X19" s="36">
        <f>(X20)/((1+Assumptions!$B$21)^$E20)+Q20/IF(Q$3="EOP",((1+Assumptions!$B$21)^$E20),1)</f>
        <v>494650.16310932138</v>
      </c>
      <c r="Y19" s="38">
        <f t="shared" si="2"/>
        <v>-3026642.1534069953</v>
      </c>
      <c r="Z19" s="37">
        <f>H20*Assumptions!$B$7*Assumptions!$B$25/$E20/12</f>
        <v>47432.318664918195</v>
      </c>
      <c r="AA19" s="36">
        <f>Z19*Assumptions!$B$11</f>
        <v>9486.4637329836387</v>
      </c>
      <c r="AB19" s="39">
        <f t="shared" si="8"/>
        <v>37945.854931934555</v>
      </c>
      <c r="AC19" s="87">
        <f t="shared" si="9"/>
        <v>-2988696.2984750606</v>
      </c>
      <c r="AD19" s="87">
        <f>Assumptions!$B$23*R19</f>
        <v>1515910.869200855</v>
      </c>
      <c r="AE19" s="87">
        <f t="shared" si="11"/>
        <v>-1472785.4292742056</v>
      </c>
    </row>
    <row r="20" spans="1:31" x14ac:dyDescent="0.25">
      <c r="A20" s="1">
        <f t="shared" si="10"/>
        <v>15</v>
      </c>
      <c r="B20" s="30" t="s">
        <v>17</v>
      </c>
      <c r="C20" s="31">
        <f t="shared" si="3"/>
        <v>15</v>
      </c>
      <c r="D20" s="32">
        <f t="shared" si="1"/>
        <v>1.25</v>
      </c>
      <c r="E20" s="32">
        <f t="shared" si="4"/>
        <v>8.3333333333333259E-2</v>
      </c>
      <c r="F20" s="31">
        <f t="shared" si="5"/>
        <v>0</v>
      </c>
      <c r="G20" s="36">
        <f>(G19*($K19/$K18)-L19)*(1+Assumptions!$B$15)^$F20</f>
        <v>843241220.70965612</v>
      </c>
      <c r="H20" s="36">
        <f>$H$6/$G$6*G20*(1+Assumptions!$B$16)^INT((C20-1)/12)*IF(B20="Monthly",1,12)</f>
        <v>75891.709863869051</v>
      </c>
      <c r="I20" s="40">
        <f>Assumptions!$B$14</f>
        <v>0.15</v>
      </c>
      <c r="J20" s="40">
        <f t="shared" si="6"/>
        <v>1.3451947011868914E-2</v>
      </c>
      <c r="K20" s="35">
        <f t="shared" si="7"/>
        <v>0.81615690099355931</v>
      </c>
      <c r="L20" s="37">
        <f>H20*Assumptions!$B$7</f>
        <v>37945.854931934526</v>
      </c>
      <c r="M20" s="36">
        <f>L20*Assumptions!$B$11</f>
        <v>7589.1709863869055</v>
      </c>
      <c r="N20" s="36">
        <f>H20*Assumptions!$B$11</f>
        <v>15178.341972773811</v>
      </c>
      <c r="O20" s="36">
        <f>N20*Assumptions!$B$12</f>
        <v>1517.8341972773812</v>
      </c>
      <c r="P20" s="36">
        <f>H20*Assumptions!$B$9</f>
        <v>6071.336789109524</v>
      </c>
      <c r="Q20" s="36">
        <f>H20*Assumptions!$B$8</f>
        <v>3794.5854931934527</v>
      </c>
      <c r="R20" s="37">
        <f>(R21)/((1+Assumptions!$B$21)^$E21)+H21/IF(H$3="EOP",((1+Assumptions!$B$21)^$E21),1)</f>
        <v>10050841.281580132</v>
      </c>
      <c r="S20" s="36">
        <f>(S21)/((1+Assumptions!$B$21)^$E21)+L21/IF(L$3="EOP",((1+Assumptions!$B$21)^$E21),1)</f>
        <v>4918744.7596298372</v>
      </c>
      <c r="T20" s="36">
        <f>(T21)/((1+Assumptions!$B$21)^$E21)+M21/IF(M$3="EOP",((1+Assumptions!$B$21)^$E21),1)</f>
        <v>983748.95192596829</v>
      </c>
      <c r="U20" s="36">
        <f>(U21)/((1+Assumptions!$B$21)^$E21)+N21/IF(N$3="EOP",((1+Assumptions!$B$21)^$E21),1)</f>
        <v>2010168.2563160271</v>
      </c>
      <c r="V20" s="36">
        <f>(V21)/((1+Assumptions!$B$21)^$E21)+O21/IF(O$3="EOP",((1+Assumptions!$B$21)^$E21),1)</f>
        <v>201016.82563160267</v>
      </c>
      <c r="W20" s="36">
        <f>(W21)/((1+Assumptions!$B$21)^$E21)+P21/IF(P$3="EOP",((1+Assumptions!$B$21)^$E21),1)</f>
        <v>804067.30252641067</v>
      </c>
      <c r="X20" s="36">
        <f>(X21)/((1+Assumptions!$B$21)^$E21)+Q21/IF(Q$3="EOP",((1+Assumptions!$B$21)^$E21),1)</f>
        <v>491874.47596298414</v>
      </c>
      <c r="Y20" s="38">
        <f t="shared" si="2"/>
        <v>-3010752.2647024421</v>
      </c>
      <c r="Z20" s="37">
        <f>H21*Assumptions!$B$7*Assumptions!$B$25/$E21/12</f>
        <v>46792.127173247718</v>
      </c>
      <c r="AA20" s="36">
        <f>Z20*Assumptions!$B$11</f>
        <v>9358.4254346495436</v>
      </c>
      <c r="AB20" s="39">
        <f t="shared" si="8"/>
        <v>37433.701738598174</v>
      </c>
      <c r="AC20" s="87">
        <f t="shared" si="9"/>
        <v>-2973318.5629638438</v>
      </c>
      <c r="AD20" s="87">
        <f>Assumptions!$B$23*R20</f>
        <v>1507626.1922370198</v>
      </c>
      <c r="AE20" s="87">
        <f t="shared" si="11"/>
        <v>-1465692.370726824</v>
      </c>
    </row>
    <row r="21" spans="1:31" x14ac:dyDescent="0.25">
      <c r="A21" s="1">
        <f t="shared" si="10"/>
        <v>16</v>
      </c>
      <c r="B21" s="30" t="s">
        <v>17</v>
      </c>
      <c r="C21" s="31">
        <f t="shared" si="3"/>
        <v>16</v>
      </c>
      <c r="D21" s="32">
        <f t="shared" si="1"/>
        <v>1.3333333333333333</v>
      </c>
      <c r="E21" s="32">
        <f t="shared" si="4"/>
        <v>8.3333333333333259E-2</v>
      </c>
      <c r="F21" s="31">
        <f t="shared" si="5"/>
        <v>0</v>
      </c>
      <c r="G21" s="36">
        <f>(G20*($K20/$K19)-L20)*(1+Assumptions!$B$15)^$F21</f>
        <v>831860038.63551426</v>
      </c>
      <c r="H21" s="36">
        <f>$H$6/$G$6*G21*(1+Assumptions!$B$16)^INT((C21-1)/12)*IF(B21="Monthly",1,12)</f>
        <v>74867.403477196276</v>
      </c>
      <c r="I21" s="40">
        <f>Assumptions!$B$14</f>
        <v>0.15</v>
      </c>
      <c r="J21" s="40">
        <f t="shared" si="6"/>
        <v>1.3451947011868914E-2</v>
      </c>
      <c r="K21" s="35">
        <f t="shared" si="7"/>
        <v>0.80517800160802278</v>
      </c>
      <c r="L21" s="37">
        <f>H21*Assumptions!$B$7</f>
        <v>37433.701738598138</v>
      </c>
      <c r="M21" s="36">
        <f>L21*Assumptions!$B$11</f>
        <v>7486.7403477196276</v>
      </c>
      <c r="N21" s="36">
        <f>H21*Assumptions!$B$11</f>
        <v>14973.480695439255</v>
      </c>
      <c r="O21" s="36">
        <f>N21*Assumptions!$B$12</f>
        <v>1497.3480695439257</v>
      </c>
      <c r="P21" s="36">
        <f>H21*Assumptions!$B$9</f>
        <v>5989.3922781757019</v>
      </c>
      <c r="Q21" s="36">
        <f>H21*Assumptions!$B$8</f>
        <v>3743.3701738598138</v>
      </c>
      <c r="R21" s="37">
        <f>(R22)/((1+Assumptions!$B$21)^$E22)+H22/IF(H$3="EOP",((1+Assumptions!$B$21)^$E22),1)</f>
        <v>9996522.7509240564</v>
      </c>
      <c r="S21" s="36">
        <f>(S22)/((1+Assumptions!$B$21)^$E22)+L22/IF(L$3="EOP",((1+Assumptions!$B$21)^$E22),1)</f>
        <v>4891442.8667492233</v>
      </c>
      <c r="T21" s="36">
        <f>(T22)/((1+Assumptions!$B$21)^$E22)+M22/IF(M$3="EOP",((1+Assumptions!$B$21)^$E22),1)</f>
        <v>978288.5733498456</v>
      </c>
      <c r="U21" s="36">
        <f>(U22)/((1+Assumptions!$B$21)^$E22)+N22/IF(N$3="EOP",((1+Assumptions!$B$21)^$E22),1)</f>
        <v>1999304.5501848119</v>
      </c>
      <c r="V21" s="36">
        <f>(V22)/((1+Assumptions!$B$21)^$E22)+O22/IF(O$3="EOP",((1+Assumptions!$B$21)^$E22),1)</f>
        <v>199930.45501848115</v>
      </c>
      <c r="W21" s="36">
        <f>(W22)/((1+Assumptions!$B$21)^$E22)+P22/IF(P$3="EOP",((1+Assumptions!$B$21)^$E22),1)</f>
        <v>799721.82007392461</v>
      </c>
      <c r="X21" s="36">
        <f>(X22)/((1+Assumptions!$B$21)^$E22)+Q22/IF(Q$3="EOP",((1+Assumptions!$B$21)^$E22),1)</f>
        <v>489144.2866749228</v>
      </c>
      <c r="Y21" s="38">
        <f t="shared" si="2"/>
        <v>-2995128.2556095002</v>
      </c>
      <c r="Z21" s="37">
        <f>H22*Assumptions!$B$7*Assumptions!$B$25/$E22/12</f>
        <v>46160.57631221765</v>
      </c>
      <c r="AA21" s="36">
        <f>Z21*Assumptions!$B$11</f>
        <v>9232.1152624435308</v>
      </c>
      <c r="AB21" s="39">
        <f t="shared" si="8"/>
        <v>36928.461049774123</v>
      </c>
      <c r="AC21" s="87">
        <f t="shared" si="9"/>
        <v>-2958199.794559726</v>
      </c>
      <c r="AD21" s="87">
        <f>Assumptions!$B$23*R21</f>
        <v>1499478.4126386084</v>
      </c>
      <c r="AE21" s="87">
        <f t="shared" si="11"/>
        <v>-1458721.3819211177</v>
      </c>
    </row>
    <row r="22" spans="1:31" x14ac:dyDescent="0.25">
      <c r="A22" s="1">
        <f t="shared" si="10"/>
        <v>17</v>
      </c>
      <c r="B22" s="30" t="s">
        <v>17</v>
      </c>
      <c r="C22" s="31">
        <f t="shared" si="3"/>
        <v>17</v>
      </c>
      <c r="D22" s="32">
        <f t="shared" si="1"/>
        <v>1.4166666666666667</v>
      </c>
      <c r="E22" s="32">
        <f t="shared" si="4"/>
        <v>8.3333333333333481E-2</v>
      </c>
      <c r="F22" s="31">
        <f t="shared" si="5"/>
        <v>0</v>
      </c>
      <c r="G22" s="36">
        <f>(G21*($K21/$K20)-L21)*(1+Assumptions!$B$15)^$F22</f>
        <v>820632467.77275956</v>
      </c>
      <c r="H22" s="36">
        <f>$H$6/$G$6*G22*(1+Assumptions!$B$16)^INT((C22-1)/12)*IF(B22="Monthly",1,12)</f>
        <v>73856.922099548363</v>
      </c>
      <c r="I22" s="40">
        <f>Assumptions!$B$14</f>
        <v>0.15</v>
      </c>
      <c r="J22" s="40">
        <f t="shared" si="6"/>
        <v>1.3451947011868914E-2</v>
      </c>
      <c r="K22" s="35">
        <f t="shared" si="7"/>
        <v>0.79434678979526918</v>
      </c>
      <c r="L22" s="37">
        <f>H22*Assumptions!$B$7</f>
        <v>36928.461049774181</v>
      </c>
      <c r="M22" s="36">
        <f>L22*Assumptions!$B$11</f>
        <v>7385.6922099548365</v>
      </c>
      <c r="N22" s="36">
        <f>H22*Assumptions!$B$11</f>
        <v>14771.384419909673</v>
      </c>
      <c r="O22" s="36">
        <f>N22*Assumptions!$B$12</f>
        <v>1477.1384419909673</v>
      </c>
      <c r="P22" s="36">
        <f>H22*Assumptions!$B$9</f>
        <v>5908.5537679638692</v>
      </c>
      <c r="Q22" s="36">
        <f>H22*Assumptions!$B$8</f>
        <v>3692.8461049774182</v>
      </c>
      <c r="R22" s="37">
        <f>(R23)/((1+Assumptions!$B$21)^$E23)+H23/IF(H$3="EOP",((1+Assumptions!$B$21)^$E23),1)</f>
        <v>9943104.8957922533</v>
      </c>
      <c r="S22" s="36">
        <f>(S23)/((1+Assumptions!$B$21)^$E23)+L23/IF(L$3="EOP",((1+Assumptions!$B$21)^$E23),1)</f>
        <v>4864589.977128244</v>
      </c>
      <c r="T22" s="36">
        <f>(T23)/((1+Assumptions!$B$21)^$E23)+M23/IF(M$3="EOP",((1+Assumptions!$B$21)^$E23),1)</f>
        <v>972917.99542564969</v>
      </c>
      <c r="U22" s="36">
        <f>(U23)/((1+Assumptions!$B$21)^$E23)+N23/IF(N$3="EOP",((1+Assumptions!$B$21)^$E23),1)</f>
        <v>1988620.9791584511</v>
      </c>
      <c r="V22" s="36">
        <f>(V23)/((1+Assumptions!$B$21)^$E23)+O23/IF(O$3="EOP",((1+Assumptions!$B$21)^$E23),1)</f>
        <v>198862.09791584505</v>
      </c>
      <c r="W22" s="36">
        <f>(W23)/((1+Assumptions!$B$21)^$E23)+P23/IF(P$3="EOP",((1+Assumptions!$B$21)^$E23),1)</f>
        <v>795448.3916633802</v>
      </c>
      <c r="X22" s="36">
        <f>(X23)/((1+Assumptions!$B$21)^$E23)+Q23/IF(Q$3="EOP",((1+Assumptions!$B$21)^$E23),1)</f>
        <v>486458.99771282484</v>
      </c>
      <c r="Y22" s="38">
        <f t="shared" si="2"/>
        <v>-2979766.6434708484</v>
      </c>
      <c r="Z22" s="37">
        <f>H23*Assumptions!$B$7*Assumptions!$B$25/$E23/12</f>
        <v>45537.549459694448</v>
      </c>
      <c r="AA22" s="36">
        <f>Z22*Assumptions!$B$11</f>
        <v>9107.5098919388893</v>
      </c>
      <c r="AB22" s="39">
        <f t="shared" si="8"/>
        <v>36430.039567755557</v>
      </c>
      <c r="AC22" s="87">
        <f t="shared" si="9"/>
        <v>-2943336.6039030929</v>
      </c>
      <c r="AD22" s="87">
        <f>Assumptions!$B$23*R22</f>
        <v>1491465.7343688379</v>
      </c>
      <c r="AE22" s="87">
        <f t="shared" si="11"/>
        <v>-1451870.869534255</v>
      </c>
    </row>
    <row r="23" spans="1:31" x14ac:dyDescent="0.25">
      <c r="A23" s="1">
        <f t="shared" si="10"/>
        <v>18</v>
      </c>
      <c r="B23" s="30" t="s">
        <v>17</v>
      </c>
      <c r="C23" s="31">
        <f t="shared" si="3"/>
        <v>18</v>
      </c>
      <c r="D23" s="32">
        <f t="shared" si="1"/>
        <v>1.5</v>
      </c>
      <c r="E23" s="32">
        <f t="shared" si="4"/>
        <v>8.3333333333333259E-2</v>
      </c>
      <c r="F23" s="31">
        <f t="shared" si="5"/>
        <v>0</v>
      </c>
      <c r="G23" s="36">
        <f>(G22*($K22/$K21)-L22)*(1+Assumptions!$B$15)^$F23</f>
        <v>809556434.83901143</v>
      </c>
      <c r="H23" s="36">
        <f>$H$6/$G$6*G23*(1+Assumptions!$B$16)^INT((C23-1)/12)*IF(B23="Monthly",1,12)</f>
        <v>72860.079135511041</v>
      </c>
      <c r="I23" s="40">
        <f>Assumptions!$B$14</f>
        <v>0.15</v>
      </c>
      <c r="J23" s="40">
        <f t="shared" si="6"/>
        <v>1.3451947011868914E-2</v>
      </c>
      <c r="K23" s="35">
        <f t="shared" si="7"/>
        <v>0.78366127886989501</v>
      </c>
      <c r="L23" s="37">
        <f>H23*Assumptions!$B$7</f>
        <v>36430.039567755521</v>
      </c>
      <c r="M23" s="36">
        <f>L23*Assumptions!$B$11</f>
        <v>7286.0079135511041</v>
      </c>
      <c r="N23" s="36">
        <f>H23*Assumptions!$B$11</f>
        <v>14572.015827102208</v>
      </c>
      <c r="O23" s="36">
        <f>N23*Assumptions!$B$12</f>
        <v>1457.2015827102209</v>
      </c>
      <c r="P23" s="36">
        <f>H23*Assumptions!$B$9</f>
        <v>5828.8063308408837</v>
      </c>
      <c r="Q23" s="36">
        <f>H23*Assumptions!$B$8</f>
        <v>3643.0039567755521</v>
      </c>
      <c r="R23" s="37">
        <f>(R24)/((1+Assumptions!$B$21)^$E24)+H24/IF(H$3="EOP",((1+Assumptions!$B$21)^$E24),1)</f>
        <v>9890575.9049223196</v>
      </c>
      <c r="S23" s="36">
        <f>(S24)/((1+Assumptions!$B$21)^$E24)+L24/IF(L$3="EOP",((1+Assumptions!$B$21)^$E24),1)</f>
        <v>4838180.1964332908</v>
      </c>
      <c r="T23" s="36">
        <f>(T24)/((1+Assumptions!$B$21)^$E24)+M24/IF(M$3="EOP",((1+Assumptions!$B$21)^$E24),1)</f>
        <v>967636.03928665898</v>
      </c>
      <c r="U23" s="36">
        <f>(U24)/((1+Assumptions!$B$21)^$E24)+N24/IF(N$3="EOP",((1+Assumptions!$B$21)^$E24),1)</f>
        <v>1978115.1809844642</v>
      </c>
      <c r="V23" s="36">
        <f>(V24)/((1+Assumptions!$B$21)^$E24)+O24/IF(O$3="EOP",((1+Assumptions!$B$21)^$E24),1)</f>
        <v>197811.51809844637</v>
      </c>
      <c r="W23" s="36">
        <f>(W24)/((1+Assumptions!$B$21)^$E24)+P24/IF(P$3="EOP",((1+Assumptions!$B$21)^$E24),1)</f>
        <v>791246.07239378546</v>
      </c>
      <c r="X23" s="36">
        <f>(X24)/((1+Assumptions!$B$21)^$E24)+Q24/IF(Q$3="EOP",((1+Assumptions!$B$21)^$E24),1)</f>
        <v>483818.01964332949</v>
      </c>
      <c r="Y23" s="38">
        <f t="shared" si="2"/>
        <v>-2964663.9928525551</v>
      </c>
      <c r="Z23" s="37">
        <f>H24*Assumptions!$B$7*Assumptions!$B$25/$E24/12</f>
        <v>44922.931567586587</v>
      </c>
      <c r="AA23" s="36">
        <f>Z23*Assumptions!$B$11</f>
        <v>8984.5863135173186</v>
      </c>
      <c r="AB23" s="39">
        <f t="shared" si="8"/>
        <v>35938.345254069267</v>
      </c>
      <c r="AC23" s="87">
        <f t="shared" si="9"/>
        <v>-2928725.6475984859</v>
      </c>
      <c r="AD23" s="87">
        <f>Assumptions!$B$23*R23</f>
        <v>1483586.3857383479</v>
      </c>
      <c r="AE23" s="87">
        <f t="shared" si="11"/>
        <v>-1445139.261860138</v>
      </c>
    </row>
    <row r="24" spans="1:31" x14ac:dyDescent="0.25">
      <c r="A24" s="1">
        <f t="shared" si="10"/>
        <v>19</v>
      </c>
      <c r="B24" s="30" t="s">
        <v>17</v>
      </c>
      <c r="C24" s="31">
        <f t="shared" si="3"/>
        <v>19</v>
      </c>
      <c r="D24" s="32">
        <f t="shared" si="1"/>
        <v>1.5833333333333333</v>
      </c>
      <c r="E24" s="32">
        <f t="shared" si="4"/>
        <v>8.3333333333333259E-2</v>
      </c>
      <c r="F24" s="31">
        <f t="shared" si="5"/>
        <v>0</v>
      </c>
      <c r="G24" s="36">
        <f>(G23*($K23/$K22)-L23)*(1+Assumptions!$B$15)^$F24</f>
        <v>798629894.53487182</v>
      </c>
      <c r="H24" s="36">
        <f>$H$6/$G$6*G24*(1+Assumptions!$B$16)^INT((C24-1)/12)*IF(B24="Monthly",1,12)</f>
        <v>71876.690508138476</v>
      </c>
      <c r="I24" s="40">
        <f>Assumptions!$B$14</f>
        <v>0.15</v>
      </c>
      <c r="J24" s="40">
        <f t="shared" si="6"/>
        <v>1.3451947011868914E-2</v>
      </c>
      <c r="K24" s="35">
        <f t="shared" si="7"/>
        <v>0.77311950887128378</v>
      </c>
      <c r="L24" s="37">
        <f>H24*Assumptions!$B$7</f>
        <v>35938.345254069238</v>
      </c>
      <c r="M24" s="36">
        <f>L24*Assumptions!$B$11</f>
        <v>7187.6690508138481</v>
      </c>
      <c r="N24" s="36">
        <f>H24*Assumptions!$B$11</f>
        <v>14375.338101627696</v>
      </c>
      <c r="O24" s="36">
        <f>N24*Assumptions!$B$12</f>
        <v>1437.5338101627697</v>
      </c>
      <c r="P24" s="36">
        <f>H24*Assumptions!$B$9</f>
        <v>5750.1352406510778</v>
      </c>
      <c r="Q24" s="36">
        <f>H24*Assumptions!$B$8</f>
        <v>3593.8345254069241</v>
      </c>
      <c r="R24" s="37">
        <f>(R25)/((1+Assumptions!$B$21)^$E25)+H25/IF(H$3="EOP",((1+Assumptions!$B$21)^$E25),1)</f>
        <v>9838924.1271787081</v>
      </c>
      <c r="S24" s="36">
        <f>(S25)/((1+Assumptions!$B$21)^$E25)+L25/IF(L$3="EOP",((1+Assumptions!$B$21)^$E25),1)</f>
        <v>4812207.7102278704</v>
      </c>
      <c r="T24" s="36">
        <f>(T25)/((1+Assumptions!$B$21)^$E25)+M25/IF(M$3="EOP",((1+Assumptions!$B$21)^$E25),1)</f>
        <v>962441.54204557475</v>
      </c>
      <c r="U24" s="36">
        <f>(U25)/((1+Assumptions!$B$21)^$E25)+N25/IF(N$3="EOP",((1+Assumptions!$B$21)^$E25),1)</f>
        <v>1967784.8254357418</v>
      </c>
      <c r="V24" s="36">
        <f>(V25)/((1+Assumptions!$B$21)^$E25)+O25/IF(O$3="EOP",((1+Assumptions!$B$21)^$E25),1)</f>
        <v>196778.48254357412</v>
      </c>
      <c r="W24" s="36">
        <f>(W25)/((1+Assumptions!$B$21)^$E25)+P25/IF(P$3="EOP",((1+Assumptions!$B$21)^$E25),1)</f>
        <v>787113.93017429649</v>
      </c>
      <c r="X24" s="36">
        <f>(X25)/((1+Assumptions!$B$21)^$E25)+Q25/IF(Q$3="EOP",((1+Assumptions!$B$21)^$E25),1)</f>
        <v>481220.77102278738</v>
      </c>
      <c r="Y24" s="38">
        <f t="shared" si="2"/>
        <v>-2949816.9149071602</v>
      </c>
      <c r="Z24" s="37">
        <f>H25*Assumptions!$B$7*Assumptions!$B$25/$E25/12</f>
        <v>44316.609140600929</v>
      </c>
      <c r="AA24" s="36">
        <f>Z24*Assumptions!$B$11</f>
        <v>8863.3218281201862</v>
      </c>
      <c r="AB24" s="39">
        <f t="shared" si="8"/>
        <v>35453.287312480745</v>
      </c>
      <c r="AC24" s="87">
        <f t="shared" si="9"/>
        <v>-2914363.6275946796</v>
      </c>
      <c r="AD24" s="87">
        <f>Assumptions!$B$23*R24</f>
        <v>1475838.6190768061</v>
      </c>
      <c r="AE24" s="87">
        <f t="shared" si="11"/>
        <v>-1438525.0085178735</v>
      </c>
    </row>
    <row r="25" spans="1:31" x14ac:dyDescent="0.25">
      <c r="A25" s="1">
        <f t="shared" si="10"/>
        <v>20</v>
      </c>
      <c r="B25" s="30" t="s">
        <v>17</v>
      </c>
      <c r="C25" s="31">
        <f t="shared" si="3"/>
        <v>20</v>
      </c>
      <c r="D25" s="32">
        <f t="shared" si="1"/>
        <v>1.6666666666666667</v>
      </c>
      <c r="E25" s="32">
        <f t="shared" si="4"/>
        <v>8.3333333333333481E-2</v>
      </c>
      <c r="F25" s="31">
        <f t="shared" si="5"/>
        <v>0</v>
      </c>
      <c r="G25" s="36">
        <f>(G24*($K24/$K23)-L24)*(1+Assumptions!$B$15)^$F25</f>
        <v>787850829.16624022</v>
      </c>
      <c r="H25" s="36">
        <f>$H$6/$G$6*G25*(1+Assumptions!$B$16)^INT((C25-1)/12)*IF(B25="Monthly",1,12)</f>
        <v>70906.57462496162</v>
      </c>
      <c r="I25" s="40">
        <f>Assumptions!$B$14</f>
        <v>0.15</v>
      </c>
      <c r="J25" s="40">
        <f t="shared" si="6"/>
        <v>1.3451947011868914E-2</v>
      </c>
      <c r="K25" s="35">
        <f t="shared" si="7"/>
        <v>0.7627195462041052</v>
      </c>
      <c r="L25" s="37">
        <f>H25*Assumptions!$B$7</f>
        <v>35453.28731248081</v>
      </c>
      <c r="M25" s="36">
        <f>L25*Assumptions!$B$11</f>
        <v>7090.6574624961622</v>
      </c>
      <c r="N25" s="36">
        <f>H25*Assumptions!$B$11</f>
        <v>14181.314924992324</v>
      </c>
      <c r="O25" s="36">
        <f>N25*Assumptions!$B$12</f>
        <v>1418.1314924992325</v>
      </c>
      <c r="P25" s="36">
        <f>H25*Assumptions!$B$9</f>
        <v>5672.5259699969301</v>
      </c>
      <c r="Q25" s="36">
        <f>H25*Assumptions!$B$8</f>
        <v>3545.3287312480811</v>
      </c>
      <c r="R25" s="37">
        <f>(R26)/((1+Assumptions!$B$21)^$E26)+H26/IF(H$3="EOP",((1+Assumptions!$B$21)^$E26),1)</f>
        <v>9788138.0693929605</v>
      </c>
      <c r="S25" s="36">
        <f>(S26)/((1+Assumptions!$B$21)^$E26)+L26/IF(L$3="EOP",((1+Assumptions!$B$21)^$E26),1)</f>
        <v>4786666.7828949345</v>
      </c>
      <c r="T25" s="36">
        <f>(T26)/((1+Assumptions!$B$21)^$E26)+M26/IF(M$3="EOP",((1+Assumptions!$B$21)^$E26),1)</f>
        <v>957333.35657898756</v>
      </c>
      <c r="U25" s="36">
        <f>(U26)/((1+Assumptions!$B$21)^$E26)+N26/IF(N$3="EOP",((1+Assumptions!$B$21)^$E26),1)</f>
        <v>1957627.6138785919</v>
      </c>
      <c r="V25" s="36">
        <f>(V26)/((1+Assumptions!$B$21)^$E26)+O26/IF(O$3="EOP",((1+Assumptions!$B$21)^$E26),1)</f>
        <v>195762.76138785915</v>
      </c>
      <c r="W25" s="36">
        <f>(W26)/((1+Assumptions!$B$21)^$E26)+P26/IF(P$3="EOP",((1+Assumptions!$B$21)^$E26),1)</f>
        <v>783051.0455514366</v>
      </c>
      <c r="X25" s="36">
        <f>(X26)/((1+Assumptions!$B$21)^$E26)+Q26/IF(Q$3="EOP",((1+Assumptions!$B$21)^$E26),1)</f>
        <v>478666.67828949378</v>
      </c>
      <c r="Y25" s="38">
        <f t="shared" si="2"/>
        <v>-2935222.0667453511</v>
      </c>
      <c r="Z25" s="37">
        <f>H26*Assumptions!$B$7*Assumptions!$B$25/$E26/12</f>
        <v>43718.470215284651</v>
      </c>
      <c r="AA25" s="36">
        <f>Z25*Assumptions!$B$11</f>
        <v>8743.6940430569302</v>
      </c>
      <c r="AB25" s="39">
        <f t="shared" si="8"/>
        <v>34974.776172227721</v>
      </c>
      <c r="AC25" s="87">
        <f t="shared" si="9"/>
        <v>-2900247.2905731234</v>
      </c>
      <c r="AD25" s="87">
        <f>Assumptions!$B$23*R25</f>
        <v>1468220.7104089439</v>
      </c>
      <c r="AE25" s="87">
        <f t="shared" si="11"/>
        <v>-1432026.5801641794</v>
      </c>
    </row>
    <row r="26" spans="1:31" x14ac:dyDescent="0.25">
      <c r="A26" s="1">
        <f t="shared" si="10"/>
        <v>21</v>
      </c>
      <c r="B26" s="30" t="s">
        <v>17</v>
      </c>
      <c r="C26" s="31">
        <f t="shared" si="3"/>
        <v>21</v>
      </c>
      <c r="D26" s="32">
        <f t="shared" si="1"/>
        <v>1.75</v>
      </c>
      <c r="E26" s="32">
        <f t="shared" si="4"/>
        <v>8.3333333333333259E-2</v>
      </c>
      <c r="F26" s="31">
        <f t="shared" si="5"/>
        <v>0</v>
      </c>
      <c r="G26" s="36">
        <f>(G25*($K25/$K24)-L25)*(1+Assumptions!$B$15)^$F26</f>
        <v>777217248.27172649</v>
      </c>
      <c r="H26" s="36">
        <f>$H$6/$G$6*G26*(1+Assumptions!$B$16)^INT((C26-1)/12)*IF(B26="Monthly",1,12)</f>
        <v>69949.552344455384</v>
      </c>
      <c r="I26" s="40">
        <f>Assumptions!$B$14</f>
        <v>0.15</v>
      </c>
      <c r="J26" s="40">
        <f t="shared" si="6"/>
        <v>1.3451947011868914E-2</v>
      </c>
      <c r="K26" s="35">
        <f t="shared" si="7"/>
        <v>0.75245948328365087</v>
      </c>
      <c r="L26" s="37">
        <f>H26*Assumptions!$B$7</f>
        <v>34974.776172227692</v>
      </c>
      <c r="M26" s="36">
        <f>L26*Assumptions!$B$11</f>
        <v>6994.9552344455387</v>
      </c>
      <c r="N26" s="36">
        <f>H26*Assumptions!$B$11</f>
        <v>13989.910468891077</v>
      </c>
      <c r="O26" s="36">
        <f>N26*Assumptions!$B$12</f>
        <v>1398.9910468891078</v>
      </c>
      <c r="P26" s="36">
        <f>H26*Assumptions!$B$9</f>
        <v>5595.9641875564312</v>
      </c>
      <c r="Q26" s="36">
        <f>H26*Assumptions!$B$8</f>
        <v>3497.4776172227694</v>
      </c>
      <c r="R26" s="37">
        <f>(R27)/((1+Assumptions!$B$21)^$E27)+H27/IF(H$3="EOP",((1+Assumptions!$B$21)^$E27),1)</f>
        <v>9738206.3942330908</v>
      </c>
      <c r="S26" s="36">
        <f>(S27)/((1+Assumptions!$B$21)^$E27)+L27/IF(L$3="EOP",((1+Assumptions!$B$21)^$E27),1)</f>
        <v>4761551.7565737655</v>
      </c>
      <c r="T26" s="36">
        <f>(T27)/((1+Assumptions!$B$21)^$E27)+M27/IF(M$3="EOP",((1+Assumptions!$B$21)^$E27),1)</f>
        <v>952310.35131475376</v>
      </c>
      <c r="U26" s="36">
        <f>(U27)/((1+Assumptions!$B$21)^$E27)+N27/IF(N$3="EOP",((1+Assumptions!$B$21)^$E27),1)</f>
        <v>1947641.278846618</v>
      </c>
      <c r="V26" s="36">
        <f>(V27)/((1+Assumptions!$B$21)^$E27)+O27/IF(O$3="EOP",((1+Assumptions!$B$21)^$E27),1)</f>
        <v>194764.12788466175</v>
      </c>
      <c r="W26" s="36">
        <f>(W27)/((1+Assumptions!$B$21)^$E27)+P27/IF(P$3="EOP",((1+Assumptions!$B$21)^$E27),1)</f>
        <v>779056.511538647</v>
      </c>
      <c r="X26" s="36">
        <f>(X27)/((1+Assumptions!$B$21)^$E27)+Q27/IF(Q$3="EOP",((1+Assumptions!$B$21)^$E27),1)</f>
        <v>476155.17565737688</v>
      </c>
      <c r="Y26" s="38">
        <f t="shared" si="2"/>
        <v>-2920876.1508160997</v>
      </c>
      <c r="Z26" s="37">
        <f>H27*Assumptions!$B$7*Assumptions!$B$25/$E27/12</f>
        <v>43128.404339348977</v>
      </c>
      <c r="AA26" s="36">
        <f>Z26*Assumptions!$B$11</f>
        <v>8625.6808678697962</v>
      </c>
      <c r="AB26" s="39">
        <f t="shared" si="8"/>
        <v>34502.723471479185</v>
      </c>
      <c r="AC26" s="87">
        <f t="shared" si="9"/>
        <v>-2886373.4273446207</v>
      </c>
      <c r="AD26" s="87">
        <f>Assumptions!$B$23*R26</f>
        <v>1460730.9591349636</v>
      </c>
      <c r="AE26" s="87">
        <f t="shared" si="11"/>
        <v>-1425642.4682096571</v>
      </c>
    </row>
    <row r="27" spans="1:31" x14ac:dyDescent="0.25">
      <c r="A27" s="1">
        <f t="shared" si="10"/>
        <v>22</v>
      </c>
      <c r="B27" s="30" t="s">
        <v>17</v>
      </c>
      <c r="C27" s="31">
        <f t="shared" si="3"/>
        <v>22</v>
      </c>
      <c r="D27" s="32">
        <f t="shared" si="1"/>
        <v>1.8333333333333333</v>
      </c>
      <c r="E27" s="32">
        <f t="shared" si="4"/>
        <v>8.3333333333333259E-2</v>
      </c>
      <c r="F27" s="31">
        <f t="shared" si="5"/>
        <v>0</v>
      </c>
      <c r="G27" s="36">
        <f>(G26*($K26/$K25)-L26)*(1+Assumptions!$B$15)^$F27</f>
        <v>766727188.25509238</v>
      </c>
      <c r="H27" s="36">
        <f>$H$6/$G$6*G27*(1+Assumptions!$B$16)^INT((C27-1)/12)*IF(B27="Monthly",1,12)</f>
        <v>69005.446942958311</v>
      </c>
      <c r="I27" s="40">
        <f>Assumptions!$B$14</f>
        <v>0.15</v>
      </c>
      <c r="J27" s="40">
        <f t="shared" si="6"/>
        <v>1.3451947011868914E-2</v>
      </c>
      <c r="K27" s="35">
        <f t="shared" si="7"/>
        <v>0.74233743818594089</v>
      </c>
      <c r="L27" s="37">
        <f>H27*Assumptions!$B$7</f>
        <v>34502.723471479156</v>
      </c>
      <c r="M27" s="36">
        <f>L27*Assumptions!$B$11</f>
        <v>6900.5446942958315</v>
      </c>
      <c r="N27" s="36">
        <f>H27*Assumptions!$B$11</f>
        <v>13801.089388591663</v>
      </c>
      <c r="O27" s="36">
        <f>N27*Assumptions!$B$12</f>
        <v>1380.1089388591663</v>
      </c>
      <c r="P27" s="36">
        <f>H27*Assumptions!$B$9</f>
        <v>5520.4357554366652</v>
      </c>
      <c r="Q27" s="36">
        <f>H27*Assumptions!$B$8</f>
        <v>3450.2723471479158</v>
      </c>
      <c r="R27" s="37">
        <f>(R28)/((1+Assumptions!$B$21)^$E28)+H28/IF(H$3="EOP",((1+Assumptions!$B$21)^$E28),1)</f>
        <v>9689117.9181017578</v>
      </c>
      <c r="S27" s="36">
        <f>(S28)/((1+Assumptions!$B$21)^$E28)+L28/IF(L$3="EOP",((1+Assumptions!$B$21)^$E28),1)</f>
        <v>4736857.0501112109</v>
      </c>
      <c r="T27" s="36">
        <f>(T28)/((1+Assumptions!$B$21)^$E28)+M28/IF(M$3="EOP",((1+Assumptions!$B$21)^$E28),1)</f>
        <v>947371.41002224269</v>
      </c>
      <c r="U27" s="36">
        <f>(U28)/((1+Assumptions!$B$21)^$E28)+N28/IF(N$3="EOP",((1+Assumptions!$B$21)^$E28),1)</f>
        <v>1937823.5836203515</v>
      </c>
      <c r="V27" s="36">
        <f>(V28)/((1+Assumptions!$B$21)^$E28)+O28/IF(O$3="EOP",((1+Assumptions!$B$21)^$E28),1)</f>
        <v>193782.3583620351</v>
      </c>
      <c r="W27" s="36">
        <f>(W28)/((1+Assumptions!$B$21)^$E28)+P28/IF(P$3="EOP",((1+Assumptions!$B$21)^$E28),1)</f>
        <v>775129.43344814039</v>
      </c>
      <c r="X27" s="36">
        <f>(X28)/((1+Assumptions!$B$21)^$E28)+Q28/IF(Q$3="EOP",((1+Assumptions!$B$21)^$E28),1)</f>
        <v>473685.70501112135</v>
      </c>
      <c r="Y27" s="38">
        <f t="shared" si="2"/>
        <v>-2906775.914295211</v>
      </c>
      <c r="Z27" s="37">
        <f>H28*Assumptions!$B$7*Assumptions!$B$25/$E28/12</f>
        <v>42546.30255127421</v>
      </c>
      <c r="AA27" s="36">
        <f>Z27*Assumptions!$B$11</f>
        <v>8509.2605102548423</v>
      </c>
      <c r="AB27" s="39">
        <f t="shared" si="8"/>
        <v>34037.042041019369</v>
      </c>
      <c r="AC27" s="87">
        <f t="shared" si="9"/>
        <v>-2872738.8722541914</v>
      </c>
      <c r="AD27" s="87">
        <f>Assumptions!$B$23*R27</f>
        <v>1453367.6877152636</v>
      </c>
      <c r="AE27" s="87">
        <f t="shared" si="11"/>
        <v>-1419371.1845389279</v>
      </c>
    </row>
    <row r="28" spans="1:31" x14ac:dyDescent="0.25">
      <c r="A28" s="1">
        <f t="shared" si="10"/>
        <v>23</v>
      </c>
      <c r="B28" s="30" t="s">
        <v>17</v>
      </c>
      <c r="C28" s="31">
        <f t="shared" si="3"/>
        <v>23</v>
      </c>
      <c r="D28" s="32">
        <f t="shared" si="1"/>
        <v>1.9166666666666667</v>
      </c>
      <c r="E28" s="32">
        <f t="shared" si="4"/>
        <v>8.3333333333333481E-2</v>
      </c>
      <c r="F28" s="31">
        <f t="shared" si="5"/>
        <v>0</v>
      </c>
      <c r="G28" s="36">
        <f>(G27*($K27/$K26)-L27)*(1+Assumptions!$B$15)^$F28</f>
        <v>756378712.02265406</v>
      </c>
      <c r="H28" s="36">
        <f>$H$6/$G$6*G28*(1+Assumptions!$B$16)^INT((C28-1)/12)*IF(B28="Monthly",1,12)</f>
        <v>68074.084082038869</v>
      </c>
      <c r="I28" s="40">
        <f>Assumptions!$B$14</f>
        <v>0.15</v>
      </c>
      <c r="J28" s="40">
        <f t="shared" si="6"/>
        <v>1.3451947011868914E-2</v>
      </c>
      <c r="K28" s="35">
        <f t="shared" si="7"/>
        <v>0.73235155430253707</v>
      </c>
      <c r="L28" s="37">
        <f>H28*Assumptions!$B$7</f>
        <v>34037.042041019435</v>
      </c>
      <c r="M28" s="36">
        <f>L28*Assumptions!$B$11</f>
        <v>6807.4084082038871</v>
      </c>
      <c r="N28" s="36">
        <f>H28*Assumptions!$B$11</f>
        <v>13614.816816407774</v>
      </c>
      <c r="O28" s="36">
        <f>N28*Assumptions!$B$12</f>
        <v>1361.4816816407774</v>
      </c>
      <c r="P28" s="36">
        <f>H28*Assumptions!$B$9</f>
        <v>5445.9267265631097</v>
      </c>
      <c r="Q28" s="36">
        <f>H28*Assumptions!$B$8</f>
        <v>3403.7042041019436</v>
      </c>
      <c r="R28" s="37">
        <f>(R29)/((1+Assumptions!$B$21)^$E29)+H29/IF(H$3="EOP",((1+Assumptions!$B$21)^$E29),1)</f>
        <v>9640861.6090627816</v>
      </c>
      <c r="S28" s="36">
        <f>(S29)/((1+Assumptions!$B$21)^$E29)+L29/IF(L$3="EOP",((1+Assumptions!$B$21)^$E29),1)</f>
        <v>4712577.1580270724</v>
      </c>
      <c r="T28" s="36">
        <f>(T29)/((1+Assumptions!$B$21)^$E29)+M29/IF(M$3="EOP",((1+Assumptions!$B$21)^$E29),1)</f>
        <v>942515.43160541484</v>
      </c>
      <c r="U28" s="36">
        <f>(U29)/((1+Assumptions!$B$21)^$E29)+N29/IF(N$3="EOP",((1+Assumptions!$B$21)^$E29),1)</f>
        <v>1928172.3218125564</v>
      </c>
      <c r="V28" s="36">
        <f>(V29)/((1+Assumptions!$B$21)^$E29)+O29/IF(O$3="EOP",((1+Assumptions!$B$21)^$E29),1)</f>
        <v>192817.23218125556</v>
      </c>
      <c r="W28" s="36">
        <f>(W29)/((1+Assumptions!$B$21)^$E29)+P29/IF(P$3="EOP",((1+Assumptions!$B$21)^$E29),1)</f>
        <v>771268.92872502224</v>
      </c>
      <c r="X28" s="36">
        <f>(X29)/((1+Assumptions!$B$21)^$E29)+Q29/IF(Q$3="EOP",((1+Assumptions!$B$21)^$E29),1)</f>
        <v>471257.71580270742</v>
      </c>
      <c r="Y28" s="38">
        <f t="shared" si="2"/>
        <v>-2892918.1484820936</v>
      </c>
      <c r="Z28" s="37">
        <f>H29*Assumptions!$B$7*Assumptions!$B$25/$E29/12</f>
        <v>41972.057360188839</v>
      </c>
      <c r="AA28" s="36">
        <f>Z28*Assumptions!$B$11</f>
        <v>8394.4114720377675</v>
      </c>
      <c r="AB28" s="39">
        <f t="shared" si="8"/>
        <v>33577.64588815107</v>
      </c>
      <c r="AC28" s="87">
        <f t="shared" si="9"/>
        <v>-2859340.5025939425</v>
      </c>
      <c r="AD28" s="87">
        <f>Assumptions!$B$23*R28</f>
        <v>1446129.2413594171</v>
      </c>
      <c r="AE28" s="87">
        <f t="shared" si="11"/>
        <v>-1413211.2612345254</v>
      </c>
    </row>
    <row r="29" spans="1:31" s="21" customFormat="1" x14ac:dyDescent="0.25">
      <c r="A29" s="21">
        <f t="shared" si="10"/>
        <v>24</v>
      </c>
      <c r="B29" s="41" t="s">
        <v>17</v>
      </c>
      <c r="C29" s="23">
        <f t="shared" si="3"/>
        <v>24</v>
      </c>
      <c r="D29" s="22">
        <f t="shared" si="1"/>
        <v>2</v>
      </c>
      <c r="E29" s="22">
        <f t="shared" si="4"/>
        <v>8.3333333333333259E-2</v>
      </c>
      <c r="F29" s="23">
        <f t="shared" si="5"/>
        <v>0</v>
      </c>
      <c r="G29" s="27">
        <f>(G28*($K28/$K27)-L28)*(1+Assumptions!$B$15)^$F29</f>
        <v>746169908.62557864</v>
      </c>
      <c r="H29" s="27">
        <f>$H$6/$G$6*G29*(1+Assumptions!$B$16)^INT((C29-1)/12)*IF(B29="Monthly",1,12)</f>
        <v>67155.291776302081</v>
      </c>
      <c r="I29" s="42">
        <f>Assumptions!$B$14</f>
        <v>0.15</v>
      </c>
      <c r="J29" s="42">
        <f t="shared" si="6"/>
        <v>1.3451947011868914E-2</v>
      </c>
      <c r="K29" s="43">
        <f t="shared" si="7"/>
        <v>0.72249999999999948</v>
      </c>
      <c r="L29" s="26">
        <f>H29*Assumptions!$B$7</f>
        <v>33577.645888151041</v>
      </c>
      <c r="M29" s="27">
        <f>L29*Assumptions!$B$11</f>
        <v>6715.5291776302083</v>
      </c>
      <c r="N29" s="27">
        <f>H29*Assumptions!$B$11</f>
        <v>13431.058355260417</v>
      </c>
      <c r="O29" s="27">
        <f>N29*Assumptions!$B$12</f>
        <v>1343.1058355260418</v>
      </c>
      <c r="P29" s="27">
        <f>H29*Assumptions!$B$9</f>
        <v>5372.4233421041663</v>
      </c>
      <c r="Q29" s="27">
        <f>H29*Assumptions!$B$8</f>
        <v>3357.7645888151042</v>
      </c>
      <c r="R29" s="26">
        <f>(R30)/((1+Assumptions!$B$21)^$E30)+H30/IF(H$3="EOP",((1+Assumptions!$B$21)^$E30),1)</f>
        <v>9593426.5847956501</v>
      </c>
      <c r="S29" s="27">
        <f>(S30)/((1+Assumptions!$B$21)^$E30)+L30/IF(L$3="EOP",((1+Assumptions!$B$21)^$E30),1)</f>
        <v>4688706.6494934587</v>
      </c>
      <c r="T29" s="27">
        <f>(T30)/((1+Assumptions!$B$21)^$E30)+M30/IF(M$3="EOP",((1+Assumptions!$B$21)^$E30),1)</f>
        <v>937741.32989869197</v>
      </c>
      <c r="U29" s="27">
        <f>(U30)/((1+Assumptions!$B$21)^$E30)+N30/IF(N$3="EOP",((1+Assumptions!$B$21)^$E30),1)</f>
        <v>1918685.3169591299</v>
      </c>
      <c r="V29" s="27">
        <f>(V30)/((1+Assumptions!$B$21)^$E30)+O30/IF(O$3="EOP",((1+Assumptions!$B$21)^$E30),1)</f>
        <v>191868.53169591291</v>
      </c>
      <c r="W29" s="27">
        <f>(W30)/((1+Assumptions!$B$21)^$E30)+P30/IF(P$3="EOP",((1+Assumptions!$B$21)^$E30),1)</f>
        <v>767474.12678365165</v>
      </c>
      <c r="X29" s="27">
        <f>(X30)/((1+Assumptions!$B$21)^$E30)+Q30/IF(Q$3="EOP",((1+Assumptions!$B$21)^$E30),1)</f>
        <v>468870.66494934598</v>
      </c>
      <c r="Y29" s="28">
        <f t="shared" si="2"/>
        <v>-2879299.6882046689</v>
      </c>
      <c r="Z29" s="26">
        <f>H30*Assumptions!$B$7*Assumptions!$B$25/$E30/12</f>
        <v>45612.367898982688</v>
      </c>
      <c r="AA29" s="27">
        <f>Z29*Assumptions!$B$11</f>
        <v>9122.4735797965386</v>
      </c>
      <c r="AB29" s="29">
        <f t="shared" si="8"/>
        <v>36489.894319186147</v>
      </c>
      <c r="AC29" s="86">
        <f t="shared" si="9"/>
        <v>-2842809.7938854829</v>
      </c>
      <c r="AD29" s="86">
        <f>Assumptions!$B$23*R29</f>
        <v>1439013.9877193475</v>
      </c>
      <c r="AE29" s="86">
        <f t="shared" si="11"/>
        <v>-1403795.8061661355</v>
      </c>
    </row>
    <row r="30" spans="1:31" x14ac:dyDescent="0.25">
      <c r="A30" s="1">
        <f t="shared" si="10"/>
        <v>25</v>
      </c>
      <c r="B30" s="30" t="s">
        <v>17</v>
      </c>
      <c r="C30" s="31">
        <f t="shared" si="3"/>
        <v>25</v>
      </c>
      <c r="D30" s="32">
        <f t="shared" si="1"/>
        <v>2.0833333333333335</v>
      </c>
      <c r="E30" s="32">
        <f t="shared" si="4"/>
        <v>8.3333333333333481E-2</v>
      </c>
      <c r="F30" s="31">
        <f t="shared" si="5"/>
        <v>1</v>
      </c>
      <c r="G30" s="36">
        <f>(G29*($K29/$K28)-L29)*(1+Assumptions!$B$15)^$F30</f>
        <v>750820870.76514828</v>
      </c>
      <c r="H30" s="36">
        <f>$H$6/$G$6*G30*(1+Assumptions!$B$16)^INT((C30-1)/12)*IF(B30="Monthly",1,12)</f>
        <v>72979.788638372425</v>
      </c>
      <c r="I30" s="40">
        <f>Assumptions!$B$14</f>
        <v>0.15</v>
      </c>
      <c r="J30" s="40">
        <f t="shared" si="6"/>
        <v>1.3451947011868914E-2</v>
      </c>
      <c r="K30" s="35">
        <f t="shared" si="7"/>
        <v>0.71278096828392423</v>
      </c>
      <c r="L30" s="37">
        <f>H30*Assumptions!$B$7</f>
        <v>36489.894319186213</v>
      </c>
      <c r="M30" s="36">
        <f>L30*Assumptions!$B$11</f>
        <v>7297.9788638372429</v>
      </c>
      <c r="N30" s="36">
        <f>H30*Assumptions!$B$11</f>
        <v>14595.957727674486</v>
      </c>
      <c r="O30" s="36">
        <f>N30*Assumptions!$B$12</f>
        <v>1459.5957727674486</v>
      </c>
      <c r="P30" s="36">
        <f>H30*Assumptions!$B$9</f>
        <v>5838.3830910697943</v>
      </c>
      <c r="Q30" s="36">
        <f>H30*Assumptions!$B$8</f>
        <v>3648.9894319186214</v>
      </c>
      <c r="R30" s="37">
        <f>(R31)/((1+Assumptions!$B$21)^$E31)+H31/IF(H$3="EOP",((1+Assumptions!$B$21)^$E31),1)</f>
        <v>9540057.357773114</v>
      </c>
      <c r="S30" s="36">
        <f>(S31)/((1+Assumptions!$B$21)^$E31)+L31/IF(L$3="EOP",((1+Assumptions!$B$21)^$E31),1)</f>
        <v>4661874.7231895532</v>
      </c>
      <c r="T30" s="36">
        <f>(T31)/((1+Assumptions!$B$21)^$E31)+M31/IF(M$3="EOP",((1+Assumptions!$B$21)^$E31),1)</f>
        <v>932374.94463791081</v>
      </c>
      <c r="U30" s="36">
        <f>(U31)/((1+Assumptions!$B$21)^$E31)+N31/IF(N$3="EOP",((1+Assumptions!$B$21)^$E31),1)</f>
        <v>1908011.4715546225</v>
      </c>
      <c r="V30" s="36">
        <f>(V31)/((1+Assumptions!$B$21)^$E31)+O31/IF(O$3="EOP",((1+Assumptions!$B$21)^$E31),1)</f>
        <v>190801.14715546218</v>
      </c>
      <c r="W30" s="36">
        <f>(W31)/((1+Assumptions!$B$21)^$E31)+P31/IF(P$3="EOP",((1+Assumptions!$B$21)^$E31),1)</f>
        <v>763204.58862184873</v>
      </c>
      <c r="X30" s="36">
        <f>(X31)/((1+Assumptions!$B$21)^$E31)+Q31/IF(Q$3="EOP",((1+Assumptions!$B$21)^$E31),1)</f>
        <v>466187.47231895541</v>
      </c>
      <c r="Y30" s="38">
        <f t="shared" si="2"/>
        <v>-2863955.193881507</v>
      </c>
      <c r="Z30" s="37">
        <f>H31*Assumptions!$B$7*Assumptions!$B$25/$E31/12</f>
        <v>44996.575981840047</v>
      </c>
      <c r="AA30" s="36">
        <f>Z30*Assumptions!$B$11</f>
        <v>8999.3151963680102</v>
      </c>
      <c r="AB30" s="39">
        <f t="shared" si="8"/>
        <v>35997.260785472041</v>
      </c>
      <c r="AC30" s="87">
        <f t="shared" si="9"/>
        <v>-2827957.9330960349</v>
      </c>
      <c r="AD30" s="87">
        <f>Assumptions!$B$23*R30</f>
        <v>1431008.603665967</v>
      </c>
      <c r="AE30" s="87">
        <f t="shared" si="11"/>
        <v>-1396949.3294300679</v>
      </c>
    </row>
    <row r="31" spans="1:31" x14ac:dyDescent="0.25">
      <c r="A31" s="1">
        <f t="shared" si="10"/>
        <v>26</v>
      </c>
      <c r="B31" s="30" t="s">
        <v>17</v>
      </c>
      <c r="C31" s="31">
        <f t="shared" si="3"/>
        <v>26</v>
      </c>
      <c r="D31" s="32">
        <f t="shared" si="1"/>
        <v>2.1666666666666665</v>
      </c>
      <c r="E31" s="32">
        <f t="shared" si="4"/>
        <v>8.3333333333333037E-2</v>
      </c>
      <c r="F31" s="31">
        <f t="shared" si="5"/>
        <v>0</v>
      </c>
      <c r="G31" s="36">
        <f>(G30*($K30/$K29)-L30)*(1+Assumptions!$B$15)^$F31</f>
        <v>740684378.30189109</v>
      </c>
      <c r="H31" s="36">
        <f>$H$6/$G$6*G31*(1+Assumptions!$B$16)^INT((C31-1)/12)*IF(B31="Monthly",1,12)</f>
        <v>71994.52157094382</v>
      </c>
      <c r="I31" s="40">
        <f>Assumptions!$B$14</f>
        <v>0.15</v>
      </c>
      <c r="J31" s="40">
        <f t="shared" si="6"/>
        <v>1.3451947011868803E-2</v>
      </c>
      <c r="K31" s="35">
        <f t="shared" si="7"/>
        <v>0.70319267646750039</v>
      </c>
      <c r="L31" s="37">
        <f>H31*Assumptions!$B$7</f>
        <v>35997.26078547191</v>
      </c>
      <c r="M31" s="36">
        <f>L31*Assumptions!$B$11</f>
        <v>7199.4521570943825</v>
      </c>
      <c r="N31" s="36">
        <f>H31*Assumptions!$B$11</f>
        <v>14398.904314188765</v>
      </c>
      <c r="O31" s="36">
        <f>N31*Assumptions!$B$12</f>
        <v>1439.8904314188767</v>
      </c>
      <c r="P31" s="36">
        <f>H31*Assumptions!$B$9</f>
        <v>5759.5617256755058</v>
      </c>
      <c r="Q31" s="36">
        <f>H31*Assumptions!$B$8</f>
        <v>3599.7260785471913</v>
      </c>
      <c r="R31" s="37">
        <f>(R32)/((1+Assumptions!$B$21)^$E32)+H32/IF(H$3="EOP",((1+Assumptions!$B$21)^$E32),1)</f>
        <v>9487565.4954373296</v>
      </c>
      <c r="S31" s="36">
        <f>(S32)/((1+Assumptions!$B$21)^$E32)+L32/IF(L$3="EOP",((1+Assumptions!$B$21)^$E32),1)</f>
        <v>4635480.1610443704</v>
      </c>
      <c r="T31" s="36">
        <f>(T32)/((1+Assumptions!$B$21)^$E32)+M32/IF(M$3="EOP",((1+Assumptions!$B$21)^$E32),1)</f>
        <v>927096.03220887424</v>
      </c>
      <c r="U31" s="36">
        <f>(U32)/((1+Assumptions!$B$21)^$E32)+N32/IF(N$3="EOP",((1+Assumptions!$B$21)^$E32),1)</f>
        <v>1897513.0990874656</v>
      </c>
      <c r="V31" s="36">
        <f>(V32)/((1+Assumptions!$B$21)^$E32)+O32/IF(O$3="EOP",((1+Assumptions!$B$21)^$E32),1)</f>
        <v>189751.30990874651</v>
      </c>
      <c r="W31" s="36">
        <f>(W32)/((1+Assumptions!$B$21)^$E32)+P32/IF(P$3="EOP",((1+Assumptions!$B$21)^$E32),1)</f>
        <v>759005.23963498604</v>
      </c>
      <c r="X31" s="36">
        <f>(X32)/((1+Assumptions!$B$21)^$E32)+Q32/IF(Q$3="EOP",((1+Assumptions!$B$21)^$E32),1)</f>
        <v>463548.01610443712</v>
      </c>
      <c r="Y31" s="38">
        <f t="shared" si="2"/>
        <v>-2848866.3216836913</v>
      </c>
      <c r="Z31" s="37">
        <f>H32*Assumptions!$B$7*Assumptions!$B$25/$E32/12</f>
        <v>44389.097592423866</v>
      </c>
      <c r="AA31" s="36">
        <f>Z31*Assumptions!$B$11</f>
        <v>8877.8195184847737</v>
      </c>
      <c r="AB31" s="39">
        <f t="shared" si="8"/>
        <v>35511.278073939095</v>
      </c>
      <c r="AC31" s="87">
        <f t="shared" si="9"/>
        <v>-2813355.0436097523</v>
      </c>
      <c r="AD31" s="87">
        <f>Assumptions!$B$23*R31</f>
        <v>1423134.8243155994</v>
      </c>
      <c r="AE31" s="87">
        <f t="shared" si="11"/>
        <v>-1390220.2192941529</v>
      </c>
    </row>
    <row r="32" spans="1:31" x14ac:dyDescent="0.25">
      <c r="A32" s="1">
        <f t="shared" si="10"/>
        <v>27</v>
      </c>
      <c r="B32" s="30" t="s">
        <v>17</v>
      </c>
      <c r="C32" s="31">
        <f t="shared" si="3"/>
        <v>27</v>
      </c>
      <c r="D32" s="32">
        <f t="shared" si="1"/>
        <v>2.25</v>
      </c>
      <c r="E32" s="32">
        <f t="shared" si="4"/>
        <v>8.3333333333333481E-2</v>
      </c>
      <c r="F32" s="31">
        <f t="shared" si="5"/>
        <v>0</v>
      </c>
      <c r="G32" s="36">
        <f>(G31*($K31/$K30)-L31)*(1+Assumptions!$B$15)^$F32</f>
        <v>730684734.03166974</v>
      </c>
      <c r="H32" s="36">
        <f>$H$6/$G$6*G32*(1+Assumptions!$B$16)^INT((C32-1)/12)*IF(B32="Monthly",1,12)</f>
        <v>71022.556147878306</v>
      </c>
      <c r="I32" s="40">
        <f>Assumptions!$B$14</f>
        <v>0.15</v>
      </c>
      <c r="J32" s="40">
        <f t="shared" si="6"/>
        <v>1.3451947011868914E-2</v>
      </c>
      <c r="K32" s="35">
        <f t="shared" si="7"/>
        <v>0.69373336584452527</v>
      </c>
      <c r="L32" s="37">
        <f>H32*Assumptions!$B$7</f>
        <v>35511.278073939153</v>
      </c>
      <c r="M32" s="36">
        <f>L32*Assumptions!$B$11</f>
        <v>7102.2556147878313</v>
      </c>
      <c r="N32" s="36">
        <f>H32*Assumptions!$B$11</f>
        <v>14204.511229575663</v>
      </c>
      <c r="O32" s="36">
        <f>N32*Assumptions!$B$12</f>
        <v>1420.4511229575664</v>
      </c>
      <c r="P32" s="36">
        <f>H32*Assumptions!$B$9</f>
        <v>5681.8044918302649</v>
      </c>
      <c r="Q32" s="36">
        <f>H32*Assumptions!$B$8</f>
        <v>3551.1278073939156</v>
      </c>
      <c r="R32" s="37">
        <f>(R33)/((1+Assumptions!$B$21)^$E33)+H33/IF(H$3="EOP",((1+Assumptions!$B$21)^$E33),1)</f>
        <v>9435939.4759723321</v>
      </c>
      <c r="S32" s="36">
        <f>(S33)/((1+Assumptions!$B$21)^$E33)+L33/IF(L$3="EOP",((1+Assumptions!$B$21)^$E33),1)</f>
        <v>4609517.2131342879</v>
      </c>
      <c r="T32" s="36">
        <f>(T33)/((1+Assumptions!$B$21)^$E33)+M33/IF(M$3="EOP",((1+Assumptions!$B$21)^$E33),1)</f>
        <v>921903.44262685778</v>
      </c>
      <c r="U32" s="36">
        <f>(U33)/((1+Assumptions!$B$21)^$E33)+N33/IF(N$3="EOP",((1+Assumptions!$B$21)^$E33),1)</f>
        <v>1887187.8951944665</v>
      </c>
      <c r="V32" s="36">
        <f>(V33)/((1+Assumptions!$B$21)^$E33)+O33/IF(O$3="EOP",((1+Assumptions!$B$21)^$E33),1)</f>
        <v>188718.78951944658</v>
      </c>
      <c r="W32" s="36">
        <f>(W33)/((1+Assumptions!$B$21)^$E33)+P33/IF(P$3="EOP",((1+Assumptions!$B$21)^$E33),1)</f>
        <v>754875.15807778633</v>
      </c>
      <c r="X32" s="36">
        <f>(X33)/((1+Assumptions!$B$21)^$E33)+Q33/IF(Q$3="EOP",((1+Assumptions!$B$21)^$E33),1)</f>
        <v>460951.72131342889</v>
      </c>
      <c r="Y32" s="38">
        <f t="shared" si="2"/>
        <v>-2834029.7203986673</v>
      </c>
      <c r="Z32" s="37">
        <f>H33*Assumptions!$B$7*Assumptions!$B$25/$E33/12</f>
        <v>43789.820493562904</v>
      </c>
      <c r="AA32" s="36">
        <f>Z32*Assumptions!$B$11</f>
        <v>8757.9640987125804</v>
      </c>
      <c r="AB32" s="39">
        <f t="shared" si="8"/>
        <v>35031.856394850322</v>
      </c>
      <c r="AC32" s="87">
        <f t="shared" si="9"/>
        <v>-2798997.8640038171</v>
      </c>
      <c r="AD32" s="87">
        <f>Assumptions!$B$23*R32</f>
        <v>1415390.9213958497</v>
      </c>
      <c r="AE32" s="87">
        <f t="shared" si="11"/>
        <v>-1383606.9426079674</v>
      </c>
    </row>
    <row r="33" spans="1:31" x14ac:dyDescent="0.25">
      <c r="A33" s="1">
        <f t="shared" si="10"/>
        <v>28</v>
      </c>
      <c r="B33" s="30" t="s">
        <v>17</v>
      </c>
      <c r="C33" s="31">
        <f t="shared" si="3"/>
        <v>28</v>
      </c>
      <c r="D33" s="32">
        <f t="shared" si="1"/>
        <v>2.3333333333333335</v>
      </c>
      <c r="E33" s="32">
        <f t="shared" si="4"/>
        <v>8.3333333333333481E-2</v>
      </c>
      <c r="F33" s="31">
        <f t="shared" si="5"/>
        <v>0</v>
      </c>
      <c r="G33" s="36">
        <f>(G32*($K32/$K31)-L32)*(1+Assumptions!$B$15)^$F33</f>
        <v>720820090.42902029</v>
      </c>
      <c r="H33" s="36">
        <f>$H$6/$G$6*G33*(1+Assumptions!$B$16)^INT((C33-1)/12)*IF(B33="Monthly",1,12)</f>
        <v>70063.712789700774</v>
      </c>
      <c r="I33" s="40">
        <f>Assumptions!$B$14</f>
        <v>0.15</v>
      </c>
      <c r="J33" s="40">
        <f t="shared" si="6"/>
        <v>1.3451947011868914E-2</v>
      </c>
      <c r="K33" s="35">
        <f t="shared" si="7"/>
        <v>0.6844013013668192</v>
      </c>
      <c r="L33" s="37">
        <f>H33*Assumptions!$B$7</f>
        <v>35031.856394850387</v>
      </c>
      <c r="M33" s="36">
        <f>L33*Assumptions!$B$11</f>
        <v>7006.3712789700776</v>
      </c>
      <c r="N33" s="36">
        <f>H33*Assumptions!$B$11</f>
        <v>14012.742557940155</v>
      </c>
      <c r="O33" s="36">
        <f>N33*Assumptions!$B$12</f>
        <v>1401.2742557940155</v>
      </c>
      <c r="P33" s="36">
        <f>H33*Assumptions!$B$9</f>
        <v>5605.0970231760621</v>
      </c>
      <c r="Q33" s="36">
        <f>H33*Assumptions!$B$8</f>
        <v>3503.1856394850388</v>
      </c>
      <c r="R33" s="37">
        <f>(R34)/((1+Assumptions!$B$21)^$E34)+H34/IF(H$3="EOP",((1+Assumptions!$B$21)^$E34),1)</f>
        <v>9385167.9337784778</v>
      </c>
      <c r="S33" s="36">
        <f>(S34)/((1+Assumptions!$B$21)^$E34)+L34/IF(L$3="EOP",((1+Assumptions!$B$21)^$E34),1)</f>
        <v>4583980.2074815175</v>
      </c>
      <c r="T33" s="36">
        <f>(T34)/((1+Assumptions!$B$21)^$E34)+M34/IF(M$3="EOP",((1+Assumptions!$B$21)^$E34),1)</f>
        <v>916796.04149630363</v>
      </c>
      <c r="U33" s="36">
        <f>(U34)/((1+Assumptions!$B$21)^$E34)+N34/IF(N$3="EOP",((1+Assumptions!$B$21)^$E34),1)</f>
        <v>1877033.5867556958</v>
      </c>
      <c r="V33" s="36">
        <f>(V34)/((1+Assumptions!$B$21)^$E34)+O34/IF(O$3="EOP",((1+Assumptions!$B$21)^$E34),1)</f>
        <v>187703.3586755695</v>
      </c>
      <c r="W33" s="36">
        <f>(W34)/((1+Assumptions!$B$21)^$E34)+P34/IF(P$3="EOP",((1+Assumptions!$B$21)^$E34),1)</f>
        <v>750813.434702278</v>
      </c>
      <c r="X33" s="36">
        <f>(X34)/((1+Assumptions!$B$21)^$E34)+Q34/IF(Q$3="EOP",((1+Assumptions!$B$21)^$E34),1)</f>
        <v>458398.02074815182</v>
      </c>
      <c r="Y33" s="38">
        <f t="shared" si="2"/>
        <v>-2819442.0842627077</v>
      </c>
      <c r="Z33" s="37">
        <f>H34*Assumptions!$B$7*Assumptions!$B$25/$E34/12</f>
        <v>43198.633963348482</v>
      </c>
      <c r="AA33" s="36">
        <f>Z33*Assumptions!$B$11</f>
        <v>8639.7267926696968</v>
      </c>
      <c r="AB33" s="39">
        <f t="shared" si="8"/>
        <v>34558.907170678787</v>
      </c>
      <c r="AC33" s="87">
        <f t="shared" si="9"/>
        <v>-2784883.1770920288</v>
      </c>
      <c r="AD33" s="87">
        <f>Assumptions!$B$23*R33</f>
        <v>1407775.1900667716</v>
      </c>
      <c r="AE33" s="87">
        <f t="shared" si="11"/>
        <v>-1377107.9870252572</v>
      </c>
    </row>
    <row r="34" spans="1:31" x14ac:dyDescent="0.25">
      <c r="A34" s="1">
        <f t="shared" si="10"/>
        <v>29</v>
      </c>
      <c r="B34" s="30" t="s">
        <v>17</v>
      </c>
      <c r="C34" s="31">
        <f t="shared" si="3"/>
        <v>29</v>
      </c>
      <c r="D34" s="32">
        <f t="shared" si="1"/>
        <v>2.4166666666666665</v>
      </c>
      <c r="E34" s="32">
        <f t="shared" si="4"/>
        <v>8.3333333333333037E-2</v>
      </c>
      <c r="F34" s="31">
        <f t="shared" si="5"/>
        <v>0</v>
      </c>
      <c r="G34" s="36">
        <f>(G33*($K33/$K32)-L33)*(1+Assumptions!$B$15)^$F34</f>
        <v>711088624.91108358</v>
      </c>
      <c r="H34" s="36">
        <f>$H$6/$G$6*G34*(1+Assumptions!$B$16)^INT((C34-1)/12)*IF(B34="Monthly",1,12)</f>
        <v>69117.814341357327</v>
      </c>
      <c r="I34" s="40">
        <f>Assumptions!$B$14</f>
        <v>0.15</v>
      </c>
      <c r="J34" s="40">
        <f t="shared" si="6"/>
        <v>1.3451947011868803E-2</v>
      </c>
      <c r="K34" s="35">
        <f t="shared" si="7"/>
        <v>0.67519477132597872</v>
      </c>
      <c r="L34" s="37">
        <f>H34*Assumptions!$B$7</f>
        <v>34558.907170678664</v>
      </c>
      <c r="M34" s="36">
        <f>L34*Assumptions!$B$11</f>
        <v>6911.7814341357334</v>
      </c>
      <c r="N34" s="36">
        <f>H34*Assumptions!$B$11</f>
        <v>13823.562868271467</v>
      </c>
      <c r="O34" s="36">
        <f>N34*Assumptions!$B$12</f>
        <v>1382.3562868271467</v>
      </c>
      <c r="P34" s="36">
        <f>H34*Assumptions!$B$9</f>
        <v>5529.425147308586</v>
      </c>
      <c r="Q34" s="36">
        <f>H34*Assumptions!$B$8</f>
        <v>3455.8907170678667</v>
      </c>
      <c r="R34" s="37">
        <f>(R35)/((1+Assumptions!$B$21)^$E35)+H35/IF(H$3="EOP",((1+Assumptions!$B$21)^$E35),1)</f>
        <v>9335239.6573648099</v>
      </c>
      <c r="S34" s="36">
        <f>(S35)/((1+Assumptions!$B$21)^$E35)+L35/IF(L$3="EOP",((1+Assumptions!$B$21)^$E35),1)</f>
        <v>4558863.5490024509</v>
      </c>
      <c r="T34" s="36">
        <f>(T35)/((1+Assumptions!$B$21)^$E35)+M35/IF(M$3="EOP",((1+Assumptions!$B$21)^$E35),1)</f>
        <v>911772.70980049018</v>
      </c>
      <c r="U34" s="36">
        <f>(U35)/((1+Assumptions!$B$21)^$E35)+N35/IF(N$3="EOP",((1+Assumptions!$B$21)^$E35),1)</f>
        <v>1867047.9314729623</v>
      </c>
      <c r="V34" s="36">
        <f>(V35)/((1+Assumptions!$B$21)^$E35)+O35/IF(O$3="EOP",((1+Assumptions!$B$21)^$E35),1)</f>
        <v>186704.79314729612</v>
      </c>
      <c r="W34" s="36">
        <f>(W35)/((1+Assumptions!$B$21)^$E35)+P35/IF(P$3="EOP",((1+Assumptions!$B$21)^$E35),1)</f>
        <v>746819.17258918448</v>
      </c>
      <c r="X34" s="36">
        <f>(X35)/((1+Assumptions!$B$21)^$E35)+Q35/IF(Q$3="EOP",((1+Assumptions!$B$21)^$E35),1)</f>
        <v>455886.35490024509</v>
      </c>
      <c r="Y34" s="38">
        <f t="shared" si="2"/>
        <v>-2805100.1523477533</v>
      </c>
      <c r="Z34" s="37">
        <f>H35*Assumptions!$B$7*Assumptions!$B$25/$E35/12</f>
        <v>42615.428774677559</v>
      </c>
      <c r="AA34" s="36">
        <f>Z34*Assumptions!$B$11</f>
        <v>8523.0857549355114</v>
      </c>
      <c r="AB34" s="39">
        <f t="shared" si="8"/>
        <v>34092.343019742046</v>
      </c>
      <c r="AC34" s="87">
        <f t="shared" si="9"/>
        <v>-2771007.8093280112</v>
      </c>
      <c r="AD34" s="87">
        <f>Assumptions!$B$23*R34</f>
        <v>1400285.9486047213</v>
      </c>
      <c r="AE34" s="87">
        <f t="shared" si="11"/>
        <v>-1370721.8607232899</v>
      </c>
    </row>
    <row r="35" spans="1:31" x14ac:dyDescent="0.25">
      <c r="A35" s="1">
        <f t="shared" si="10"/>
        <v>30</v>
      </c>
      <c r="B35" s="30" t="s">
        <v>17</v>
      </c>
      <c r="C35" s="31">
        <f t="shared" si="3"/>
        <v>30</v>
      </c>
      <c r="D35" s="32">
        <f t="shared" si="1"/>
        <v>2.5</v>
      </c>
      <c r="E35" s="32">
        <f t="shared" si="4"/>
        <v>8.3333333333333481E-2</v>
      </c>
      <c r="F35" s="31">
        <f t="shared" si="5"/>
        <v>0</v>
      </c>
      <c r="G35" s="36">
        <f>(G34*($K34/$K33)-L34)*(1+Assumptions!$B$15)^$F35</f>
        <v>701488539.50086641</v>
      </c>
      <c r="H35" s="36">
        <f>$H$6/$G$6*G35*(1+Assumptions!$B$16)^INT((C35-1)/12)*IF(B35="Monthly",1,12)</f>
        <v>68184.686039484222</v>
      </c>
      <c r="I35" s="40">
        <f>Assumptions!$B$14</f>
        <v>0.15</v>
      </c>
      <c r="J35" s="40">
        <f t="shared" si="6"/>
        <v>1.3451947011868914E-2</v>
      </c>
      <c r="K35" s="35">
        <f t="shared" si="7"/>
        <v>0.66611208703941072</v>
      </c>
      <c r="L35" s="37">
        <f>H35*Assumptions!$B$7</f>
        <v>34092.343019742111</v>
      </c>
      <c r="M35" s="36">
        <f>L35*Assumptions!$B$11</f>
        <v>6818.4686039484222</v>
      </c>
      <c r="N35" s="36">
        <f>H35*Assumptions!$B$11</f>
        <v>13636.937207896844</v>
      </c>
      <c r="O35" s="36">
        <f>N35*Assumptions!$B$12</f>
        <v>1363.6937207896844</v>
      </c>
      <c r="P35" s="36">
        <f>H35*Assumptions!$B$9</f>
        <v>5454.7748831587378</v>
      </c>
      <c r="Q35" s="36">
        <f>H35*Assumptions!$B$8</f>
        <v>3409.2343019742111</v>
      </c>
      <c r="R35" s="37">
        <f>(R36)/((1+Assumptions!$B$21)^$E36)+H36/IF(H$3="EOP",((1+Assumptions!$B$21)^$E36),1)</f>
        <v>9286143.5872698892</v>
      </c>
      <c r="S35" s="36">
        <f>(S36)/((1+Assumptions!$B$21)^$E36)+L36/IF(L$3="EOP",((1+Assumptions!$B$21)^$E36),1)</f>
        <v>4534161.7184702093</v>
      </c>
      <c r="T35" s="36">
        <f>(T36)/((1+Assumptions!$B$21)^$E36)+M36/IF(M$3="EOP",((1+Assumptions!$B$21)^$E36),1)</f>
        <v>906832.34369404183</v>
      </c>
      <c r="U35" s="36">
        <f>(U36)/((1+Assumptions!$B$21)^$E36)+N36/IF(N$3="EOP",((1+Assumptions!$B$21)^$E36),1)</f>
        <v>1857228.7174539785</v>
      </c>
      <c r="V35" s="36">
        <f>(V36)/((1+Assumptions!$B$21)^$E36)+O36/IF(O$3="EOP",((1+Assumptions!$B$21)^$E36),1)</f>
        <v>185722.87174539772</v>
      </c>
      <c r="W35" s="36">
        <f>(W36)/((1+Assumptions!$B$21)^$E36)+P36/IF(P$3="EOP",((1+Assumptions!$B$21)^$E36),1)</f>
        <v>742891.48698159086</v>
      </c>
      <c r="X35" s="36">
        <f>(X36)/((1+Assumptions!$B$21)^$E36)+Q36/IF(Q$3="EOP",((1+Assumptions!$B$21)^$E36),1)</f>
        <v>453416.17184702092</v>
      </c>
      <c r="Y35" s="38">
        <f t="shared" si="2"/>
        <v>-2791000.7079565292</v>
      </c>
      <c r="Z35" s="37">
        <f>H36*Assumptions!$B$7*Assumptions!$B$25/$E36/12</f>
        <v>42040.097175074072</v>
      </c>
      <c r="AA35" s="36">
        <f>Z35*Assumptions!$B$11</f>
        <v>8408.019435014814</v>
      </c>
      <c r="AB35" s="39">
        <f t="shared" si="8"/>
        <v>33632.077740059256</v>
      </c>
      <c r="AC35" s="87">
        <f t="shared" si="9"/>
        <v>-2757368.63021647</v>
      </c>
      <c r="AD35" s="87">
        <f>Assumptions!$B$23*R35</f>
        <v>1392921.5380904833</v>
      </c>
      <c r="AE35" s="87">
        <f t="shared" si="11"/>
        <v>-1364447.0921259867</v>
      </c>
    </row>
    <row r="36" spans="1:31" x14ac:dyDescent="0.25">
      <c r="A36" s="1">
        <f t="shared" si="10"/>
        <v>31</v>
      </c>
      <c r="B36" s="30" t="s">
        <v>17</v>
      </c>
      <c r="C36" s="31">
        <f t="shared" si="3"/>
        <v>31</v>
      </c>
      <c r="D36" s="32">
        <f t="shared" si="1"/>
        <v>2.5833333333333335</v>
      </c>
      <c r="E36" s="32">
        <f t="shared" si="4"/>
        <v>8.3333333333333481E-2</v>
      </c>
      <c r="F36" s="31">
        <f t="shared" si="5"/>
        <v>0</v>
      </c>
      <c r="G36" s="36">
        <f>(G35*($K35/$K34)-L35)*(1+Assumptions!$B$15)^$F36</f>
        <v>692018060.49504769</v>
      </c>
      <c r="H36" s="36">
        <f>$H$6/$G$6*G36*(1+Assumptions!$B$16)^INT((C36-1)/12)*IF(B36="Monthly",1,12)</f>
        <v>67264.155480118628</v>
      </c>
      <c r="I36" s="40">
        <f>Assumptions!$B$14</f>
        <v>0.15</v>
      </c>
      <c r="J36" s="40">
        <f t="shared" si="6"/>
        <v>1.3451947011868914E-2</v>
      </c>
      <c r="K36" s="35">
        <f t="shared" si="7"/>
        <v>0.65715158254059114</v>
      </c>
      <c r="L36" s="37">
        <f>H36*Assumptions!$B$7</f>
        <v>33632.077740059314</v>
      </c>
      <c r="M36" s="36">
        <f>L36*Assumptions!$B$11</f>
        <v>6726.4155480118634</v>
      </c>
      <c r="N36" s="36">
        <f>H36*Assumptions!$B$11</f>
        <v>13452.831096023727</v>
      </c>
      <c r="O36" s="36">
        <f>N36*Assumptions!$B$12</f>
        <v>1345.2831096023729</v>
      </c>
      <c r="P36" s="36">
        <f>H36*Assumptions!$B$9</f>
        <v>5381.1324384094905</v>
      </c>
      <c r="Q36" s="36">
        <f>H36*Assumptions!$B$8</f>
        <v>3363.2077740059317</v>
      </c>
      <c r="R36" s="37">
        <f>(R37)/((1+Assumptions!$B$21)^$E37)+H37/IF(H$3="EOP",((1+Assumptions!$B$21)^$E37),1)</f>
        <v>9237868.8140106797</v>
      </c>
      <c r="S36" s="36">
        <f>(S37)/((1+Assumptions!$B$21)^$E37)+L37/IF(L$3="EOP",((1+Assumptions!$B$21)^$E37),1)</f>
        <v>4509869.2714911886</v>
      </c>
      <c r="T36" s="36">
        <f>(T37)/((1+Assumptions!$B$21)^$E37)+M37/IF(M$3="EOP",((1+Assumptions!$B$21)^$E37),1)</f>
        <v>901973.85429823771</v>
      </c>
      <c r="U36" s="36">
        <f>(U37)/((1+Assumptions!$B$21)^$E37)+N37/IF(N$3="EOP",((1+Assumptions!$B$21)^$E37),1)</f>
        <v>1847573.7628021366</v>
      </c>
      <c r="V36" s="36">
        <f>(V37)/((1+Assumptions!$B$21)^$E37)+O37/IF(O$3="EOP",((1+Assumptions!$B$21)^$E37),1)</f>
        <v>184757.37628021353</v>
      </c>
      <c r="W36" s="36">
        <f>(W37)/((1+Assumptions!$B$21)^$E37)+P37/IF(P$3="EOP",((1+Assumptions!$B$21)^$E37),1)</f>
        <v>739029.50512085413</v>
      </c>
      <c r="X36" s="36">
        <f>(X37)/((1+Assumptions!$B$21)^$E37)+Q37/IF(Q$3="EOP",((1+Assumptions!$B$21)^$E37),1)</f>
        <v>450986.92714911886</v>
      </c>
      <c r="Y36" s="38">
        <f t="shared" si="2"/>
        <v>-2777140.5780258328</v>
      </c>
      <c r="Z36" s="37">
        <f>H37*Assumptions!$B$7*Assumptions!$B$25/$E37/12</f>
        <v>41472.532866778667</v>
      </c>
      <c r="AA36" s="36">
        <f>Z36*Assumptions!$B$11</f>
        <v>8294.5065733557331</v>
      </c>
      <c r="AB36" s="39">
        <f t="shared" si="8"/>
        <v>33178.026293422932</v>
      </c>
      <c r="AC36" s="87">
        <f t="shared" si="9"/>
        <v>-2743962.5517324097</v>
      </c>
      <c r="AD36" s="87">
        <f>Assumptions!$B$23*R36</f>
        <v>1385680.3221016019</v>
      </c>
      <c r="AE36" s="87">
        <f t="shared" si="11"/>
        <v>-1358282.2296308079</v>
      </c>
    </row>
    <row r="37" spans="1:31" x14ac:dyDescent="0.25">
      <c r="A37" s="1">
        <f t="shared" si="10"/>
        <v>32</v>
      </c>
      <c r="B37" s="30" t="s">
        <v>17</v>
      </c>
      <c r="C37" s="31">
        <f t="shared" si="3"/>
        <v>32</v>
      </c>
      <c r="D37" s="32">
        <f t="shared" si="1"/>
        <v>2.6666666666666665</v>
      </c>
      <c r="E37" s="32">
        <f t="shared" si="4"/>
        <v>8.3333333333333037E-2</v>
      </c>
      <c r="F37" s="31">
        <f t="shared" si="5"/>
        <v>0</v>
      </c>
      <c r="G37" s="36">
        <f>(G36*($K36/$K35)-L36)*(1+Assumptions!$B$15)^$F37</f>
        <v>682675438.13627195</v>
      </c>
      <c r="H37" s="36">
        <f>$H$6/$G$6*G37*(1+Assumptions!$B$16)^INT((C37-1)/12)*IF(B37="Monthly",1,12)</f>
        <v>66356.052586845632</v>
      </c>
      <c r="I37" s="40">
        <f>Assumptions!$B$14</f>
        <v>0.15</v>
      </c>
      <c r="J37" s="40">
        <f t="shared" si="6"/>
        <v>1.3451947011868803E-2</v>
      </c>
      <c r="K37" s="35">
        <f t="shared" si="7"/>
        <v>0.64831161427348938</v>
      </c>
      <c r="L37" s="37">
        <f>H37*Assumptions!$B$7</f>
        <v>33178.026293422816</v>
      </c>
      <c r="M37" s="36">
        <f>L37*Assumptions!$B$11</f>
        <v>6635.6052586845635</v>
      </c>
      <c r="N37" s="36">
        <f>H37*Assumptions!$B$11</f>
        <v>13271.210517369127</v>
      </c>
      <c r="O37" s="36">
        <f>N37*Assumptions!$B$12</f>
        <v>1327.1210517369127</v>
      </c>
      <c r="P37" s="36">
        <f>H37*Assumptions!$B$9</f>
        <v>5308.4842069476508</v>
      </c>
      <c r="Q37" s="36">
        <f>H37*Assumptions!$B$8</f>
        <v>3317.8026293422818</v>
      </c>
      <c r="R37" s="37">
        <f>(R38)/((1+Assumptions!$B$21)^$E38)+H38/IF(H$3="EOP",((1+Assumptions!$B$21)^$E38),1)</f>
        <v>9190404.5760591403</v>
      </c>
      <c r="S37" s="36">
        <f>(S38)/((1+Assumptions!$B$21)^$E38)+L38/IF(L$3="EOP",((1+Assumptions!$B$21)^$E38),1)</f>
        <v>4485980.8374954332</v>
      </c>
      <c r="T37" s="36">
        <f>(T38)/((1+Assumptions!$B$21)^$E38)+M38/IF(M$3="EOP",((1+Assumptions!$B$21)^$E38),1)</f>
        <v>897196.16749908647</v>
      </c>
      <c r="U37" s="36">
        <f>(U38)/((1+Assumptions!$B$21)^$E38)+N38/IF(N$3="EOP",((1+Assumptions!$B$21)^$E38),1)</f>
        <v>1838080.9152118287</v>
      </c>
      <c r="V37" s="36">
        <f>(V38)/((1+Assumptions!$B$21)^$E38)+O38/IF(O$3="EOP",((1+Assumptions!$B$21)^$E38),1)</f>
        <v>183808.09152118277</v>
      </c>
      <c r="W37" s="36">
        <f>(W38)/((1+Assumptions!$B$21)^$E38)+P38/IF(P$3="EOP",((1+Assumptions!$B$21)^$E38),1)</f>
        <v>735232.36608473107</v>
      </c>
      <c r="X37" s="36">
        <f>(X38)/((1+Assumptions!$B$21)^$E38)+Q38/IF(Q$3="EOP",((1+Assumptions!$B$21)^$E38),1)</f>
        <v>448598.08374954324</v>
      </c>
      <c r="Y37" s="38">
        <f t="shared" si="2"/>
        <v>-2763516.6325378735</v>
      </c>
      <c r="Z37" s="37">
        <f>H38*Assumptions!$B$7*Assumptions!$B$25/$E38/12</f>
        <v>40912.630987109238</v>
      </c>
      <c r="AA37" s="36">
        <f>Z37*Assumptions!$B$11</f>
        <v>8182.5261974218483</v>
      </c>
      <c r="AB37" s="39">
        <f t="shared" si="8"/>
        <v>32730.10478968739</v>
      </c>
      <c r="AC37" s="87">
        <f t="shared" si="9"/>
        <v>-2730786.5277481861</v>
      </c>
      <c r="AD37" s="87">
        <f>Assumptions!$B$23*R37</f>
        <v>1378560.6864088711</v>
      </c>
      <c r="AE37" s="87">
        <f t="shared" si="11"/>
        <v>-1352225.8413393151</v>
      </c>
    </row>
    <row r="38" spans="1:31" x14ac:dyDescent="0.25">
      <c r="A38" s="1">
        <f t="shared" si="10"/>
        <v>33</v>
      </c>
      <c r="B38" s="30" t="s">
        <v>17</v>
      </c>
      <c r="C38" s="31">
        <f t="shared" si="3"/>
        <v>33</v>
      </c>
      <c r="D38" s="32">
        <f t="shared" si="1"/>
        <v>2.75</v>
      </c>
      <c r="E38" s="32">
        <f t="shared" si="4"/>
        <v>8.3333333333333481E-2</v>
      </c>
      <c r="F38" s="31">
        <f t="shared" si="5"/>
        <v>0</v>
      </c>
      <c r="G38" s="36">
        <f>(G37*($K37/$K36)-L37)*(1+Assumptions!$B$15)^$F38</f>
        <v>673458946.28986514</v>
      </c>
      <c r="H38" s="36">
        <f>$H$6/$G$6*G38*(1+Assumptions!$B$16)^INT((C38-1)/12)*IF(B38="Monthly",1,12)</f>
        <v>65460.209579374896</v>
      </c>
      <c r="I38" s="40">
        <f>Assumptions!$B$14</f>
        <v>0.15</v>
      </c>
      <c r="J38" s="40">
        <f t="shared" si="6"/>
        <v>1.3451947011868914E-2</v>
      </c>
      <c r="K38" s="35">
        <f t="shared" si="7"/>
        <v>0.63959056079110321</v>
      </c>
      <c r="L38" s="37">
        <f>H38*Assumptions!$B$7</f>
        <v>32730.104789687448</v>
      </c>
      <c r="M38" s="36">
        <f>L38*Assumptions!$B$11</f>
        <v>6546.0209579374896</v>
      </c>
      <c r="N38" s="36">
        <f>H38*Assumptions!$B$11</f>
        <v>13092.041915874979</v>
      </c>
      <c r="O38" s="36">
        <f>N38*Assumptions!$B$12</f>
        <v>1309.2041915874979</v>
      </c>
      <c r="P38" s="36">
        <f>H38*Assumptions!$B$9</f>
        <v>5236.8167663499917</v>
      </c>
      <c r="Q38" s="36">
        <f>H38*Assumptions!$B$8</f>
        <v>3273.0104789687448</v>
      </c>
      <c r="R38" s="37">
        <f>(R39)/((1+Assumptions!$B$21)^$E39)+H39/IF(H$3="EOP",((1+Assumptions!$B$21)^$E39),1)</f>
        <v>9143740.2578461394</v>
      </c>
      <c r="S38" s="36">
        <f>(S39)/((1+Assumptions!$B$21)^$E39)+L39/IF(L$3="EOP",((1+Assumptions!$B$21)^$E39),1)</f>
        <v>4462491.1187406396</v>
      </c>
      <c r="T38" s="36">
        <f>(T39)/((1+Assumptions!$B$21)^$E39)+M39/IF(M$3="EOP",((1+Assumptions!$B$21)^$E39),1)</f>
        <v>892498.2237481277</v>
      </c>
      <c r="U38" s="36">
        <f>(U39)/((1+Assumptions!$B$21)^$E39)+N39/IF(N$3="EOP",((1+Assumptions!$B$21)^$E39),1)</f>
        <v>1828748.0515692285</v>
      </c>
      <c r="V38" s="36">
        <f>(V39)/((1+Assumptions!$B$21)^$E39)+O39/IF(O$3="EOP",((1+Assumptions!$B$21)^$E39),1)</f>
        <v>182874.80515692275</v>
      </c>
      <c r="W38" s="36">
        <f>(W39)/((1+Assumptions!$B$21)^$E39)+P39/IF(P$3="EOP",((1+Assumptions!$B$21)^$E39),1)</f>
        <v>731499.22062769101</v>
      </c>
      <c r="X38" s="36">
        <f>(X39)/((1+Assumptions!$B$21)^$E39)+Q39/IF(Q$3="EOP",((1+Assumptions!$B$21)^$E39),1)</f>
        <v>446249.11187406385</v>
      </c>
      <c r="Y38" s="38">
        <f t="shared" si="2"/>
        <v>-2750125.7839395669</v>
      </c>
      <c r="Z38" s="37">
        <f>H39*Assumptions!$B$7*Assumptions!$B$25/$E39/12</f>
        <v>40360.288089088514</v>
      </c>
      <c r="AA38" s="36">
        <f>Z38*Assumptions!$B$11</f>
        <v>8072.0576178177034</v>
      </c>
      <c r="AB38" s="39">
        <f t="shared" si="8"/>
        <v>32288.23047127081</v>
      </c>
      <c r="AC38" s="87">
        <f t="shared" si="9"/>
        <v>-2717837.5534682963</v>
      </c>
      <c r="AD38" s="87">
        <f>Assumptions!$B$23*R38</f>
        <v>1371561.0386769208</v>
      </c>
      <c r="AE38" s="87">
        <f t="shared" si="11"/>
        <v>-1346276.5147913755</v>
      </c>
    </row>
    <row r="39" spans="1:31" x14ac:dyDescent="0.25">
      <c r="A39" s="1">
        <f t="shared" si="10"/>
        <v>34</v>
      </c>
      <c r="B39" s="30" t="s">
        <v>17</v>
      </c>
      <c r="C39" s="31">
        <f t="shared" si="3"/>
        <v>34</v>
      </c>
      <c r="D39" s="32">
        <f t="shared" si="1"/>
        <v>2.8333333333333335</v>
      </c>
      <c r="E39" s="32">
        <f t="shared" si="4"/>
        <v>8.3333333333333481E-2</v>
      </c>
      <c r="F39" s="31">
        <f t="shared" si="5"/>
        <v>0</v>
      </c>
      <c r="G39" s="36">
        <f>(G38*($K38/$K37)-L38)*(1+Assumptions!$B$15)^$F39</f>
        <v>664366882.124915</v>
      </c>
      <c r="H39" s="36">
        <f>$H$6/$G$6*G39*(1+Assumptions!$B$16)^INT((C39-1)/12)*IF(B39="Monthly",1,12)</f>
        <v>64576.460942541744</v>
      </c>
      <c r="I39" s="40">
        <f>Assumptions!$B$14</f>
        <v>0.15</v>
      </c>
      <c r="J39" s="40">
        <f t="shared" si="6"/>
        <v>1.3451947011868914E-2</v>
      </c>
      <c r="K39" s="35">
        <f t="shared" si="7"/>
        <v>0.63098682245804982</v>
      </c>
      <c r="L39" s="37">
        <f>H39*Assumptions!$B$7</f>
        <v>32288.230471270872</v>
      </c>
      <c r="M39" s="36">
        <f>L39*Assumptions!$B$11</f>
        <v>6457.6460942541744</v>
      </c>
      <c r="N39" s="36">
        <f>H39*Assumptions!$B$11</f>
        <v>12915.292188508349</v>
      </c>
      <c r="O39" s="36">
        <f>N39*Assumptions!$B$12</f>
        <v>1291.5292188508349</v>
      </c>
      <c r="P39" s="36">
        <f>H39*Assumptions!$B$9</f>
        <v>5166.1168754033397</v>
      </c>
      <c r="Q39" s="36">
        <f>H39*Assumptions!$B$8</f>
        <v>3228.8230471270872</v>
      </c>
      <c r="R39" s="37">
        <f>(R40)/((1+Assumptions!$B$21)^$E40)+H40/IF(H$3="EOP",((1+Assumptions!$B$21)^$E40),1)</f>
        <v>9097865.3877923042</v>
      </c>
      <c r="S39" s="36">
        <f>(S40)/((1+Assumptions!$B$21)^$E40)+L40/IF(L$3="EOP",((1+Assumptions!$B$21)^$E40),1)</f>
        <v>4439394.889329602</v>
      </c>
      <c r="T39" s="36">
        <f>(T40)/((1+Assumptions!$B$21)^$E40)+M40/IF(M$3="EOP",((1+Assumptions!$B$21)^$E40),1)</f>
        <v>887878.97786592029</v>
      </c>
      <c r="U39" s="36">
        <f>(U40)/((1+Assumptions!$B$21)^$E40)+N40/IF(N$3="EOP",((1+Assumptions!$B$21)^$E40),1)</f>
        <v>1819573.0775584616</v>
      </c>
      <c r="V39" s="36">
        <f>(V40)/((1+Assumptions!$B$21)^$E40)+O40/IF(O$3="EOP",((1+Assumptions!$B$21)^$E40),1)</f>
        <v>181957.30775584606</v>
      </c>
      <c r="W39" s="36">
        <f>(W40)/((1+Assumptions!$B$21)^$E40)+P40/IF(P$3="EOP",((1+Assumptions!$B$21)^$E40),1)</f>
        <v>727829.23102338426</v>
      </c>
      <c r="X39" s="36">
        <f>(X40)/((1+Assumptions!$B$21)^$E40)+Q40/IF(Q$3="EOP",((1+Assumptions!$B$21)^$E40),1)</f>
        <v>443939.48893296014</v>
      </c>
      <c r="Y39" s="38">
        <f t="shared" si="2"/>
        <v>-2736964.9865696626</v>
      </c>
      <c r="Z39" s="37">
        <f>H40*Assumptions!$B$7*Assumptions!$B$25/$E40/12</f>
        <v>39815.402122329418</v>
      </c>
      <c r="AA39" s="36">
        <f>Z39*Assumptions!$B$11</f>
        <v>7963.0804244658839</v>
      </c>
      <c r="AB39" s="39">
        <f t="shared" si="8"/>
        <v>31852.321697863536</v>
      </c>
      <c r="AC39" s="87">
        <f t="shared" si="9"/>
        <v>-2705112.6648717988</v>
      </c>
      <c r="AD39" s="87">
        <f>Assumptions!$B$23*R39</f>
        <v>1364679.8081688455</v>
      </c>
      <c r="AE39" s="87">
        <f t="shared" si="11"/>
        <v>-1340432.8567029533</v>
      </c>
    </row>
    <row r="40" spans="1:31" x14ac:dyDescent="0.25">
      <c r="A40" s="1">
        <f t="shared" si="10"/>
        <v>35</v>
      </c>
      <c r="B40" s="30" t="s">
        <v>17</v>
      </c>
      <c r="C40" s="31">
        <f t="shared" si="3"/>
        <v>35</v>
      </c>
      <c r="D40" s="32">
        <f t="shared" si="1"/>
        <v>2.9166666666666665</v>
      </c>
      <c r="E40" s="32">
        <f t="shared" si="4"/>
        <v>8.3333333333333037E-2</v>
      </c>
      <c r="F40" s="31">
        <f t="shared" si="5"/>
        <v>0</v>
      </c>
      <c r="G40" s="36">
        <f>(G39*($K39/$K38)-L39)*(1+Assumptions!$B$15)^$F40</f>
        <v>655397565.79965889</v>
      </c>
      <c r="H40" s="36">
        <f>$H$6/$G$6*G40*(1+Assumptions!$B$16)^INT((C40-1)/12)*IF(B40="Monthly",1,12)</f>
        <v>63704.643395726853</v>
      </c>
      <c r="I40" s="40">
        <f>Assumptions!$B$14</f>
        <v>0.15</v>
      </c>
      <c r="J40" s="40">
        <f t="shared" si="6"/>
        <v>1.3451947011868803E-2</v>
      </c>
      <c r="K40" s="35">
        <f t="shared" si="7"/>
        <v>0.62249882115715671</v>
      </c>
      <c r="L40" s="37">
        <f>H40*Assumptions!$B$7</f>
        <v>31852.321697863426</v>
      </c>
      <c r="M40" s="36">
        <f>L40*Assumptions!$B$11</f>
        <v>6370.4643395726853</v>
      </c>
      <c r="N40" s="36">
        <f>H40*Assumptions!$B$11</f>
        <v>12740.928679145371</v>
      </c>
      <c r="O40" s="36">
        <f>N40*Assumptions!$B$12</f>
        <v>1274.0928679145372</v>
      </c>
      <c r="P40" s="36">
        <f>H40*Assumptions!$B$9</f>
        <v>5096.371471658148</v>
      </c>
      <c r="Q40" s="36">
        <f>H40*Assumptions!$B$8</f>
        <v>3185.2321697863426</v>
      </c>
      <c r="R40" s="37">
        <f>(R41)/((1+Assumptions!$B$21)^$E41)+H41/IF(H$3="EOP",((1+Assumptions!$B$21)^$E41),1)</f>
        <v>9052769.6363654751</v>
      </c>
      <c r="S40" s="36">
        <f>(S41)/((1+Assumptions!$B$21)^$E41)+L41/IF(L$3="EOP",((1+Assumptions!$B$21)^$E41),1)</f>
        <v>4416686.994240934</v>
      </c>
      <c r="T40" s="36">
        <f>(T41)/((1+Assumptions!$B$21)^$E41)+M41/IF(M$3="EOP",((1+Assumptions!$B$21)^$E41),1)</f>
        <v>883337.39884818671</v>
      </c>
      <c r="U40" s="36">
        <f>(U41)/((1+Assumptions!$B$21)^$E41)+N41/IF(N$3="EOP",((1+Assumptions!$B$21)^$E41),1)</f>
        <v>1810553.9272730956</v>
      </c>
      <c r="V40" s="36">
        <f>(V41)/((1+Assumptions!$B$21)^$E41)+O41/IF(O$3="EOP",((1+Assumptions!$B$21)^$E41),1)</f>
        <v>181055.39272730949</v>
      </c>
      <c r="W40" s="36">
        <f>(W41)/((1+Assumptions!$B$21)^$E41)+P41/IF(P$3="EOP",((1+Assumptions!$B$21)^$E41),1)</f>
        <v>724221.57090923795</v>
      </c>
      <c r="X40" s="36">
        <f>(X41)/((1+Assumptions!$B$21)^$E41)+Q41/IF(Q$3="EOP",((1+Assumptions!$B$21)^$E41),1)</f>
        <v>441668.69942409336</v>
      </c>
      <c r="Y40" s="38">
        <f t="shared" si="2"/>
        <v>-2724031.2360936105</v>
      </c>
      <c r="Z40" s="37">
        <f>H41*Assumptions!$B$7*Assumptions!$B$25/$E41/12</f>
        <v>39277.872414180245</v>
      </c>
      <c r="AA40" s="36">
        <f>Z40*Assumptions!$B$11</f>
        <v>7855.5744828360494</v>
      </c>
      <c r="AB40" s="39">
        <f t="shared" si="8"/>
        <v>31422.297931344197</v>
      </c>
      <c r="AC40" s="87">
        <f t="shared" si="9"/>
        <v>-2692608.9381622663</v>
      </c>
      <c r="AD40" s="87">
        <f>Assumptions!$B$23*R40</f>
        <v>1357915.4454548212</v>
      </c>
      <c r="AE40" s="87">
        <f t="shared" si="11"/>
        <v>-1334693.4927074451</v>
      </c>
    </row>
    <row r="41" spans="1:31" s="21" customFormat="1" x14ac:dyDescent="0.25">
      <c r="A41" s="21">
        <f t="shared" si="10"/>
        <v>36</v>
      </c>
      <c r="B41" s="41" t="s">
        <v>17</v>
      </c>
      <c r="C41" s="23">
        <f t="shared" si="3"/>
        <v>36</v>
      </c>
      <c r="D41" s="22">
        <f t="shared" si="1"/>
        <v>3</v>
      </c>
      <c r="E41" s="22">
        <f t="shared" si="4"/>
        <v>8.3333333333333481E-2</v>
      </c>
      <c r="F41" s="23">
        <f t="shared" si="5"/>
        <v>0</v>
      </c>
      <c r="G41" s="27">
        <f>(G40*($K40/$K39)-L40)*(1+Assumptions!$B$15)^$F41</f>
        <v>646549340.15111637</v>
      </c>
      <c r="H41" s="27">
        <f>$H$6/$G$6*G41*(1+Assumptions!$B$16)^INT((C41-1)/12)*IF(B41="Monthly",1,12)</f>
        <v>62844.595862688511</v>
      </c>
      <c r="I41" s="42">
        <f>Assumptions!$B$14</f>
        <v>0.15</v>
      </c>
      <c r="J41" s="42">
        <f t="shared" si="6"/>
        <v>1.3451947011868914E-2</v>
      </c>
      <c r="K41" s="43">
        <f t="shared" si="7"/>
        <v>0.61412499999999981</v>
      </c>
      <c r="L41" s="26">
        <f>H41*Assumptions!$B$7</f>
        <v>31422.297931344256</v>
      </c>
      <c r="M41" s="27">
        <f>L41*Assumptions!$B$11</f>
        <v>6284.4595862688511</v>
      </c>
      <c r="N41" s="27">
        <f>H41*Assumptions!$B$11</f>
        <v>12568.919172537702</v>
      </c>
      <c r="O41" s="27">
        <f>N41*Assumptions!$B$12</f>
        <v>1256.8919172537703</v>
      </c>
      <c r="P41" s="27">
        <f>H41*Assumptions!$B$9</f>
        <v>5027.5676690150813</v>
      </c>
      <c r="Q41" s="27">
        <f>H41*Assumptions!$B$8</f>
        <v>3142.2297931344256</v>
      </c>
      <c r="R41" s="26">
        <f>(R42)/((1+Assumptions!$B$21)^$E42)+H42/IF(H$3="EOP",((1+Assumptions!$B$21)^$E42),1)</f>
        <v>9008442.8141643833</v>
      </c>
      <c r="S41" s="27">
        <f>(S42)/((1+Assumptions!$B$21)^$E42)+L42/IF(L$3="EOP",((1+Assumptions!$B$21)^$E42),1)</f>
        <v>4394362.3483728701</v>
      </c>
      <c r="T41" s="27">
        <f>(T42)/((1+Assumptions!$B$21)^$E42)+M42/IF(M$3="EOP",((1+Assumptions!$B$21)^$E42),1)</f>
        <v>878872.46967457409</v>
      </c>
      <c r="U41" s="27">
        <f>(U42)/((1+Assumptions!$B$21)^$E42)+N42/IF(N$3="EOP",((1+Assumptions!$B$21)^$E42),1)</f>
        <v>1801688.5628328773</v>
      </c>
      <c r="V41" s="27">
        <f>(V42)/((1+Assumptions!$B$21)^$E42)+O42/IF(O$3="EOP",((1+Assumptions!$B$21)^$E42),1)</f>
        <v>180168.85628328766</v>
      </c>
      <c r="W41" s="27">
        <f>(W42)/((1+Assumptions!$B$21)^$E42)+P42/IF(P$3="EOP",((1+Assumptions!$B$21)^$E42),1)</f>
        <v>720675.42513315065</v>
      </c>
      <c r="X41" s="27">
        <f>(X42)/((1+Assumptions!$B$21)^$E42)+Q42/IF(Q$3="EOP",((1+Assumptions!$B$21)^$E42),1)</f>
        <v>439436.23483728705</v>
      </c>
      <c r="Y41" s="28">
        <f t="shared" si="2"/>
        <v>-2711321.5689460603</v>
      </c>
      <c r="Z41" s="26">
        <f>H42*Assumptions!$B$7*Assumptions!$B$25/$E42/12</f>
        <v>42684.355775680939</v>
      </c>
      <c r="AA41" s="27">
        <f>Z41*Assumptions!$B$11</f>
        <v>8536.8711551361885</v>
      </c>
      <c r="AB41" s="29">
        <f t="shared" si="8"/>
        <v>34147.484620544754</v>
      </c>
      <c r="AC41" s="86">
        <f t="shared" si="9"/>
        <v>-2677174.0843255157</v>
      </c>
      <c r="AD41" s="86">
        <f>Assumptions!$B$23*R41</f>
        <v>1351266.4221246575</v>
      </c>
      <c r="AE41" s="86">
        <f t="shared" si="11"/>
        <v>-1325907.6622008581</v>
      </c>
    </row>
    <row r="42" spans="1:31" s="44" customFormat="1" x14ac:dyDescent="0.25">
      <c r="A42" s="44">
        <f t="shared" si="10"/>
        <v>37</v>
      </c>
      <c r="B42" s="45" t="s">
        <v>18</v>
      </c>
      <c r="C42" s="46">
        <f>C41+12</f>
        <v>48</v>
      </c>
      <c r="D42" s="47">
        <f t="shared" si="1"/>
        <v>4</v>
      </c>
      <c r="E42" s="47">
        <f t="shared" si="4"/>
        <v>1</v>
      </c>
      <c r="F42" s="48">
        <f t="shared" si="5"/>
        <v>1</v>
      </c>
      <c r="G42" s="49">
        <f>(G41*($K41/$K40)-L41)*(1+Assumptions!$B$15)^$F42</f>
        <v>650576981.79669166</v>
      </c>
      <c r="H42" s="49">
        <f>$H$6/$G$6*G42*(1+Assumptions!$B$16)^INT((C42-1)/12)*IF(B42="Monthly",1,12)</f>
        <v>819539.63089307409</v>
      </c>
      <c r="I42" s="50">
        <f>Assumptions!$B$14</f>
        <v>0.15</v>
      </c>
      <c r="J42" s="50">
        <f t="shared" si="6"/>
        <v>0.15000000000000002</v>
      </c>
      <c r="K42" s="51">
        <f t="shared" si="7"/>
        <v>0.52200624999999978</v>
      </c>
      <c r="L42" s="52">
        <f>H42*Assumptions!$B$7</f>
        <v>409769.81544653705</v>
      </c>
      <c r="M42" s="49">
        <f>L42*Assumptions!$B$11</f>
        <v>81953.963089307421</v>
      </c>
      <c r="N42" s="49">
        <f>H42*Assumptions!$B$11</f>
        <v>163907.92617861484</v>
      </c>
      <c r="O42" s="49">
        <f>N42*Assumptions!$B$12</f>
        <v>16390.792617861483</v>
      </c>
      <c r="P42" s="49">
        <f>H42*Assumptions!$B$9</f>
        <v>65563.170471445934</v>
      </c>
      <c r="Q42" s="49">
        <f>H42*Assumptions!$B$8</f>
        <v>40976.98154465371</v>
      </c>
      <c r="R42" s="52">
        <f>(R43)/((1+Assumptions!$B$21)^$E43)+H43/IF(H$3="EOP",((1+Assumptions!$B$21)^$E43),1)</f>
        <v>8393625.7628530916</v>
      </c>
      <c r="S42" s="49">
        <f>(S43)/((1+Assumptions!$B$21)^$E43)+L43/IF(L$3="EOP",((1+Assumptions!$B$21)^$E43),1)</f>
        <v>4094451.5916356547</v>
      </c>
      <c r="T42" s="49">
        <f>(T43)/((1+Assumptions!$B$21)^$E43)+M43/IF(M$3="EOP",((1+Assumptions!$B$21)^$E43),1)</f>
        <v>818890.31832713098</v>
      </c>
      <c r="U42" s="49">
        <f>(U43)/((1+Assumptions!$B$21)^$E43)+N43/IF(N$3="EOP",((1+Assumptions!$B$21)^$E43),1)</f>
        <v>1678725.1525706188</v>
      </c>
      <c r="V42" s="49">
        <f>(V43)/((1+Assumptions!$B$21)^$E43)+O43/IF(O$3="EOP",((1+Assumptions!$B$21)^$E43),1)</f>
        <v>167872.51525706184</v>
      </c>
      <c r="W42" s="49">
        <f>(W43)/((1+Assumptions!$B$21)^$E43)+P43/IF(P$3="EOP",((1+Assumptions!$B$21)^$E43),1)</f>
        <v>671490.06102824735</v>
      </c>
      <c r="X42" s="49">
        <f>(X43)/((1+Assumptions!$B$21)^$E43)+Q43/IF(Q$3="EOP",((1+Assumptions!$B$21)^$E43),1)</f>
        <v>409445.15916356549</v>
      </c>
      <c r="Y42" s="53">
        <f t="shared" si="2"/>
        <v>-2526276.6320391982</v>
      </c>
      <c r="Z42" s="52">
        <f>H43*Assumptions!$B$7*Assumptions!$B$25/$E43/12</f>
        <v>39938.306860769866</v>
      </c>
      <c r="AA42" s="49">
        <f>Z42*Assumptions!$B$11</f>
        <v>7987.6613721539734</v>
      </c>
      <c r="AB42" s="54">
        <f t="shared" si="8"/>
        <v>31950.645488615894</v>
      </c>
      <c r="AC42" s="88">
        <f t="shared" si="9"/>
        <v>-2494325.9865505821</v>
      </c>
      <c r="AD42" s="88">
        <f>Assumptions!$B$23*R42</f>
        <v>1259043.8644279637</v>
      </c>
      <c r="AE42" s="88">
        <f t="shared" si="11"/>
        <v>-1235282.1221226184</v>
      </c>
    </row>
    <row r="43" spans="1:31" s="44" customFormat="1" x14ac:dyDescent="0.25">
      <c r="A43" s="44">
        <f t="shared" si="10"/>
        <v>38</v>
      </c>
      <c r="B43" s="45" t="s">
        <v>18</v>
      </c>
      <c r="C43" s="48">
        <f>C42+12</f>
        <v>60</v>
      </c>
      <c r="D43" s="47">
        <f t="shared" si="1"/>
        <v>5</v>
      </c>
      <c r="E43" s="47">
        <f t="shared" si="4"/>
        <v>1</v>
      </c>
      <c r="F43" s="48">
        <f t="shared" si="5"/>
        <v>1</v>
      </c>
      <c r="G43" s="49">
        <f>(G42*($K42/$K41)-L42)*(1+Assumptions!$B$15)^$F43</f>
        <v>563632278.0059762</v>
      </c>
      <c r="H43" s="49">
        <f>$H$6/$G$6*G43*(1+Assumptions!$B$16)^INT((C43-1)/12)*IF(B43="Monthly",1,12)</f>
        <v>766815.49172678147</v>
      </c>
      <c r="I43" s="50">
        <f>Assumptions!$B$14</f>
        <v>0.15</v>
      </c>
      <c r="J43" s="50">
        <f t="shared" si="6"/>
        <v>0.15000000000000002</v>
      </c>
      <c r="K43" s="51">
        <f t="shared" si="7"/>
        <v>0.44370531249999978</v>
      </c>
      <c r="L43" s="52">
        <f>H43*Assumptions!$B$7</f>
        <v>383407.74586339074</v>
      </c>
      <c r="M43" s="49">
        <f>L43*Assumptions!$B$11</f>
        <v>76681.549172678147</v>
      </c>
      <c r="N43" s="49">
        <f>H43*Assumptions!$B$11</f>
        <v>153363.09834535629</v>
      </c>
      <c r="O43" s="49">
        <f>N43*Assumptions!$B$12</f>
        <v>15336.30983453563</v>
      </c>
      <c r="P43" s="49">
        <f>H43*Assumptions!$B$9</f>
        <v>61345.239338142521</v>
      </c>
      <c r="Q43" s="49">
        <f>H43*Assumptions!$B$8</f>
        <v>38340.774586339074</v>
      </c>
      <c r="R43" s="52">
        <f>(R44)/((1+Assumptions!$B$21)^$E44)+H44/IF(H$3="EOP",((1+Assumptions!$B$21)^$E44),1)</f>
        <v>7817480.5279044667</v>
      </c>
      <c r="S43" s="49">
        <f>(S44)/((1+Assumptions!$B$21)^$E44)+L44/IF(L$3="EOP",((1+Assumptions!$B$21)^$E44),1)</f>
        <v>3813405.1355631552</v>
      </c>
      <c r="T43" s="49">
        <f>(T44)/((1+Assumptions!$B$21)^$E44)+M44/IF(M$3="EOP",((1+Assumptions!$B$21)^$E44),1)</f>
        <v>762681.02711263101</v>
      </c>
      <c r="U43" s="49">
        <f>(U44)/((1+Assumptions!$B$21)^$E44)+N44/IF(N$3="EOP",((1+Assumptions!$B$21)^$E44),1)</f>
        <v>1563496.1055808938</v>
      </c>
      <c r="V43" s="49">
        <f>(V44)/((1+Assumptions!$B$21)^$E44)+O44/IF(O$3="EOP",((1+Assumptions!$B$21)^$E44),1)</f>
        <v>156349.61055808933</v>
      </c>
      <c r="W43" s="49">
        <f>(W44)/((1+Assumptions!$B$21)^$E44)+P44/IF(P$3="EOP",((1+Assumptions!$B$21)^$E44),1)</f>
        <v>625398.44223235734</v>
      </c>
      <c r="X43" s="49">
        <f>(X44)/((1+Assumptions!$B$21)^$E44)+Q44/IF(Q$3="EOP",((1+Assumptions!$B$21)^$E44),1)</f>
        <v>381340.51355631551</v>
      </c>
      <c r="Y43" s="53">
        <f t="shared" si="2"/>
        <v>-2352870.9686424648</v>
      </c>
      <c r="Z43" s="52">
        <f>H44*Assumptions!$B$7*Assumptions!$B$25/$E44/12</f>
        <v>37366.704949589184</v>
      </c>
      <c r="AA43" s="49">
        <f>Z43*Assumptions!$B$11</f>
        <v>7473.3409899178369</v>
      </c>
      <c r="AB43" s="54">
        <f t="shared" si="8"/>
        <v>29893.363959671347</v>
      </c>
      <c r="AC43" s="88">
        <f t="shared" si="9"/>
        <v>-2322977.6046827934</v>
      </c>
      <c r="AD43" s="88">
        <f>Assumptions!$B$23*R43</f>
        <v>1172622.07918567</v>
      </c>
      <c r="AE43" s="88">
        <f t="shared" si="11"/>
        <v>-1150355.5254971234</v>
      </c>
    </row>
    <row r="44" spans="1:31" x14ac:dyDescent="0.25">
      <c r="A44" s="44">
        <f t="shared" si="10"/>
        <v>39</v>
      </c>
      <c r="B44" s="45" t="s">
        <v>18</v>
      </c>
      <c r="C44" s="48">
        <f t="shared" ref="C44:C78" si="12">C43+12</f>
        <v>72</v>
      </c>
      <c r="D44" s="47">
        <f t="shared" si="1"/>
        <v>6</v>
      </c>
      <c r="E44" s="47">
        <f t="shared" si="4"/>
        <v>1</v>
      </c>
      <c r="F44" s="48">
        <f t="shared" si="5"/>
        <v>1</v>
      </c>
      <c r="G44" s="49">
        <f>(G43*($K43/$K42)-L43)*(1+Assumptions!$B$15)^$F44</f>
        <v>488278109.13040072</v>
      </c>
      <c r="H44" s="49">
        <f>$H$6/$G$6*G44*(1+Assumptions!$B$16)^INT((C44-1)/12)*IF(B44="Monthly",1,12)</f>
        <v>717440.73503211234</v>
      </c>
      <c r="I44" s="50">
        <f>Assumptions!$B$14</f>
        <v>0.15</v>
      </c>
      <c r="J44" s="50">
        <f t="shared" si="6"/>
        <v>0.15000000000000002</v>
      </c>
      <c r="K44" s="51">
        <f t="shared" si="7"/>
        <v>0.37714951562499982</v>
      </c>
      <c r="L44" s="52">
        <f>H44*Assumptions!$B$7</f>
        <v>358720.36751605617</v>
      </c>
      <c r="M44" s="49">
        <f>L44*Assumptions!$B$11</f>
        <v>71744.073503211242</v>
      </c>
      <c r="N44" s="49">
        <f>H44*Assumptions!$B$11</f>
        <v>143488.14700642248</v>
      </c>
      <c r="O44" s="49">
        <f>N44*Assumptions!$B$12</f>
        <v>14348.81470064225</v>
      </c>
      <c r="P44" s="49">
        <f>H44*Assumptions!$B$9</f>
        <v>57395.258802568991</v>
      </c>
      <c r="Q44" s="49">
        <f>H44*Assumptions!$B$8</f>
        <v>35872.036751605621</v>
      </c>
      <c r="R44" s="52">
        <f>(R45)/((1+Assumptions!$B$21)^$E45)+H45/IF(H$3="EOP",((1+Assumptions!$B$21)^$E45),1)</f>
        <v>7277540.7876941627</v>
      </c>
      <c r="S44" s="49">
        <f>(S45)/((1+Assumptions!$B$21)^$E45)+L45/IF(L$3="EOP",((1+Assumptions!$B$21)^$E45),1)</f>
        <v>3550019.8964361777</v>
      </c>
      <c r="T44" s="49">
        <f>(T45)/((1+Assumptions!$B$21)^$E45)+M45/IF(M$3="EOP",((1+Assumptions!$B$21)^$E45),1)</f>
        <v>710003.97928723542</v>
      </c>
      <c r="U44" s="49">
        <f>(U45)/((1+Assumptions!$B$21)^$E45)+N45/IF(N$3="EOP",((1+Assumptions!$B$21)^$E45),1)</f>
        <v>1455508.1575388329</v>
      </c>
      <c r="V44" s="49">
        <f>(V45)/((1+Assumptions!$B$21)^$E45)+O45/IF(O$3="EOP",((1+Assumptions!$B$21)^$E45),1)</f>
        <v>145550.81575388325</v>
      </c>
      <c r="W44" s="49">
        <f>(W45)/((1+Assumptions!$B$21)^$E45)+P45/IF(P$3="EOP",((1+Assumptions!$B$21)^$E45),1)</f>
        <v>582203.26301553298</v>
      </c>
      <c r="X44" s="49">
        <f>(X45)/((1+Assumptions!$B$21)^$E45)+Q45/IF(Q$3="EOP",((1+Assumptions!$B$21)^$E45),1)</f>
        <v>355001.98964361771</v>
      </c>
      <c r="Y44" s="53">
        <f t="shared" si="2"/>
        <v>-2190362.2761011203</v>
      </c>
      <c r="Z44" s="52">
        <f>H45*Assumptions!$B$7*Assumptions!$B$25/$E45/12</f>
        <v>34958.44675164239</v>
      </c>
      <c r="AA44" s="49">
        <f>Z44*Assumptions!$B$11</f>
        <v>6991.6893503284782</v>
      </c>
      <c r="AB44" s="54">
        <f t="shared" si="8"/>
        <v>27966.757401313913</v>
      </c>
      <c r="AC44" s="88">
        <f t="shared" si="9"/>
        <v>-2162395.5186998062</v>
      </c>
      <c r="AD44" s="88">
        <f>Assumptions!$B$23*R44</f>
        <v>1091631.1181541244</v>
      </c>
      <c r="AE44" s="88">
        <f t="shared" si="11"/>
        <v>-1070764.4005456818</v>
      </c>
    </row>
    <row r="45" spans="1:31" x14ac:dyDescent="0.25">
      <c r="A45" s="44">
        <f t="shared" si="10"/>
        <v>40</v>
      </c>
      <c r="B45" s="45" t="s">
        <v>18</v>
      </c>
      <c r="C45" s="48">
        <f t="shared" si="12"/>
        <v>84</v>
      </c>
      <c r="D45" s="47">
        <f t="shared" si="1"/>
        <v>7</v>
      </c>
      <c r="E45" s="47">
        <f t="shared" si="4"/>
        <v>1</v>
      </c>
      <c r="F45" s="48">
        <f t="shared" si="5"/>
        <v>1</v>
      </c>
      <c r="G45" s="49">
        <f>(G44*($K44/$K43)-L44)*(1+Assumptions!$B$15)^$F45</f>
        <v>422971225.84119105</v>
      </c>
      <c r="H45" s="49">
        <f>$H$6/$G$6*G45*(1+Assumptions!$B$16)^INT((C45-1)/12)*IF(B45="Monthly",1,12)</f>
        <v>671202.17763153394</v>
      </c>
      <c r="I45" s="50">
        <f>Assumptions!$B$14</f>
        <v>0.15</v>
      </c>
      <c r="J45" s="50">
        <f t="shared" si="6"/>
        <v>0.15000000000000002</v>
      </c>
      <c r="K45" s="51">
        <f t="shared" si="7"/>
        <v>0.32057708828124981</v>
      </c>
      <c r="L45" s="52">
        <f>H45*Assumptions!$B$7</f>
        <v>335601.08881576697</v>
      </c>
      <c r="M45" s="49">
        <f>L45*Assumptions!$B$11</f>
        <v>67120.2177631534</v>
      </c>
      <c r="N45" s="49">
        <f>H45*Assumptions!$B$11</f>
        <v>134240.4355263068</v>
      </c>
      <c r="O45" s="49">
        <f>N45*Assumptions!$B$12</f>
        <v>13424.043552630681</v>
      </c>
      <c r="P45" s="49">
        <f>H45*Assumptions!$B$9</f>
        <v>53696.174210522717</v>
      </c>
      <c r="Q45" s="49">
        <f>H45*Assumptions!$B$8</f>
        <v>33560.1088815767</v>
      </c>
      <c r="R45" s="52">
        <f>(R46)/((1+Assumptions!$B$21)^$E46)+H46/IF(H$3="EOP",((1+Assumptions!$B$21)^$E46),1)</f>
        <v>6771497.075314194</v>
      </c>
      <c r="S45" s="49">
        <f>(S46)/((1+Assumptions!$B$21)^$E46)+L46/IF(L$3="EOP",((1+Assumptions!$B$21)^$E46),1)</f>
        <v>3303169.305031315</v>
      </c>
      <c r="T45" s="49">
        <f>(T46)/((1+Assumptions!$B$21)^$E46)+M46/IF(M$3="EOP",((1+Assumptions!$B$21)^$E46),1)</f>
        <v>660633.86100626283</v>
      </c>
      <c r="U45" s="49">
        <f>(U46)/((1+Assumptions!$B$21)^$E46)+N46/IF(N$3="EOP",((1+Assumptions!$B$21)^$E46),1)</f>
        <v>1354299.4150628392</v>
      </c>
      <c r="V45" s="49">
        <f>(V46)/((1+Assumptions!$B$21)^$E46)+O46/IF(O$3="EOP",((1+Assumptions!$B$21)^$E46),1)</f>
        <v>135429.94150628388</v>
      </c>
      <c r="W45" s="49">
        <f>(W46)/((1+Assumptions!$B$21)^$E46)+P46/IF(P$3="EOP",((1+Assumptions!$B$21)^$E46),1)</f>
        <v>541719.76602513553</v>
      </c>
      <c r="X45" s="49">
        <f>(X46)/((1+Assumptions!$B$21)^$E46)+Q46/IF(Q$3="EOP",((1+Assumptions!$B$21)^$E46),1)</f>
        <v>330316.93050313141</v>
      </c>
      <c r="Y45" s="53">
        <f t="shared" si="2"/>
        <v>-2038055.4612043197</v>
      </c>
      <c r="Z45" s="52">
        <f>H46*Assumptions!$B$7*Assumptions!$B$25/$E46/12</f>
        <v>32703.135756802556</v>
      </c>
      <c r="AA45" s="49">
        <f>Z45*Assumptions!$B$11</f>
        <v>6540.6271513605116</v>
      </c>
      <c r="AB45" s="54">
        <f t="shared" si="8"/>
        <v>26162.508605442046</v>
      </c>
      <c r="AC45" s="88">
        <f t="shared" si="9"/>
        <v>-2011892.9525988777</v>
      </c>
      <c r="AD45" s="88">
        <f>Assumptions!$B$23*R45</f>
        <v>1015724.561297129</v>
      </c>
      <c r="AE45" s="88">
        <f t="shared" si="11"/>
        <v>-996168.39130174869</v>
      </c>
    </row>
    <row r="46" spans="1:31" x14ac:dyDescent="0.25">
      <c r="A46" s="44">
        <f t="shared" si="10"/>
        <v>41</v>
      </c>
      <c r="B46" s="45" t="s">
        <v>18</v>
      </c>
      <c r="C46" s="48">
        <f t="shared" si="12"/>
        <v>96</v>
      </c>
      <c r="D46" s="47">
        <f t="shared" si="1"/>
        <v>8</v>
      </c>
      <c r="E46" s="47">
        <f t="shared" si="4"/>
        <v>1</v>
      </c>
      <c r="F46" s="48">
        <f t="shared" si="5"/>
        <v>1</v>
      </c>
      <c r="G46" s="49">
        <f>(G45*($K45/$K44)-L45)*(1+Assumptions!$B$15)^$F46</f>
        <v>366373739.69372052</v>
      </c>
      <c r="H46" s="49">
        <f>$H$6/$G$6*G46*(1+Assumptions!$B$16)^INT((C46-1)/12)*IF(B46="Monthly",1,12)</f>
        <v>627900.20653060905</v>
      </c>
      <c r="I46" s="50">
        <f>Assumptions!$B$14</f>
        <v>0.15</v>
      </c>
      <c r="J46" s="50">
        <f t="shared" si="6"/>
        <v>0.15000000000000002</v>
      </c>
      <c r="K46" s="51">
        <f t="shared" si="7"/>
        <v>0.27249052503906235</v>
      </c>
      <c r="L46" s="52">
        <f>H46*Assumptions!$B$7</f>
        <v>313950.10326530453</v>
      </c>
      <c r="M46" s="49">
        <f>L46*Assumptions!$B$11</f>
        <v>62790.020653060907</v>
      </c>
      <c r="N46" s="49">
        <f>H46*Assumptions!$B$11</f>
        <v>125580.04130612181</v>
      </c>
      <c r="O46" s="49">
        <f>N46*Assumptions!$B$12</f>
        <v>12558.004130612182</v>
      </c>
      <c r="P46" s="49">
        <f>H46*Assumptions!$B$9</f>
        <v>50232.016522448728</v>
      </c>
      <c r="Q46" s="49">
        <f>H46*Assumptions!$B$8</f>
        <v>31395.010326530453</v>
      </c>
      <c r="R46" s="52">
        <f>(R47)/((1+Assumptions!$B$21)^$E47)+H47/IF(H$3="EOP",((1+Assumptions!$B$21)^$E47),1)</f>
        <v>6297186.7905031741</v>
      </c>
      <c r="S46" s="49">
        <f>(S47)/((1+Assumptions!$B$21)^$E47)+L47/IF(L$3="EOP",((1+Assumptions!$B$21)^$E47),1)</f>
        <v>3071798.4343917929</v>
      </c>
      <c r="T46" s="49">
        <f>(T47)/((1+Assumptions!$B$21)^$E47)+M47/IF(M$3="EOP",((1+Assumptions!$B$21)^$E47),1)</f>
        <v>614359.68687835848</v>
      </c>
      <c r="U46" s="49">
        <f>(U47)/((1+Assumptions!$B$21)^$E47)+N47/IF(N$3="EOP",((1+Assumptions!$B$21)^$E47),1)</f>
        <v>1259437.3581006352</v>
      </c>
      <c r="V46" s="49">
        <f>(V47)/((1+Assumptions!$B$21)^$E47)+O47/IF(O$3="EOP",((1+Assumptions!$B$21)^$E47),1)</f>
        <v>125943.73581006347</v>
      </c>
      <c r="W46" s="49">
        <f>(W47)/((1+Assumptions!$B$21)^$E47)+P47/IF(P$3="EOP",((1+Assumptions!$B$21)^$E47),1)</f>
        <v>503774.9432402539</v>
      </c>
      <c r="X46" s="49">
        <f>(X47)/((1+Assumptions!$B$21)^$E47)+Q47/IF(Q$3="EOP",((1+Assumptions!$B$21)^$E47),1)</f>
        <v>307179.84343917924</v>
      </c>
      <c r="Y46" s="53">
        <f t="shared" si="2"/>
        <v>-1895299.6340197346</v>
      </c>
      <c r="Z46" s="52">
        <f>H47*Assumptions!$B$7*Assumptions!$B$25/$E47/12</f>
        <v>30591.037274048595</v>
      </c>
      <c r="AA46" s="49">
        <f>Z46*Assumptions!$B$11</f>
        <v>6118.2074548097189</v>
      </c>
      <c r="AB46" s="54">
        <f t="shared" si="8"/>
        <v>24472.829819238876</v>
      </c>
      <c r="AC46" s="88">
        <f t="shared" si="9"/>
        <v>-1870826.8042004956</v>
      </c>
      <c r="AD46" s="88">
        <f>Assumptions!$B$23*R46</f>
        <v>944578.01857547602</v>
      </c>
      <c r="AE46" s="88">
        <f t="shared" si="11"/>
        <v>-926248.78562501958</v>
      </c>
    </row>
    <row r="47" spans="1:31" x14ac:dyDescent="0.25">
      <c r="A47" s="44">
        <f t="shared" si="10"/>
        <v>42</v>
      </c>
      <c r="B47" s="45" t="s">
        <v>18</v>
      </c>
      <c r="C47" s="48">
        <f t="shared" si="12"/>
        <v>108</v>
      </c>
      <c r="D47" s="47">
        <f t="shared" si="1"/>
        <v>9</v>
      </c>
      <c r="E47" s="47">
        <f t="shared" si="4"/>
        <v>1</v>
      </c>
      <c r="F47" s="48">
        <f t="shared" si="5"/>
        <v>1</v>
      </c>
      <c r="G47" s="49">
        <f>(G46*($K46/$K45)-L46)*(1+Assumptions!$B$15)^$F47</f>
        <v>317325803.20912504</v>
      </c>
      <c r="H47" s="49">
        <f>$H$6/$G$6*G47*(1+Assumptions!$B$16)^INT((C47-1)/12)*IF(B47="Monthly",1,12)</f>
        <v>587347.91566173302</v>
      </c>
      <c r="I47" s="50">
        <f>Assumptions!$B$14</f>
        <v>0.15</v>
      </c>
      <c r="J47" s="50">
        <f t="shared" si="6"/>
        <v>0.15000000000000002</v>
      </c>
      <c r="K47" s="51">
        <f t="shared" si="7"/>
        <v>0.23161694628320298</v>
      </c>
      <c r="L47" s="52">
        <f>H47*Assumptions!$B$7</f>
        <v>293673.95783086651</v>
      </c>
      <c r="M47" s="49">
        <f>L47*Assumptions!$B$11</f>
        <v>58734.791566173306</v>
      </c>
      <c r="N47" s="49">
        <f>H47*Assumptions!$B$11</f>
        <v>117469.58313234661</v>
      </c>
      <c r="O47" s="49">
        <f>N47*Assumptions!$B$12</f>
        <v>11746.958313234662</v>
      </c>
      <c r="P47" s="49">
        <f>H47*Assumptions!$B$9</f>
        <v>46987.833252938639</v>
      </c>
      <c r="Q47" s="49">
        <f>H47*Assumptions!$B$8</f>
        <v>29367.395783086653</v>
      </c>
      <c r="R47" s="52">
        <f>(R48)/((1+Assumptions!$B$21)^$E48)+H48/IF(H$3="EOP",((1+Assumptions!$B$21)^$E48),1)</f>
        <v>5852584.8467124766</v>
      </c>
      <c r="S47" s="49">
        <f>(S48)/((1+Assumptions!$B$21)^$E48)+L48/IF(L$3="EOP",((1+Assumptions!$B$21)^$E48),1)</f>
        <v>2854919.4374207212</v>
      </c>
      <c r="T47" s="49">
        <f>(T48)/((1+Assumptions!$B$21)^$E48)+M48/IF(M$3="EOP",((1+Assumptions!$B$21)^$E48),1)</f>
        <v>570983.88748414407</v>
      </c>
      <c r="U47" s="49">
        <f>(U48)/((1+Assumptions!$B$21)^$E48)+N48/IF(N$3="EOP",((1+Assumptions!$B$21)^$E48),1)</f>
        <v>1170516.9693424958</v>
      </c>
      <c r="V47" s="49">
        <f>(V48)/((1+Assumptions!$B$21)^$E48)+O48/IF(O$3="EOP",((1+Assumptions!$B$21)^$E48),1)</f>
        <v>117051.69693424953</v>
      </c>
      <c r="W47" s="49">
        <f>(W48)/((1+Assumptions!$B$21)^$E48)+P48/IF(P$3="EOP",((1+Assumptions!$B$21)^$E48),1)</f>
        <v>468206.78773699811</v>
      </c>
      <c r="X47" s="49">
        <f>(X48)/((1+Assumptions!$B$21)^$E48)+Q48/IF(Q$3="EOP",((1+Assumptions!$B$21)^$E48),1)</f>
        <v>285491.94374207204</v>
      </c>
      <c r="Y47" s="53">
        <f t="shared" si="2"/>
        <v>-1761485.2928885831</v>
      </c>
      <c r="Z47" s="52">
        <f>H48*Assumptions!$B$7*Assumptions!$B$25/$E48/12</f>
        <v>28613.036333148182</v>
      </c>
      <c r="AA47" s="49">
        <f>Z47*Assumptions!$B$11</f>
        <v>5722.6072666296368</v>
      </c>
      <c r="AB47" s="54">
        <f t="shared" si="8"/>
        <v>22890.429066518547</v>
      </c>
      <c r="AC47" s="88">
        <f t="shared" si="9"/>
        <v>-1738594.8638220646</v>
      </c>
      <c r="AD47" s="88">
        <f>Assumptions!$B$23*R47</f>
        <v>877887.72700687149</v>
      </c>
      <c r="AE47" s="88">
        <f t="shared" si="11"/>
        <v>-860707.13681519311</v>
      </c>
    </row>
    <row r="48" spans="1:31" x14ac:dyDescent="0.25">
      <c r="A48" s="44">
        <f t="shared" si="10"/>
        <v>43</v>
      </c>
      <c r="B48" s="45" t="s">
        <v>18</v>
      </c>
      <c r="C48" s="48">
        <f t="shared" si="12"/>
        <v>120</v>
      </c>
      <c r="D48" s="47">
        <f t="shared" si="1"/>
        <v>10</v>
      </c>
      <c r="E48" s="47">
        <f t="shared" si="4"/>
        <v>1</v>
      </c>
      <c r="F48" s="48">
        <f t="shared" si="5"/>
        <v>1</v>
      </c>
      <c r="G48" s="49">
        <f>(G47*($K47/$K46)-L47)*(1+Assumptions!$B$15)^$F48</f>
        <v>274821923.94532394</v>
      </c>
      <c r="H48" s="49">
        <f>$H$6/$G$6*G48*(1+Assumptions!$B$16)^INT((C48-1)/12)*IF(B48="Monthly",1,12)</f>
        <v>549370.29759644507</v>
      </c>
      <c r="I48" s="50">
        <f>Assumptions!$B$14</f>
        <v>0.15</v>
      </c>
      <c r="J48" s="50">
        <f t="shared" si="6"/>
        <v>0.15000000000000002</v>
      </c>
      <c r="K48" s="51">
        <f t="shared" si="7"/>
        <v>0.19687440434072254</v>
      </c>
      <c r="L48" s="52">
        <f>H48*Assumptions!$B$7</f>
        <v>274685.14879822254</v>
      </c>
      <c r="M48" s="49">
        <f>L48*Assumptions!$B$11</f>
        <v>54937.029759644509</v>
      </c>
      <c r="N48" s="49">
        <f>H48*Assumptions!$B$11</f>
        <v>109874.05951928902</v>
      </c>
      <c r="O48" s="49">
        <f>N48*Assumptions!$B$12</f>
        <v>10987.405951928902</v>
      </c>
      <c r="P48" s="49">
        <f>H48*Assumptions!$B$9</f>
        <v>43949.623807715609</v>
      </c>
      <c r="Q48" s="49">
        <f>H48*Assumptions!$B$8</f>
        <v>27468.514879822254</v>
      </c>
      <c r="R48" s="52">
        <f>(R49)/((1+Assumptions!$B$21)^$E49)+H49/IF(H$3="EOP",((1+Assumptions!$B$21)^$E49),1)</f>
        <v>5435794.9128439315</v>
      </c>
      <c r="S48" s="49">
        <f>(S49)/((1+Assumptions!$B$21)^$E49)+L49/IF(L$3="EOP",((1+Assumptions!$B$21)^$E49),1)</f>
        <v>2651607.2745580166</v>
      </c>
      <c r="T48" s="49">
        <f>(T49)/((1+Assumptions!$B$21)^$E49)+M49/IF(M$3="EOP",((1+Assumptions!$B$21)^$E49),1)</f>
        <v>530321.45491160313</v>
      </c>
      <c r="U48" s="49">
        <f>(U49)/((1+Assumptions!$B$21)^$E49)+N49/IF(N$3="EOP",((1+Assumptions!$B$21)^$E49),1)</f>
        <v>1087158.9825687867</v>
      </c>
      <c r="V48" s="49">
        <f>(V49)/((1+Assumptions!$B$21)^$E49)+O49/IF(O$3="EOP",((1+Assumptions!$B$21)^$E49),1)</f>
        <v>108715.89825687863</v>
      </c>
      <c r="W48" s="49">
        <f>(W49)/((1+Assumptions!$B$21)^$E49)+P49/IF(P$3="EOP",((1+Assumptions!$B$21)^$E49),1)</f>
        <v>434863.59302751452</v>
      </c>
      <c r="X48" s="49">
        <f>(X49)/((1+Assumptions!$B$21)^$E49)+Q49/IF(Q$3="EOP",((1+Assumptions!$B$21)^$E49),1)</f>
        <v>265160.72745580156</v>
      </c>
      <c r="Y48" s="53">
        <f t="shared" si="2"/>
        <v>-1636041.6884022944</v>
      </c>
      <c r="Z48" s="52">
        <f>H49*Assumptions!$B$7*Assumptions!$B$25/$E49/12</f>
        <v>26760.598267219004</v>
      </c>
      <c r="AA48" s="49">
        <f>Z48*Assumptions!$B$11</f>
        <v>5352.1196534438013</v>
      </c>
      <c r="AB48" s="54">
        <f t="shared" si="8"/>
        <v>21408.478613775202</v>
      </c>
      <c r="AC48" s="88">
        <f t="shared" si="9"/>
        <v>-1614633.2097885192</v>
      </c>
      <c r="AD48" s="88">
        <f>Assumptions!$B$23*R48</f>
        <v>815369.23692658974</v>
      </c>
      <c r="AE48" s="88">
        <f t="shared" si="11"/>
        <v>-799263.97286192945</v>
      </c>
    </row>
    <row r="49" spans="1:31" x14ac:dyDescent="0.25">
      <c r="A49" s="44">
        <f t="shared" si="10"/>
        <v>44</v>
      </c>
      <c r="B49" s="45" t="s">
        <v>18</v>
      </c>
      <c r="C49" s="48">
        <f t="shared" si="12"/>
        <v>132</v>
      </c>
      <c r="D49" s="47">
        <f t="shared" si="1"/>
        <v>11</v>
      </c>
      <c r="E49" s="47">
        <f t="shared" si="4"/>
        <v>1</v>
      </c>
      <c r="F49" s="48">
        <f t="shared" si="5"/>
        <v>1</v>
      </c>
      <c r="G49" s="49">
        <f>(G48*($K48/$K47)-L48)*(1+Assumptions!$B$15)^$F49</f>
        <v>237990429.20882165</v>
      </c>
      <c r="H49" s="49">
        <f>$H$6/$G$6*G49*(1+Assumptions!$B$16)^INT((C49-1)/12)*IF(B49="Monthly",1,12)</f>
        <v>513803.4867306049</v>
      </c>
      <c r="I49" s="50">
        <f>Assumptions!$B$14</f>
        <v>0.15</v>
      </c>
      <c r="J49" s="50">
        <f t="shared" si="6"/>
        <v>0.15000000000000002</v>
      </c>
      <c r="K49" s="51">
        <f t="shared" si="7"/>
        <v>0.16734324368961415</v>
      </c>
      <c r="L49" s="52">
        <f>H49*Assumptions!$B$7</f>
        <v>256901.74336530245</v>
      </c>
      <c r="M49" s="49">
        <f>L49*Assumptions!$B$11</f>
        <v>51380.348673060493</v>
      </c>
      <c r="N49" s="49">
        <f>H49*Assumptions!$B$11</f>
        <v>102760.69734612099</v>
      </c>
      <c r="O49" s="49">
        <f>N49*Assumptions!$B$12</f>
        <v>10276.0697346121</v>
      </c>
      <c r="P49" s="49">
        <f>H49*Assumptions!$B$9</f>
        <v>41104.278938448391</v>
      </c>
      <c r="Q49" s="49">
        <f>H49*Assumptions!$B$8</f>
        <v>25690.174336530246</v>
      </c>
      <c r="R49" s="52">
        <f>(R50)/((1+Assumptions!$B$21)^$E50)+H50/IF(H$3="EOP",((1+Assumptions!$B$21)^$E50),1)</f>
        <v>5045041.2117661601</v>
      </c>
      <c r="S49" s="49">
        <f>(S50)/((1+Assumptions!$B$21)^$E50)+L50/IF(L$3="EOP",((1+Assumptions!$B$21)^$E50),1)</f>
        <v>2460995.713056664</v>
      </c>
      <c r="T49" s="49">
        <f>(T50)/((1+Assumptions!$B$21)^$E50)+M50/IF(M$3="EOP",((1+Assumptions!$B$21)^$E50),1)</f>
        <v>492199.14261133265</v>
      </c>
      <c r="U49" s="49">
        <f>(U50)/((1+Assumptions!$B$21)^$E50)+N50/IF(N$3="EOP",((1+Assumptions!$B$21)^$E50),1)</f>
        <v>1009008.2423532323</v>
      </c>
      <c r="V49" s="49">
        <f>(V50)/((1+Assumptions!$B$21)^$E50)+O50/IF(O$3="EOP",((1+Assumptions!$B$21)^$E50),1)</f>
        <v>100900.82423532318</v>
      </c>
      <c r="W49" s="49">
        <f>(W50)/((1+Assumptions!$B$21)^$E50)+P50/IF(P$3="EOP",((1+Assumptions!$B$21)^$E50),1)</f>
        <v>403603.29694129271</v>
      </c>
      <c r="X49" s="49">
        <f>(X50)/((1+Assumptions!$B$21)^$E50)+Q50/IF(Q$3="EOP",((1+Assumptions!$B$21)^$E50),1)</f>
        <v>246099.57130566632</v>
      </c>
      <c r="Y49" s="53">
        <f t="shared" si="2"/>
        <v>-1518434.3549559605</v>
      </c>
      <c r="Z49" s="52">
        <f>H50*Assumptions!$B$7*Assumptions!$B$25/$E50/12</f>
        <v>25025.731805695959</v>
      </c>
      <c r="AA49" s="49">
        <f>Z49*Assumptions!$B$11</f>
        <v>5005.1463611391919</v>
      </c>
      <c r="AB49" s="54">
        <f t="shared" si="8"/>
        <v>20020.585444556767</v>
      </c>
      <c r="AC49" s="88">
        <f t="shared" si="9"/>
        <v>-1498413.7695114037</v>
      </c>
      <c r="AD49" s="88">
        <f>Assumptions!$B$23*R49</f>
        <v>756756.18176492397</v>
      </c>
      <c r="AE49" s="88">
        <f t="shared" si="11"/>
        <v>-741657.58774647978</v>
      </c>
    </row>
    <row r="50" spans="1:31" x14ac:dyDescent="0.25">
      <c r="A50" s="44">
        <f t="shared" si="10"/>
        <v>45</v>
      </c>
      <c r="B50" s="45" t="s">
        <v>18</v>
      </c>
      <c r="C50" s="48">
        <f t="shared" si="12"/>
        <v>144</v>
      </c>
      <c r="D50" s="47">
        <f t="shared" si="1"/>
        <v>12</v>
      </c>
      <c r="E50" s="47">
        <f t="shared" si="4"/>
        <v>1</v>
      </c>
      <c r="F50" s="48">
        <f t="shared" si="5"/>
        <v>1</v>
      </c>
      <c r="G50" s="49">
        <f>(G49*($K49/$K48)-L49)*(1+Assumptions!$B$15)^$F50</f>
        <v>206075662.34581578</v>
      </c>
      <c r="H50" s="49">
        <f>$H$6/$G$6*G50*(1+Assumptions!$B$16)^INT((C50-1)/12)*IF(B50="Monthly",1,12)</f>
        <v>480494.05066936242</v>
      </c>
      <c r="I50" s="50">
        <f>Assumptions!$B$14</f>
        <v>0.15</v>
      </c>
      <c r="J50" s="50">
        <f t="shared" si="6"/>
        <v>0.15000000000000002</v>
      </c>
      <c r="K50" s="51">
        <f t="shared" si="7"/>
        <v>0.14224175713617201</v>
      </c>
      <c r="L50" s="52">
        <f>H50*Assumptions!$B$7</f>
        <v>240247.02533468121</v>
      </c>
      <c r="M50" s="49">
        <f>L50*Assumptions!$B$11</f>
        <v>48049.405066936248</v>
      </c>
      <c r="N50" s="49">
        <f>H50*Assumptions!$B$11</f>
        <v>96098.810133872495</v>
      </c>
      <c r="O50" s="49">
        <f>N50*Assumptions!$B$12</f>
        <v>9609.8810133872503</v>
      </c>
      <c r="P50" s="49">
        <f>H50*Assumptions!$B$9</f>
        <v>38439.524053548994</v>
      </c>
      <c r="Q50" s="49">
        <f>H50*Assumptions!$B$8</f>
        <v>24024.702533468124</v>
      </c>
      <c r="R50" s="52">
        <f>(R51)/((1+Assumptions!$B$21)^$E51)+H51/IF(H$3="EOP",((1+Assumptions!$B$21)^$E51),1)</f>
        <v>4678660.8401242169</v>
      </c>
      <c r="S50" s="49">
        <f>(S51)/((1+Assumptions!$B$21)^$E51)+L51/IF(L$3="EOP",((1+Assumptions!$B$21)^$E51),1)</f>
        <v>2282273.5805483991</v>
      </c>
      <c r="T50" s="49">
        <f>(T51)/((1+Assumptions!$B$21)^$E51)+M51/IF(M$3="EOP",((1+Assumptions!$B$21)^$E51),1)</f>
        <v>456454.71610967966</v>
      </c>
      <c r="U50" s="49">
        <f>(U51)/((1+Assumptions!$B$21)^$E51)+N51/IF(N$3="EOP",((1+Assumptions!$B$21)^$E51),1)</f>
        <v>935732.16802484368</v>
      </c>
      <c r="V50" s="49">
        <f>(V51)/((1+Assumptions!$B$21)^$E51)+O51/IF(O$3="EOP",((1+Assumptions!$B$21)^$E51),1)</f>
        <v>93573.216802484327</v>
      </c>
      <c r="W50" s="49">
        <f>(W51)/((1+Assumptions!$B$21)^$E51)+P51/IF(P$3="EOP",((1+Assumptions!$B$21)^$E51),1)</f>
        <v>374292.86720993731</v>
      </c>
      <c r="X50" s="49">
        <f>(X51)/((1+Assumptions!$B$21)^$E51)+Q51/IF(Q$3="EOP",((1+Assumptions!$B$21)^$E51),1)</f>
        <v>228227.35805483983</v>
      </c>
      <c r="Y50" s="53">
        <f t="shared" si="2"/>
        <v>-1408162.7991983609</v>
      </c>
      <c r="Z50" s="52">
        <f>H51*Assumptions!$B$7*Assumptions!$B$25/$E51/12</f>
        <v>23400.954518089315</v>
      </c>
      <c r="AA50" s="49">
        <f>Z50*Assumptions!$B$11</f>
        <v>4680.1909036178631</v>
      </c>
      <c r="AB50" s="54">
        <f t="shared" si="8"/>
        <v>18720.763614471452</v>
      </c>
      <c r="AC50" s="88">
        <f t="shared" si="9"/>
        <v>-1389442.0355838893</v>
      </c>
      <c r="AD50" s="88">
        <f>Assumptions!$B$23*R50</f>
        <v>701799.12601863255</v>
      </c>
      <c r="AE50" s="88">
        <f t="shared" si="11"/>
        <v>-687642.90956525679</v>
      </c>
    </row>
    <row r="51" spans="1:31" x14ac:dyDescent="0.25">
      <c r="A51" s="44">
        <f t="shared" si="10"/>
        <v>46</v>
      </c>
      <c r="B51" s="45" t="s">
        <v>18</v>
      </c>
      <c r="C51" s="48">
        <f t="shared" si="12"/>
        <v>156</v>
      </c>
      <c r="D51" s="47">
        <f t="shared" si="1"/>
        <v>13</v>
      </c>
      <c r="E51" s="47">
        <f t="shared" si="4"/>
        <v>1</v>
      </c>
      <c r="F51" s="48">
        <f t="shared" si="5"/>
        <v>1</v>
      </c>
      <c r="G51" s="49">
        <f>(G50*($K50/$K49)-L50)*(1+Assumptions!$B$15)^$F51</f>
        <v>178422547.28798088</v>
      </c>
      <c r="H51" s="49">
        <f>$H$6/$G$6*G51*(1+Assumptions!$B$16)^INT((C51-1)/12)*IF(B51="Monthly",1,12)</f>
        <v>449298.32674731477</v>
      </c>
      <c r="I51" s="50">
        <f>Assumptions!$B$14</f>
        <v>0.15</v>
      </c>
      <c r="J51" s="50">
        <f t="shared" si="6"/>
        <v>0.15000000000000002</v>
      </c>
      <c r="K51" s="51">
        <f t="shared" si="7"/>
        <v>0.1209054935657462</v>
      </c>
      <c r="L51" s="52">
        <f>H51*Assumptions!$B$7</f>
        <v>224649.16337365739</v>
      </c>
      <c r="M51" s="49">
        <f>L51*Assumptions!$B$11</f>
        <v>44929.832674731479</v>
      </c>
      <c r="N51" s="49">
        <f>H51*Assumptions!$B$11</f>
        <v>89859.665349462957</v>
      </c>
      <c r="O51" s="49">
        <f>N51*Assumptions!$B$12</f>
        <v>8985.9665349462957</v>
      </c>
      <c r="P51" s="49">
        <f>H51*Assumptions!$B$9</f>
        <v>35943.866139785183</v>
      </c>
      <c r="Q51" s="49">
        <f>H51*Assumptions!$B$8</f>
        <v>22464.916337365739</v>
      </c>
      <c r="R51" s="52">
        <f>(R52)/((1+Assumptions!$B$21)^$E52)+H52/IF(H$3="EOP",((1+Assumptions!$B$21)^$E52),1)</f>
        <v>4335096.576211324</v>
      </c>
      <c r="S51" s="49">
        <f>(S52)/((1+Assumptions!$B$21)^$E52)+L52/IF(L$3="EOP",((1+Assumptions!$B$21)^$E52),1)</f>
        <v>2114681.2566884514</v>
      </c>
      <c r="T51" s="49">
        <f>(T52)/((1+Assumptions!$B$21)^$E52)+M52/IF(M$3="EOP",((1+Assumptions!$B$21)^$E52),1)</f>
        <v>422936.25133769016</v>
      </c>
      <c r="U51" s="49">
        <f>(U52)/((1+Assumptions!$B$21)^$E52)+N52/IF(N$3="EOP",((1+Assumptions!$B$21)^$E52),1)</f>
        <v>867019.31524226512</v>
      </c>
      <c r="V51" s="49">
        <f>(V52)/((1+Assumptions!$B$21)^$E52)+O52/IF(O$3="EOP",((1+Assumptions!$B$21)^$E52),1)</f>
        <v>86701.931524226471</v>
      </c>
      <c r="W51" s="49">
        <f>(W52)/((1+Assumptions!$B$21)^$E52)+P52/IF(P$3="EOP",((1+Assumptions!$B$21)^$E52),1)</f>
        <v>346807.72609690588</v>
      </c>
      <c r="X51" s="49">
        <f>(X52)/((1+Assumptions!$B$21)^$E52)+Q52/IF(Q$3="EOP",((1+Assumptions!$B$21)^$E52),1)</f>
        <v>211468.12566884508</v>
      </c>
      <c r="Y51" s="53">
        <f t="shared" si="2"/>
        <v>-1304758.335376773</v>
      </c>
      <c r="Z51" s="52">
        <f>H52*Assumptions!$B$7*Assumptions!$B$25/$E52/12</f>
        <v>21879.260459085737</v>
      </c>
      <c r="AA51" s="49">
        <f>Z51*Assumptions!$B$11</f>
        <v>4375.852091817148</v>
      </c>
      <c r="AB51" s="54">
        <f t="shared" si="8"/>
        <v>17503.408367268588</v>
      </c>
      <c r="AC51" s="88">
        <f t="shared" si="9"/>
        <v>-1287254.9270095045</v>
      </c>
      <c r="AD51" s="88">
        <f>Assumptions!$B$23*R51</f>
        <v>650264.48643169855</v>
      </c>
      <c r="AE51" s="88">
        <f t="shared" si="11"/>
        <v>-636990.44057780597</v>
      </c>
    </row>
    <row r="52" spans="1:31" x14ac:dyDescent="0.25">
      <c r="A52" s="44">
        <f t="shared" si="10"/>
        <v>47</v>
      </c>
      <c r="B52" s="45" t="s">
        <v>18</v>
      </c>
      <c r="C52" s="48">
        <f t="shared" si="12"/>
        <v>168</v>
      </c>
      <c r="D52" s="47">
        <f t="shared" si="1"/>
        <v>14</v>
      </c>
      <c r="E52" s="47">
        <f t="shared" si="4"/>
        <v>1</v>
      </c>
      <c r="F52" s="48">
        <f t="shared" si="5"/>
        <v>1</v>
      </c>
      <c r="G52" s="49">
        <f>(G51*($K51/$K50)-L51)*(1+Assumptions!$B$15)^$F52</f>
        <v>154463206.35203829</v>
      </c>
      <c r="H52" s="49">
        <f>$H$6/$G$6*G52*(1+Assumptions!$B$16)^INT((C52-1)/12)*IF(B52="Monthly",1,12)</f>
        <v>420081.80081444612</v>
      </c>
      <c r="I52" s="50">
        <f>Assumptions!$B$14</f>
        <v>0.15</v>
      </c>
      <c r="J52" s="50">
        <f t="shared" si="6"/>
        <v>0.15000000000000002</v>
      </c>
      <c r="K52" s="51">
        <f t="shared" si="7"/>
        <v>0.10276966953088428</v>
      </c>
      <c r="L52" s="52">
        <f>H52*Assumptions!$B$7</f>
        <v>210040.90040722306</v>
      </c>
      <c r="M52" s="49">
        <f>L52*Assumptions!$B$11</f>
        <v>42008.180081444618</v>
      </c>
      <c r="N52" s="49">
        <f>H52*Assumptions!$B$11</f>
        <v>84016.360162889236</v>
      </c>
      <c r="O52" s="49">
        <f>N52*Assumptions!$B$12</f>
        <v>8401.6360162889232</v>
      </c>
      <c r="P52" s="49">
        <f>H52*Assumptions!$B$9</f>
        <v>33606.544065155693</v>
      </c>
      <c r="Q52" s="49">
        <f>H52*Assumptions!$B$8</f>
        <v>21004.090040722309</v>
      </c>
      <c r="R52" s="52">
        <f>(R53)/((1+Assumptions!$B$21)^$E53)+H53/IF(H$3="EOP",((1+Assumptions!$B$21)^$E53),1)</f>
        <v>4012890.1447817995</v>
      </c>
      <c r="S52" s="49">
        <f>(S53)/((1+Assumptions!$B$21)^$E53)+L53/IF(L$3="EOP",((1+Assumptions!$B$21)^$E53),1)</f>
        <v>1957507.3876984392</v>
      </c>
      <c r="T52" s="49">
        <f>(T53)/((1+Assumptions!$B$21)^$E53)+M53/IF(M$3="EOP",((1+Assumptions!$B$21)^$E53),1)</f>
        <v>391501.47753968777</v>
      </c>
      <c r="U52" s="49">
        <f>(U53)/((1+Assumptions!$B$21)^$E53)+N53/IF(N$3="EOP",((1+Assumptions!$B$21)^$E53),1)</f>
        <v>802578.02895636018</v>
      </c>
      <c r="V52" s="49">
        <f>(V53)/((1+Assumptions!$B$21)^$E53)+O53/IF(O$3="EOP",((1+Assumptions!$B$21)^$E53),1)</f>
        <v>80257.802895635992</v>
      </c>
      <c r="W52" s="49">
        <f>(W53)/((1+Assumptions!$B$21)^$E53)+P53/IF(P$3="EOP",((1+Assumptions!$B$21)^$E53),1)</f>
        <v>321031.21158254397</v>
      </c>
      <c r="X52" s="49">
        <f>(X53)/((1+Assumptions!$B$21)^$E53)+Q53/IF(Q$3="EOP",((1+Assumptions!$B$21)^$E53),1)</f>
        <v>195750.73876984388</v>
      </c>
      <c r="Y52" s="53">
        <f t="shared" si="2"/>
        <v>-1207782.0582099359</v>
      </c>
      <c r="Z52" s="52">
        <f>H53*Assumptions!$B$7*Assumptions!$B$25/$E53/12</f>
        <v>20454.089875064336</v>
      </c>
      <c r="AA52" s="49">
        <f>Z52*Assumptions!$B$11</f>
        <v>4090.8179750128675</v>
      </c>
      <c r="AB52" s="54">
        <f t="shared" si="8"/>
        <v>16363.271900051468</v>
      </c>
      <c r="AC52" s="88">
        <f t="shared" si="9"/>
        <v>-1191418.7863098844</v>
      </c>
      <c r="AD52" s="88">
        <f>Assumptions!$B$23*R52</f>
        <v>601933.5217172699</v>
      </c>
      <c r="AE52" s="88">
        <f t="shared" si="11"/>
        <v>-589485.26459261449</v>
      </c>
    </row>
    <row r="53" spans="1:31" x14ac:dyDescent="0.25">
      <c r="A53" s="44">
        <f t="shared" si="10"/>
        <v>48</v>
      </c>
      <c r="B53" s="45" t="s">
        <v>18</v>
      </c>
      <c r="C53" s="48">
        <f t="shared" si="12"/>
        <v>180</v>
      </c>
      <c r="D53" s="47">
        <f t="shared" si="1"/>
        <v>15</v>
      </c>
      <c r="E53" s="47">
        <f t="shared" si="4"/>
        <v>1</v>
      </c>
      <c r="F53" s="48">
        <f t="shared" si="5"/>
        <v>1</v>
      </c>
      <c r="G53" s="49">
        <f>(G52*($K52/$K51)-L52)*(1+Assumptions!$B$15)^$F53</f>
        <v>133705358.18880184</v>
      </c>
      <c r="H53" s="49">
        <f>$H$6/$G$6*G53*(1+Assumptions!$B$16)^INT((C53-1)/12)*IF(B53="Monthly",1,12)</f>
        <v>392718.52560123528</v>
      </c>
      <c r="I53" s="50">
        <f>Assumptions!$B$14</f>
        <v>0.15</v>
      </c>
      <c r="J53" s="50">
        <f t="shared" si="6"/>
        <v>0.15000000000000002</v>
      </c>
      <c r="K53" s="51">
        <f t="shared" si="7"/>
        <v>8.7354219101251629E-2</v>
      </c>
      <c r="L53" s="52">
        <f>H53*Assumptions!$B$7</f>
        <v>196359.26280061764</v>
      </c>
      <c r="M53" s="49">
        <f>L53*Assumptions!$B$11</f>
        <v>39271.852560123531</v>
      </c>
      <c r="N53" s="49">
        <f>H53*Assumptions!$B$11</f>
        <v>78543.705120247061</v>
      </c>
      <c r="O53" s="49">
        <f>N53*Assumptions!$B$12</f>
        <v>7854.3705120247068</v>
      </c>
      <c r="P53" s="49">
        <f>H53*Assumptions!$B$9</f>
        <v>31417.482048098824</v>
      </c>
      <c r="Q53" s="49">
        <f>H53*Assumptions!$B$8</f>
        <v>19635.926280061765</v>
      </c>
      <c r="R53" s="52">
        <f>(R54)/((1+Assumptions!$B$21)^$E54)+H54/IF(H$3="EOP",((1+Assumptions!$B$21)^$E54),1)</f>
        <v>3710675.9096600781</v>
      </c>
      <c r="S53" s="49">
        <f>(S54)/((1+Assumptions!$B$21)^$E54)+L54/IF(L$3="EOP",((1+Assumptions!$B$21)^$E54),1)</f>
        <v>1810085.8095902824</v>
      </c>
      <c r="T53" s="49">
        <f>(T54)/((1+Assumptions!$B$21)^$E54)+M54/IF(M$3="EOP",((1+Assumptions!$B$21)^$E54),1)</f>
        <v>362017.16191805643</v>
      </c>
      <c r="U53" s="49">
        <f>(U54)/((1+Assumptions!$B$21)^$E54)+N54/IF(N$3="EOP",((1+Assumptions!$B$21)^$E54),1)</f>
        <v>742135.18193201581</v>
      </c>
      <c r="V53" s="49">
        <f>(V54)/((1+Assumptions!$B$21)^$E54)+O54/IF(O$3="EOP",((1+Assumptions!$B$21)^$E54),1)</f>
        <v>74213.518193201569</v>
      </c>
      <c r="W53" s="49">
        <f>(W54)/((1+Assumptions!$B$21)^$E54)+P54/IF(P$3="EOP",((1+Assumptions!$B$21)^$E54),1)</f>
        <v>296854.07277280628</v>
      </c>
      <c r="X53" s="49">
        <f>(X54)/((1+Assumptions!$B$21)^$E54)+Q54/IF(Q$3="EOP",((1+Assumptions!$B$21)^$E54),1)</f>
        <v>181008.58095902822</v>
      </c>
      <c r="Y53" s="53">
        <f t="shared" si="2"/>
        <v>-1116822.9445172031</v>
      </c>
      <c r="Z53" s="52">
        <f>H54*Assumptions!$B$7*Assumptions!$B$25/$E54/12</f>
        <v>19119.300841013279</v>
      </c>
      <c r="AA53" s="49">
        <f>Z53*Assumptions!$B$11</f>
        <v>3823.860168202656</v>
      </c>
      <c r="AB53" s="54">
        <f t="shared" si="8"/>
        <v>15295.440672810622</v>
      </c>
      <c r="AC53" s="88">
        <f t="shared" si="9"/>
        <v>-1101527.5038443925</v>
      </c>
      <c r="AD53" s="88">
        <f>Assumptions!$B$23*R53</f>
        <v>556601.38644901174</v>
      </c>
      <c r="AE53" s="88">
        <f t="shared" si="11"/>
        <v>-544926.11739538074</v>
      </c>
    </row>
    <row r="54" spans="1:31" x14ac:dyDescent="0.25">
      <c r="A54" s="44">
        <f t="shared" si="10"/>
        <v>49</v>
      </c>
      <c r="B54" s="45" t="s">
        <v>18</v>
      </c>
      <c r="C54" s="48">
        <f t="shared" si="12"/>
        <v>192</v>
      </c>
      <c r="D54" s="47">
        <f t="shared" si="1"/>
        <v>16</v>
      </c>
      <c r="E54" s="47">
        <f t="shared" si="4"/>
        <v>1</v>
      </c>
      <c r="F54" s="48">
        <f t="shared" si="5"/>
        <v>1</v>
      </c>
      <c r="G54" s="49">
        <f>(G53*($K53/$K52)-L53)*(1+Assumptions!$B$15)^$F54</f>
        <v>115722259.10163456</v>
      </c>
      <c r="H54" s="49">
        <f>$H$6/$G$6*G54*(1+Assumptions!$B$16)^INT((C54-1)/12)*IF(B54="Monthly",1,12)</f>
        <v>367090.57614745497</v>
      </c>
      <c r="I54" s="50">
        <f>Assumptions!$B$14</f>
        <v>0.15</v>
      </c>
      <c r="J54" s="50">
        <f t="shared" si="6"/>
        <v>0.15000000000000002</v>
      </c>
      <c r="K54" s="51">
        <f t="shared" si="7"/>
        <v>7.4251086236063885E-2</v>
      </c>
      <c r="L54" s="52">
        <f>H54*Assumptions!$B$7</f>
        <v>183545.28807372748</v>
      </c>
      <c r="M54" s="49">
        <f>L54*Assumptions!$B$11</f>
        <v>36709.057614745499</v>
      </c>
      <c r="N54" s="49">
        <f>H54*Assumptions!$B$11</f>
        <v>73418.115229490999</v>
      </c>
      <c r="O54" s="49">
        <f>N54*Assumptions!$B$12</f>
        <v>7341.8115229491004</v>
      </c>
      <c r="P54" s="49">
        <f>H54*Assumptions!$B$9</f>
        <v>29367.246091796398</v>
      </c>
      <c r="Q54" s="49">
        <f>H54*Assumptions!$B$8</f>
        <v>18354.52880737275</v>
      </c>
      <c r="R54" s="52">
        <f>(R55)/((1+Assumptions!$B$21)^$E55)+H55/IF(H$3="EOP",((1+Assumptions!$B$21)^$E55),1)</f>
        <v>3427174.9668504386</v>
      </c>
      <c r="S54" s="49">
        <f>(S55)/((1+Assumptions!$B$21)^$E55)+L55/IF(L$3="EOP",((1+Assumptions!$B$21)^$E55),1)</f>
        <v>1671792.6667563119</v>
      </c>
      <c r="T54" s="49">
        <f>(T55)/((1+Assumptions!$B$21)^$E55)+M55/IF(M$3="EOP",((1+Assumptions!$B$21)^$E55),1)</f>
        <v>334358.53335126233</v>
      </c>
      <c r="U54" s="49">
        <f>(U55)/((1+Assumptions!$B$21)^$E55)+N55/IF(N$3="EOP",((1+Assumptions!$B$21)^$E55),1)</f>
        <v>685434.99337008782</v>
      </c>
      <c r="V54" s="49">
        <f>(V55)/((1+Assumptions!$B$21)^$E55)+O55/IF(O$3="EOP",((1+Assumptions!$B$21)^$E55),1)</f>
        <v>68543.499337008776</v>
      </c>
      <c r="W54" s="49">
        <f>(W55)/((1+Assumptions!$B$21)^$E55)+P55/IF(P$3="EOP",((1+Assumptions!$B$21)^$E55),1)</f>
        <v>274173.9973480351</v>
      </c>
      <c r="X54" s="49">
        <f>(X55)/((1+Assumptions!$B$21)^$E55)+Q55/IF(Q$3="EOP",((1+Assumptions!$B$21)^$E55),1)</f>
        <v>167179.26667563117</v>
      </c>
      <c r="Y54" s="53">
        <f t="shared" si="2"/>
        <v>-1031496.0753886438</v>
      </c>
      <c r="Z54" s="52">
        <f>H55*Assumptions!$B$7*Assumptions!$B$25/$E55/12</f>
        <v>17869.142705179594</v>
      </c>
      <c r="AA54" s="49">
        <f>Z54*Assumptions!$B$11</f>
        <v>3573.828541035919</v>
      </c>
      <c r="AB54" s="54">
        <f t="shared" si="8"/>
        <v>14295.314164143676</v>
      </c>
      <c r="AC54" s="88">
        <f t="shared" si="9"/>
        <v>-1017200.7612245001</v>
      </c>
      <c r="AD54" s="88">
        <f>Assumptions!$B$23*R54</f>
        <v>514076.24502756575</v>
      </c>
      <c r="AE54" s="88">
        <f t="shared" si="11"/>
        <v>-503124.51619693439</v>
      </c>
    </row>
    <row r="55" spans="1:31" x14ac:dyDescent="0.25">
      <c r="A55" s="44">
        <f t="shared" si="10"/>
        <v>50</v>
      </c>
      <c r="B55" s="45" t="s">
        <v>18</v>
      </c>
      <c r="C55" s="48">
        <f t="shared" si="12"/>
        <v>204</v>
      </c>
      <c r="D55" s="47">
        <f t="shared" si="1"/>
        <v>17</v>
      </c>
      <c r="E55" s="47">
        <f t="shared" si="4"/>
        <v>1</v>
      </c>
      <c r="F55" s="48">
        <f t="shared" si="5"/>
        <v>1</v>
      </c>
      <c r="G55" s="49">
        <f>(G54*($K54/$K53)-L54)*(1+Assumptions!$B$15)^$F55</f>
        <v>100143982.44728196</v>
      </c>
      <c r="H55" s="49">
        <f>$H$6/$G$6*G55*(1+Assumptions!$B$16)^INT((C55-1)/12)*IF(B55="Monthly",1,12)</f>
        <v>343087.53993944818</v>
      </c>
      <c r="I55" s="50">
        <f>Assumptions!$B$14</f>
        <v>0.15</v>
      </c>
      <c r="J55" s="50">
        <f t="shared" si="6"/>
        <v>0.15000000000000002</v>
      </c>
      <c r="K55" s="51">
        <f t="shared" si="7"/>
        <v>6.3113423300654295E-2</v>
      </c>
      <c r="L55" s="52">
        <f>H55*Assumptions!$B$7</f>
        <v>171543.76996972409</v>
      </c>
      <c r="M55" s="49">
        <f>L55*Assumptions!$B$11</f>
        <v>34308.753993944818</v>
      </c>
      <c r="N55" s="49">
        <f>H55*Assumptions!$B$11</f>
        <v>68617.507987889636</v>
      </c>
      <c r="O55" s="49">
        <f>N55*Assumptions!$B$12</f>
        <v>6861.7507987889639</v>
      </c>
      <c r="P55" s="49">
        <f>H55*Assumptions!$B$9</f>
        <v>27447.003195155856</v>
      </c>
      <c r="Q55" s="49">
        <f>H55*Assumptions!$B$8</f>
        <v>17154.376996972409</v>
      </c>
      <c r="R55" s="52">
        <f>(R56)/((1+Assumptions!$B$21)^$E56)+H56/IF(H$3="EOP",((1+Assumptions!$B$21)^$E56),1)</f>
        <v>3161189.6125837648</v>
      </c>
      <c r="S55" s="49">
        <f>(S56)/((1+Assumptions!$B$21)^$E56)+L56/IF(L$3="EOP",((1+Assumptions!$B$21)^$E56),1)</f>
        <v>1542043.7134554954</v>
      </c>
      <c r="T55" s="49">
        <f>(T56)/((1+Assumptions!$B$21)^$E56)+M56/IF(M$3="EOP",((1+Assumptions!$B$21)^$E56),1)</f>
        <v>308408.742691099</v>
      </c>
      <c r="U55" s="49">
        <f>(U56)/((1+Assumptions!$B$21)^$E56)+N56/IF(N$3="EOP",((1+Assumptions!$B$21)^$E56),1)</f>
        <v>632237.92251675297</v>
      </c>
      <c r="V55" s="49">
        <f>(V56)/((1+Assumptions!$B$21)^$E56)+O56/IF(O$3="EOP",((1+Assumptions!$B$21)^$E56),1)</f>
        <v>63223.792251675295</v>
      </c>
      <c r="W55" s="49">
        <f>(W56)/((1+Assumptions!$B$21)^$E56)+P56/IF(P$3="EOP",((1+Assumptions!$B$21)^$E56),1)</f>
        <v>252895.16900670118</v>
      </c>
      <c r="X55" s="49">
        <f>(X56)/((1+Assumptions!$B$21)^$E56)+Q56/IF(Q$3="EOP",((1+Assumptions!$B$21)^$E56),1)</f>
        <v>154204.3713455495</v>
      </c>
      <c r="Y55" s="53">
        <f t="shared" si="2"/>
        <v>-951440.97120204021</v>
      </c>
      <c r="Z55" s="52">
        <f>H56*Assumptions!$B$7*Assumptions!$B$25/$E56/12</f>
        <v>16698.231226599142</v>
      </c>
      <c r="AA55" s="49">
        <f>Z55*Assumptions!$B$11</f>
        <v>3339.6462453198287</v>
      </c>
      <c r="AB55" s="54">
        <f t="shared" si="8"/>
        <v>13358.584981279313</v>
      </c>
      <c r="AC55" s="88">
        <f t="shared" si="9"/>
        <v>-938082.38622076088</v>
      </c>
      <c r="AD55" s="88">
        <f>Assumptions!$B$23*R55</f>
        <v>474178.44188756472</v>
      </c>
      <c r="AE55" s="88">
        <f t="shared" si="11"/>
        <v>-463903.94433319615</v>
      </c>
    </row>
    <row r="56" spans="1:31" x14ac:dyDescent="0.25">
      <c r="A56" s="44">
        <f t="shared" si="10"/>
        <v>51</v>
      </c>
      <c r="B56" s="45" t="s">
        <v>18</v>
      </c>
      <c r="C56" s="48">
        <f t="shared" si="12"/>
        <v>216</v>
      </c>
      <c r="D56" s="47">
        <f t="shared" si="1"/>
        <v>18</v>
      </c>
      <c r="E56" s="47">
        <f t="shared" si="4"/>
        <v>1</v>
      </c>
      <c r="F56" s="48">
        <f t="shared" si="5"/>
        <v>1</v>
      </c>
      <c r="G56" s="49">
        <f>(G55*($K55/$K54)-L55)*(1+Assumptions!$B$15)^$F56</f>
        <v>86649858.136424333</v>
      </c>
      <c r="H56" s="49">
        <f>$H$6/$G$6*G56*(1+Assumptions!$B$16)^INT((C56-1)/12)*IF(B56="Monthly",1,12)</f>
        <v>320606.03955070354</v>
      </c>
      <c r="I56" s="50">
        <f>Assumptions!$B$14</f>
        <v>0.15</v>
      </c>
      <c r="J56" s="50">
        <f t="shared" si="6"/>
        <v>0.15000000000000002</v>
      </c>
      <c r="K56" s="51">
        <f t="shared" si="7"/>
        <v>5.3646409805556149E-2</v>
      </c>
      <c r="L56" s="52">
        <f>H56*Assumptions!$B$7</f>
        <v>160303.01977535177</v>
      </c>
      <c r="M56" s="49">
        <f>L56*Assumptions!$B$11</f>
        <v>32060.603955070357</v>
      </c>
      <c r="N56" s="49">
        <f>H56*Assumptions!$B$11</f>
        <v>64121.207910140714</v>
      </c>
      <c r="O56" s="49">
        <f>N56*Assumptions!$B$12</f>
        <v>6412.120791014072</v>
      </c>
      <c r="P56" s="49">
        <f>H56*Assumptions!$B$9</f>
        <v>25648.483164056284</v>
      </c>
      <c r="Q56" s="49">
        <f>H56*Assumptions!$B$8</f>
        <v>16030.301977535179</v>
      </c>
      <c r="R56" s="52">
        <f>(R57)/((1+Assumptions!$B$21)^$E57)+H57/IF(H$3="EOP",((1+Assumptions!$B$21)^$E57),1)</f>
        <v>2911598.1623588875</v>
      </c>
      <c r="S56" s="49">
        <f>(S57)/((1+Assumptions!$B$21)^$E57)+L57/IF(L$3="EOP",((1+Assumptions!$B$21)^$E57),1)</f>
        <v>1420291.7865165309</v>
      </c>
      <c r="T56" s="49">
        <f>(T57)/((1+Assumptions!$B$21)^$E57)+M57/IF(M$3="EOP",((1+Assumptions!$B$21)^$E57),1)</f>
        <v>284058.35730330611</v>
      </c>
      <c r="U56" s="49">
        <f>(U57)/((1+Assumptions!$B$21)^$E57)+N57/IF(N$3="EOP",((1+Assumptions!$B$21)^$E57),1)</f>
        <v>582319.6324717775</v>
      </c>
      <c r="V56" s="49">
        <f>(V57)/((1+Assumptions!$B$21)^$E57)+O57/IF(O$3="EOP",((1+Assumptions!$B$21)^$E57),1)</f>
        <v>58231.963247177751</v>
      </c>
      <c r="W56" s="49">
        <f>(W57)/((1+Assumptions!$B$21)^$E57)+P57/IF(P$3="EOP",((1+Assumptions!$B$21)^$E57),1)</f>
        <v>232927.85298871101</v>
      </c>
      <c r="X56" s="49">
        <f>(X57)/((1+Assumptions!$B$21)^$E57)+Q57/IF(Q$3="EOP",((1+Assumptions!$B$21)^$E57),1)</f>
        <v>142029.17865165306</v>
      </c>
      <c r="Y56" s="53">
        <f t="shared" si="2"/>
        <v>-876320.03228069865</v>
      </c>
      <c r="Z56" s="52">
        <f>H57*Assumptions!$B$7*Assumptions!$B$25/$E57/12</f>
        <v>15601.525297970848</v>
      </c>
      <c r="AA56" s="49">
        <f>Z56*Assumptions!$B$11</f>
        <v>3120.3050595941695</v>
      </c>
      <c r="AB56" s="54">
        <f t="shared" si="8"/>
        <v>12481.220238376678</v>
      </c>
      <c r="AC56" s="88">
        <f t="shared" si="9"/>
        <v>-863838.81204232201</v>
      </c>
      <c r="AD56" s="88">
        <f>Assumptions!$B$23*R56</f>
        <v>436739.72435383312</v>
      </c>
      <c r="AE56" s="88">
        <f t="shared" si="11"/>
        <v>-427099.08768848889</v>
      </c>
    </row>
    <row r="57" spans="1:31" x14ac:dyDescent="0.25">
      <c r="A57" s="44">
        <f t="shared" si="10"/>
        <v>52</v>
      </c>
      <c r="B57" s="45" t="s">
        <v>18</v>
      </c>
      <c r="C57" s="48">
        <f t="shared" si="12"/>
        <v>228</v>
      </c>
      <c r="D57" s="47">
        <f t="shared" si="1"/>
        <v>19</v>
      </c>
      <c r="E57" s="47">
        <f t="shared" si="4"/>
        <v>1</v>
      </c>
      <c r="F57" s="48">
        <f t="shared" si="5"/>
        <v>1</v>
      </c>
      <c r="G57" s="49">
        <f>(G56*($K56/$K55)-L56)*(1+Assumptions!$B$15)^$F57</f>
        <v>74961917.924109042</v>
      </c>
      <c r="H57" s="49">
        <f>$H$6/$G$6*G57*(1+Assumptions!$B$16)^INT((C57-1)/12)*IF(B57="Monthly",1,12)</f>
        <v>299549.28572104027</v>
      </c>
      <c r="I57" s="50">
        <f>Assumptions!$B$14</f>
        <v>0.15</v>
      </c>
      <c r="J57" s="50">
        <f t="shared" si="6"/>
        <v>0.15000000000000002</v>
      </c>
      <c r="K57" s="51">
        <f t="shared" si="7"/>
        <v>4.5599448334722723E-2</v>
      </c>
      <c r="L57" s="52">
        <f>H57*Assumptions!$B$7</f>
        <v>149774.64286052014</v>
      </c>
      <c r="M57" s="49">
        <f>L57*Assumptions!$B$11</f>
        <v>29954.928572104029</v>
      </c>
      <c r="N57" s="49">
        <f>H57*Assumptions!$B$11</f>
        <v>59909.857144208057</v>
      </c>
      <c r="O57" s="49">
        <f>N57*Assumptions!$B$12</f>
        <v>5990.9857144208063</v>
      </c>
      <c r="P57" s="49">
        <f>H57*Assumptions!$B$9</f>
        <v>23963.942857683222</v>
      </c>
      <c r="Q57" s="49">
        <f>H57*Assumptions!$B$8</f>
        <v>14977.464286052014</v>
      </c>
      <c r="R57" s="52">
        <f>(R58)/((1+Assumptions!$B$21)^$E58)+H58/IF(H$3="EOP",((1+Assumptions!$B$21)^$E58),1)</f>
        <v>2677350.098553793</v>
      </c>
      <c r="S57" s="49">
        <f>(S58)/((1+Assumptions!$B$21)^$E58)+L58/IF(L$3="EOP",((1+Assumptions!$B$21)^$E58),1)</f>
        <v>1306024.4383189238</v>
      </c>
      <c r="T57" s="49">
        <f>(T58)/((1+Assumptions!$B$21)^$E58)+M58/IF(M$3="EOP",((1+Assumptions!$B$21)^$E58),1)</f>
        <v>261204.88766378473</v>
      </c>
      <c r="U57" s="49">
        <f>(U58)/((1+Assumptions!$B$21)^$E58)+N58/IF(N$3="EOP",((1+Assumptions!$B$21)^$E58),1)</f>
        <v>535470.01971075858</v>
      </c>
      <c r="V57" s="49">
        <f>(V58)/((1+Assumptions!$B$21)^$E58)+O58/IF(O$3="EOP",((1+Assumptions!$B$21)^$E58),1)</f>
        <v>53547.001971075864</v>
      </c>
      <c r="W57" s="49">
        <f>(W58)/((1+Assumptions!$B$21)^$E58)+P58/IF(P$3="EOP",((1+Assumptions!$B$21)^$E58),1)</f>
        <v>214188.00788430346</v>
      </c>
      <c r="X57" s="49">
        <f>(X58)/((1+Assumptions!$B$21)^$E58)+Q58/IF(Q$3="EOP",((1+Assumptions!$B$21)^$E58),1)</f>
        <v>130602.44383189236</v>
      </c>
      <c r="Y57" s="53">
        <f t="shared" si="2"/>
        <v>-805817.07844277518</v>
      </c>
      <c r="Z57" s="52">
        <f>H58*Assumptions!$B$7*Assumptions!$B$25/$E58/12</f>
        <v>14574.305153189294</v>
      </c>
      <c r="AA57" s="49">
        <f>Z57*Assumptions!$B$11</f>
        <v>2914.8610306378591</v>
      </c>
      <c r="AB57" s="54">
        <f t="shared" si="8"/>
        <v>11659.444122551435</v>
      </c>
      <c r="AC57" s="88">
        <f t="shared" si="9"/>
        <v>-794157.6343202237</v>
      </c>
      <c r="AD57" s="88">
        <f>Assumptions!$B$23*R57</f>
        <v>401602.51478306897</v>
      </c>
      <c r="AE57" s="88">
        <f t="shared" si="11"/>
        <v>-392555.11953715474</v>
      </c>
    </row>
    <row r="58" spans="1:31" x14ac:dyDescent="0.25">
      <c r="A58" s="44">
        <f t="shared" si="10"/>
        <v>53</v>
      </c>
      <c r="B58" s="45" t="s">
        <v>18</v>
      </c>
      <c r="C58" s="48">
        <f t="shared" si="12"/>
        <v>240</v>
      </c>
      <c r="D58" s="47">
        <f t="shared" si="1"/>
        <v>20</v>
      </c>
      <c r="E58" s="47">
        <f t="shared" si="4"/>
        <v>1</v>
      </c>
      <c r="F58" s="48">
        <f t="shared" si="5"/>
        <v>1</v>
      </c>
      <c r="G58" s="49">
        <f>(G57*($K57/$K56)-L57)*(1+Assumptions!$B$15)^$F58</f>
        <v>64839212.704484813</v>
      </c>
      <c r="H58" s="49">
        <f>$H$6/$G$6*G58*(1+Assumptions!$B$16)^INT((C58-1)/12)*IF(B58="Monthly",1,12)</f>
        <v>279826.65894123446</v>
      </c>
      <c r="I58" s="50">
        <f>Assumptions!$B$14</f>
        <v>0.15</v>
      </c>
      <c r="J58" s="50">
        <f t="shared" si="6"/>
        <v>0.15000000000000002</v>
      </c>
      <c r="K58" s="51">
        <f t="shared" si="7"/>
        <v>3.8759531084514312E-2</v>
      </c>
      <c r="L58" s="52">
        <f>H58*Assumptions!$B$7</f>
        <v>139913.32947061723</v>
      </c>
      <c r="M58" s="49">
        <f>L58*Assumptions!$B$11</f>
        <v>27982.665894123449</v>
      </c>
      <c r="N58" s="49">
        <f>H58*Assumptions!$B$11</f>
        <v>55965.331788246898</v>
      </c>
      <c r="O58" s="49">
        <f>N58*Assumptions!$B$12</f>
        <v>5596.5331788246904</v>
      </c>
      <c r="P58" s="49">
        <f>H58*Assumptions!$B$9</f>
        <v>22386.132715298758</v>
      </c>
      <c r="Q58" s="49">
        <f>H58*Assumptions!$B$8</f>
        <v>13991.332947061725</v>
      </c>
      <c r="R58" s="52">
        <f>(R59)/((1+Assumptions!$B$21)^$E59)+H59/IF(H$3="EOP",((1+Assumptions!$B$21)^$E59),1)</f>
        <v>2457461.5256028725</v>
      </c>
      <c r="S58" s="49">
        <f>(S59)/((1+Assumptions!$B$21)^$E59)+L59/IF(L$3="EOP",((1+Assumptions!$B$21)^$E59),1)</f>
        <v>1198761.7198062795</v>
      </c>
      <c r="T58" s="49">
        <f>(T59)/((1+Assumptions!$B$21)^$E59)+M59/IF(M$3="EOP",((1+Assumptions!$B$21)^$E59),1)</f>
        <v>239752.34396125589</v>
      </c>
      <c r="U58" s="49">
        <f>(U59)/((1+Assumptions!$B$21)^$E59)+N59/IF(N$3="EOP",((1+Assumptions!$B$21)^$E59),1)</f>
        <v>491492.30512057449</v>
      </c>
      <c r="V58" s="49">
        <f>(V59)/((1+Assumptions!$B$21)^$E59)+O59/IF(O$3="EOP",((1+Assumptions!$B$21)^$E59),1)</f>
        <v>49149.230512057446</v>
      </c>
      <c r="W58" s="49">
        <f>(W59)/((1+Assumptions!$B$21)^$E59)+P59/IF(P$3="EOP",((1+Assumptions!$B$21)^$E59),1)</f>
        <v>196596.92204822978</v>
      </c>
      <c r="X58" s="49">
        <f>(X59)/((1+Assumptions!$B$21)^$E59)+Q59/IF(Q$3="EOP",((1+Assumptions!$B$21)^$E59),1)</f>
        <v>119876.17198062794</v>
      </c>
      <c r="Y58" s="53">
        <f t="shared" si="2"/>
        <v>-739635.98112047405</v>
      </c>
      <c r="Z58" s="52">
        <f>H59*Assumptions!$B$7*Assumptions!$B$25/$E59/12</f>
        <v>13612.151965262923</v>
      </c>
      <c r="AA58" s="49">
        <f>Z58*Assumptions!$B$11</f>
        <v>2722.4303930525848</v>
      </c>
      <c r="AB58" s="54">
        <f t="shared" si="8"/>
        <v>10889.721572210339</v>
      </c>
      <c r="AC58" s="88">
        <f t="shared" si="9"/>
        <v>-728746.25954826374</v>
      </c>
      <c r="AD58" s="88">
        <f>Assumptions!$B$23*R58</f>
        <v>368619.22884043085</v>
      </c>
      <c r="AE58" s="88">
        <f t="shared" si="11"/>
        <v>-360127.03070783289</v>
      </c>
    </row>
    <row r="59" spans="1:31" x14ac:dyDescent="0.25">
      <c r="A59" s="44">
        <f t="shared" si="10"/>
        <v>54</v>
      </c>
      <c r="B59" s="45" t="s">
        <v>18</v>
      </c>
      <c r="C59" s="48">
        <f t="shared" si="12"/>
        <v>252</v>
      </c>
      <c r="D59" s="47">
        <f t="shared" si="1"/>
        <v>21</v>
      </c>
      <c r="E59" s="47">
        <f t="shared" si="4"/>
        <v>1</v>
      </c>
      <c r="F59" s="48">
        <f t="shared" si="5"/>
        <v>1</v>
      </c>
      <c r="G59" s="49">
        <f>(G58*($K58/$K57)-L58)*(1+Assumptions!$B$15)^$F59</f>
        <v>56072885.818728305</v>
      </c>
      <c r="H59" s="49">
        <f>$H$6/$G$6*G59*(1+Assumptions!$B$16)^INT((C59-1)/12)*IF(B59="Monthly",1,12)</f>
        <v>261353.31773304814</v>
      </c>
      <c r="I59" s="50">
        <f>Assumptions!$B$14</f>
        <v>0.15</v>
      </c>
      <c r="J59" s="50">
        <f t="shared" si="6"/>
        <v>0.15000000000000002</v>
      </c>
      <c r="K59" s="51">
        <f t="shared" si="7"/>
        <v>3.2945601421837167E-2</v>
      </c>
      <c r="L59" s="52">
        <f>H59*Assumptions!$B$7</f>
        <v>130676.65886652407</v>
      </c>
      <c r="M59" s="49">
        <f>L59*Assumptions!$B$11</f>
        <v>26135.331773304817</v>
      </c>
      <c r="N59" s="49">
        <f>H59*Assumptions!$B$11</f>
        <v>52270.663546609634</v>
      </c>
      <c r="O59" s="49">
        <f>N59*Assumptions!$B$12</f>
        <v>5227.066354660964</v>
      </c>
      <c r="P59" s="49">
        <f>H59*Assumptions!$B$9</f>
        <v>20908.265418643852</v>
      </c>
      <c r="Q59" s="49">
        <f>H59*Assumptions!$B$8</f>
        <v>13067.665886652409</v>
      </c>
      <c r="R59" s="52">
        <f>(R60)/((1+Assumptions!$B$21)^$E60)+H60/IF(H$3="EOP",((1+Assumptions!$B$21)^$E60),1)</f>
        <v>2251010.9130665697</v>
      </c>
      <c r="S59" s="49">
        <f>(S60)/((1+Assumptions!$B$21)^$E60)+L60/IF(L$3="EOP",((1+Assumptions!$B$21)^$E60),1)</f>
        <v>1098054.1039349122</v>
      </c>
      <c r="T59" s="49">
        <f>(T60)/((1+Assumptions!$B$21)^$E60)+M60/IF(M$3="EOP",((1+Assumptions!$B$21)^$E60),1)</f>
        <v>219610.82078698243</v>
      </c>
      <c r="U59" s="49">
        <f>(U60)/((1+Assumptions!$B$21)^$E60)+N60/IF(N$3="EOP",((1+Assumptions!$B$21)^$E60),1)</f>
        <v>450202.18261331395</v>
      </c>
      <c r="V59" s="49">
        <f>(V60)/((1+Assumptions!$B$21)^$E60)+O60/IF(O$3="EOP",((1+Assumptions!$B$21)^$E60),1)</f>
        <v>45020.218261331393</v>
      </c>
      <c r="W59" s="49">
        <f>(W60)/((1+Assumptions!$B$21)^$E60)+P60/IF(P$3="EOP",((1+Assumptions!$B$21)^$E60),1)</f>
        <v>180080.87304532557</v>
      </c>
      <c r="X59" s="49">
        <f>(X60)/((1+Assumptions!$B$21)^$E60)+Q60/IF(Q$3="EOP",((1+Assumptions!$B$21)^$E60),1)</f>
        <v>109805.41039349121</v>
      </c>
      <c r="Y59" s="53">
        <f t="shared" si="2"/>
        <v>-677499.38212784077</v>
      </c>
      <c r="Z59" s="52">
        <f>H60*Assumptions!$B$7*Assumptions!$B$25/$E60/12</f>
        <v>12710.928746347927</v>
      </c>
      <c r="AA59" s="49">
        <f>Z59*Assumptions!$B$11</f>
        <v>2542.1857492695854</v>
      </c>
      <c r="AB59" s="54">
        <f t="shared" si="8"/>
        <v>10168.742997078341</v>
      </c>
      <c r="AC59" s="88">
        <f t="shared" si="9"/>
        <v>-667330.63913076243</v>
      </c>
      <c r="AD59" s="88">
        <f>Assumptions!$B$23*R59</f>
        <v>337651.63695998542</v>
      </c>
      <c r="AE59" s="88">
        <f t="shared" si="11"/>
        <v>-329679.00217077701</v>
      </c>
    </row>
    <row r="60" spans="1:31" x14ac:dyDescent="0.25">
      <c r="A60" s="44">
        <f t="shared" si="10"/>
        <v>55</v>
      </c>
      <c r="B60" s="45" t="s">
        <v>18</v>
      </c>
      <c r="C60" s="48">
        <f t="shared" si="12"/>
        <v>264</v>
      </c>
      <c r="D60" s="47">
        <f t="shared" si="1"/>
        <v>22</v>
      </c>
      <c r="E60" s="47">
        <f t="shared" si="4"/>
        <v>1</v>
      </c>
      <c r="F60" s="48">
        <f t="shared" si="5"/>
        <v>1</v>
      </c>
      <c r="G60" s="49">
        <f>(G59*($K59/$K58)-L59)*(1+Assumptions!$B$15)^$F60</f>
        <v>48481901.81279359</v>
      </c>
      <c r="H60" s="49">
        <f>$H$6/$G$6*G60*(1+Assumptions!$B$16)^INT((C60-1)/12)*IF(B60="Monthly",1,12)</f>
        <v>244049.83192988019</v>
      </c>
      <c r="I60" s="50">
        <f>Assumptions!$B$14</f>
        <v>0.15</v>
      </c>
      <c r="J60" s="50">
        <f t="shared" si="6"/>
        <v>0.15000000000000002</v>
      </c>
      <c r="K60" s="51">
        <f t="shared" si="7"/>
        <v>2.800376120856159E-2</v>
      </c>
      <c r="L60" s="52">
        <f>H60*Assumptions!$B$7</f>
        <v>122024.9159649401</v>
      </c>
      <c r="M60" s="49">
        <f>L60*Assumptions!$B$11</f>
        <v>24404.98319298802</v>
      </c>
      <c r="N60" s="49">
        <f>H60*Assumptions!$B$11</f>
        <v>48809.96638597604</v>
      </c>
      <c r="O60" s="49">
        <f>N60*Assumptions!$B$12</f>
        <v>4880.996638597604</v>
      </c>
      <c r="P60" s="49">
        <f>H60*Assumptions!$B$9</f>
        <v>19523.986554390416</v>
      </c>
      <c r="Q60" s="49">
        <f>H60*Assumptions!$B$8</f>
        <v>12202.49159649401</v>
      </c>
      <c r="R60" s="52">
        <f>(R61)/((1+Assumptions!$B$21)^$E61)+H61/IF(H$3="EOP",((1+Assumptions!$B$21)^$E61),1)</f>
        <v>2057135.1081651065</v>
      </c>
      <c r="S60" s="49">
        <f>(S61)/((1+Assumptions!$B$21)^$E61)+L61/IF(L$3="EOP",((1+Assumptions!$B$21)^$E61),1)</f>
        <v>1003480.5405683448</v>
      </c>
      <c r="T60" s="49">
        <f>(T61)/((1+Assumptions!$B$21)^$E61)+M61/IF(M$3="EOP",((1+Assumptions!$B$21)^$E61),1)</f>
        <v>200696.10811366895</v>
      </c>
      <c r="U60" s="49">
        <f>(U61)/((1+Assumptions!$B$21)^$E61)+N61/IF(N$3="EOP",((1+Assumptions!$B$21)^$E61),1)</f>
        <v>411427.0216330213</v>
      </c>
      <c r="V60" s="49">
        <f>(V61)/((1+Assumptions!$B$21)^$E61)+O61/IF(O$3="EOP",((1+Assumptions!$B$21)^$E61),1)</f>
        <v>41142.702163302129</v>
      </c>
      <c r="W60" s="49">
        <f>(W61)/((1+Assumptions!$B$21)^$E61)+P61/IF(P$3="EOP",((1+Assumptions!$B$21)^$E61),1)</f>
        <v>164570.80865320851</v>
      </c>
      <c r="X60" s="49">
        <f>(X61)/((1+Assumptions!$B$21)^$E61)+Q61/IF(Q$3="EOP",((1+Assumptions!$B$21)^$E61),1)</f>
        <v>100348.05405683447</v>
      </c>
      <c r="Y60" s="53">
        <f t="shared" si="2"/>
        <v>-619147.49353066843</v>
      </c>
      <c r="Z60" s="52">
        <f>H61*Assumptions!$B$7*Assumptions!$B$25/$E61/12</f>
        <v>11866.762467246726</v>
      </c>
      <c r="AA60" s="49">
        <f>Z60*Assumptions!$B$11</f>
        <v>2373.3524934493453</v>
      </c>
      <c r="AB60" s="54">
        <f t="shared" si="8"/>
        <v>9493.4099737973811</v>
      </c>
      <c r="AC60" s="88">
        <f t="shared" si="9"/>
        <v>-609654.08355687105</v>
      </c>
      <c r="AD60" s="88">
        <f>Assumptions!$B$23*R60</f>
        <v>308570.26622476598</v>
      </c>
      <c r="AE60" s="88">
        <f t="shared" si="11"/>
        <v>-301083.81733210507</v>
      </c>
    </row>
    <row r="61" spans="1:31" x14ac:dyDescent="0.25">
      <c r="A61" s="44">
        <f t="shared" si="10"/>
        <v>56</v>
      </c>
      <c r="B61" s="45" t="s">
        <v>18</v>
      </c>
      <c r="C61" s="48">
        <f t="shared" si="12"/>
        <v>276</v>
      </c>
      <c r="D61" s="47">
        <f t="shared" si="1"/>
        <v>23</v>
      </c>
      <c r="E61" s="47">
        <f t="shared" si="4"/>
        <v>1</v>
      </c>
      <c r="F61" s="48">
        <f t="shared" si="5"/>
        <v>1</v>
      </c>
      <c r="G61" s="49">
        <f>(G60*($K60/$K59)-L60)*(1+Assumptions!$B$15)^$F61</f>
        <v>41909343.457407802</v>
      </c>
      <c r="H61" s="49">
        <f>$H$6/$G$6*G61*(1+Assumptions!$B$16)^INT((C61-1)/12)*IF(B61="Monthly",1,12)</f>
        <v>227841.83937113715</v>
      </c>
      <c r="I61" s="50">
        <f>Assumptions!$B$14</f>
        <v>0.15</v>
      </c>
      <c r="J61" s="50">
        <f t="shared" si="6"/>
        <v>0.15000000000000002</v>
      </c>
      <c r="K61" s="51">
        <f t="shared" si="7"/>
        <v>2.3803197027277352E-2</v>
      </c>
      <c r="L61" s="52">
        <f>H61*Assumptions!$B$7</f>
        <v>113920.91968556857</v>
      </c>
      <c r="M61" s="49">
        <f>L61*Assumptions!$B$11</f>
        <v>22784.183937113718</v>
      </c>
      <c r="N61" s="49">
        <f>H61*Assumptions!$B$11</f>
        <v>45568.367874227435</v>
      </c>
      <c r="O61" s="49">
        <f>N61*Assumptions!$B$12</f>
        <v>4556.8367874227433</v>
      </c>
      <c r="P61" s="49">
        <f>H61*Assumptions!$B$9</f>
        <v>18227.347149690973</v>
      </c>
      <c r="Q61" s="49">
        <f>H61*Assumptions!$B$8</f>
        <v>11392.091968556859</v>
      </c>
      <c r="R61" s="52">
        <f>(R62)/((1+Assumptions!$B$21)^$E62)+H62/IF(H$3="EOP",((1+Assumptions!$B$21)^$E62),1)</f>
        <v>1875025.6005138184</v>
      </c>
      <c r="S61" s="49">
        <f>(S62)/((1+Assumptions!$B$21)^$E62)+L62/IF(L$3="EOP",((1+Assumptions!$B$21)^$E62),1)</f>
        <v>914646.63439698482</v>
      </c>
      <c r="T61" s="49">
        <f>(T62)/((1+Assumptions!$B$21)^$E62)+M62/IF(M$3="EOP",((1+Assumptions!$B$21)^$E62),1)</f>
        <v>182929.32687939695</v>
      </c>
      <c r="U61" s="49">
        <f>(U62)/((1+Assumptions!$B$21)^$E62)+N62/IF(N$3="EOP",((1+Assumptions!$B$21)^$E62),1)</f>
        <v>375005.12010276364</v>
      </c>
      <c r="V61" s="49">
        <f>(V62)/((1+Assumptions!$B$21)^$E62)+O62/IF(O$3="EOP",((1+Assumptions!$B$21)^$E62),1)</f>
        <v>37500.512010276369</v>
      </c>
      <c r="W61" s="49">
        <f>(W62)/((1+Assumptions!$B$21)^$E62)+P62/IF(P$3="EOP",((1+Assumptions!$B$21)^$E62),1)</f>
        <v>150002.04804110547</v>
      </c>
      <c r="X61" s="49">
        <f>(X62)/((1+Assumptions!$B$21)^$E62)+Q62/IF(Q$3="EOP",((1+Assumptions!$B$21)^$E62),1)</f>
        <v>91464.663439698474</v>
      </c>
      <c r="Y61" s="53">
        <f t="shared" si="2"/>
        <v>-564336.97342293919</v>
      </c>
      <c r="Z61" s="52">
        <f>H62*Assumptions!$B$7*Assumptions!$B$25/$E62/12</f>
        <v>11076.027318978313</v>
      </c>
      <c r="AA61" s="49">
        <f>Z61*Assumptions!$B$11</f>
        <v>2215.2054637956626</v>
      </c>
      <c r="AB61" s="54">
        <f t="shared" si="8"/>
        <v>8860.8218551826503</v>
      </c>
      <c r="AC61" s="88">
        <f t="shared" si="9"/>
        <v>-555476.15156775655</v>
      </c>
      <c r="AD61" s="88">
        <f>Assumptions!$B$23*R61</f>
        <v>281253.84007707273</v>
      </c>
      <c r="AE61" s="88">
        <f t="shared" si="11"/>
        <v>-274222.31149068382</v>
      </c>
    </row>
    <row r="62" spans="1:31" x14ac:dyDescent="0.25">
      <c r="A62" s="44">
        <f t="shared" si="10"/>
        <v>57</v>
      </c>
      <c r="B62" s="45" t="s">
        <v>18</v>
      </c>
      <c r="C62" s="48">
        <f t="shared" si="12"/>
        <v>288</v>
      </c>
      <c r="D62" s="47">
        <f t="shared" si="1"/>
        <v>24</v>
      </c>
      <c r="E62" s="47">
        <f t="shared" si="4"/>
        <v>1</v>
      </c>
      <c r="F62" s="48">
        <f t="shared" si="5"/>
        <v>1</v>
      </c>
      <c r="G62" s="49">
        <f>(G61*($K61/$K60)-L61)*(1+Assumptions!$B$15)^$F62</f>
        <v>36219201.439493291</v>
      </c>
      <c r="H62" s="49">
        <f>$H$6/$G$6*G62*(1+Assumptions!$B$16)^INT((C62-1)/12)*IF(B62="Monthly",1,12)</f>
        <v>212659.72452438361</v>
      </c>
      <c r="I62" s="50">
        <f>Assumptions!$B$14</f>
        <v>0.15</v>
      </c>
      <c r="J62" s="50">
        <f t="shared" si="6"/>
        <v>0.15000000000000002</v>
      </c>
      <c r="K62" s="51">
        <f t="shared" si="7"/>
        <v>2.0232717473185748E-2</v>
      </c>
      <c r="L62" s="52">
        <f>H62*Assumptions!$B$7</f>
        <v>106329.8622621918</v>
      </c>
      <c r="M62" s="49">
        <f>L62*Assumptions!$B$11</f>
        <v>21265.972452438364</v>
      </c>
      <c r="N62" s="49">
        <f>H62*Assumptions!$B$11</f>
        <v>42531.944904876727</v>
      </c>
      <c r="O62" s="49">
        <f>N62*Assumptions!$B$12</f>
        <v>4253.1944904876727</v>
      </c>
      <c r="P62" s="49">
        <f>H62*Assumptions!$B$9</f>
        <v>17012.777961950687</v>
      </c>
      <c r="Q62" s="49">
        <f>H62*Assumptions!$B$8</f>
        <v>10632.986226219182</v>
      </c>
      <c r="R62" s="52">
        <f>(R63)/((1+Assumptions!$B$21)^$E63)+H63/IF(H$3="EOP",((1+Assumptions!$B$21)^$E63),1)</f>
        <v>1703925.0228891706</v>
      </c>
      <c r="S62" s="49">
        <f>(S63)/((1+Assumptions!$B$21)^$E63)+L63/IF(L$3="EOP",((1+Assumptions!$B$21)^$E63),1)</f>
        <v>831182.9379947175</v>
      </c>
      <c r="T62" s="49">
        <f>(T63)/((1+Assumptions!$B$21)^$E63)+M63/IF(M$3="EOP",((1+Assumptions!$B$21)^$E63),1)</f>
        <v>166236.5875989435</v>
      </c>
      <c r="U62" s="49">
        <f>(U63)/((1+Assumptions!$B$21)^$E63)+N63/IF(N$3="EOP",((1+Assumptions!$B$21)^$E63),1)</f>
        <v>340785.0045778341</v>
      </c>
      <c r="V62" s="49">
        <f>(V63)/((1+Assumptions!$B$21)^$E63)+O63/IF(O$3="EOP",((1+Assumptions!$B$21)^$E63),1)</f>
        <v>34078.500457783412</v>
      </c>
      <c r="W62" s="49">
        <f>(W63)/((1+Assumptions!$B$21)^$E63)+P63/IF(P$3="EOP",((1+Assumptions!$B$21)^$E63),1)</f>
        <v>136314.00183113365</v>
      </c>
      <c r="X62" s="49">
        <f>(X63)/((1+Assumptions!$B$21)^$E63)+Q63/IF(Q$3="EOP",((1+Assumptions!$B$21)^$E63),1)</f>
        <v>83118.29379947175</v>
      </c>
      <c r="Y62" s="53">
        <f t="shared" si="2"/>
        <v>-512839.8727427405</v>
      </c>
      <c r="Z62" s="52">
        <f>H63*Assumptions!$B$7*Assumptions!$B$25/$E63/12</f>
        <v>10335.329043947606</v>
      </c>
      <c r="AA62" s="49">
        <f>Z62*Assumptions!$B$11</f>
        <v>2067.0658087895213</v>
      </c>
      <c r="AB62" s="54">
        <f t="shared" si="8"/>
        <v>8268.2632351580851</v>
      </c>
      <c r="AC62" s="88">
        <f t="shared" si="9"/>
        <v>-504571.60950758238</v>
      </c>
      <c r="AD62" s="88">
        <f>Assumptions!$B$23*R62</f>
        <v>255588.75343337556</v>
      </c>
      <c r="AE62" s="88">
        <f t="shared" si="11"/>
        <v>-248982.85607420682</v>
      </c>
    </row>
    <row r="63" spans="1:31" x14ac:dyDescent="0.25">
      <c r="A63" s="44">
        <f t="shared" si="10"/>
        <v>58</v>
      </c>
      <c r="B63" s="45" t="s">
        <v>18</v>
      </c>
      <c r="C63" s="48">
        <f t="shared" si="12"/>
        <v>300</v>
      </c>
      <c r="D63" s="47">
        <f t="shared" si="1"/>
        <v>25</v>
      </c>
      <c r="E63" s="47">
        <f t="shared" si="4"/>
        <v>1</v>
      </c>
      <c r="F63" s="48">
        <f t="shared" si="5"/>
        <v>1</v>
      </c>
      <c r="G63" s="49">
        <f>(G62*($K62/$K61)-L62)*(1+Assumptions!$B$15)^$F63</f>
        <v>31293591.188533247</v>
      </c>
      <c r="H63" s="49">
        <f>$H$6/$G$6*G63*(1+Assumptions!$B$16)^INT((C63-1)/12)*IF(B63="Monthly",1,12)</f>
        <v>198438.31764379406</v>
      </c>
      <c r="I63" s="50">
        <f>Assumptions!$B$14</f>
        <v>0.15</v>
      </c>
      <c r="J63" s="50">
        <f t="shared" si="6"/>
        <v>0.15000000000000002</v>
      </c>
      <c r="K63" s="51">
        <f t="shared" si="7"/>
        <v>1.7197809852207886E-2</v>
      </c>
      <c r="L63" s="52">
        <f>H63*Assumptions!$B$7</f>
        <v>99219.158821897028</v>
      </c>
      <c r="M63" s="49">
        <f>L63*Assumptions!$B$11</f>
        <v>19843.831764379407</v>
      </c>
      <c r="N63" s="49">
        <f>H63*Assumptions!$B$11</f>
        <v>39687.663528758814</v>
      </c>
      <c r="O63" s="49">
        <f>N63*Assumptions!$B$12</f>
        <v>3968.7663528758817</v>
      </c>
      <c r="P63" s="49">
        <f>H63*Assumptions!$B$9</f>
        <v>15875.065411503525</v>
      </c>
      <c r="Q63" s="49">
        <f>H63*Assumptions!$B$8</f>
        <v>9921.9158821897036</v>
      </c>
      <c r="R63" s="52">
        <f>(R64)/((1+Assumptions!$B$21)^$E64)+H64/IF(H$3="EOP",((1+Assumptions!$B$21)^$E64),1)</f>
        <v>1543123.872876511</v>
      </c>
      <c r="S63" s="49">
        <f>(S64)/((1+Assumptions!$B$21)^$E64)+L64/IF(L$3="EOP",((1+Assumptions!$B$21)^$E64),1)</f>
        <v>752743.3526226884</v>
      </c>
      <c r="T63" s="49">
        <f>(T64)/((1+Assumptions!$B$21)^$E64)+M64/IF(M$3="EOP",((1+Assumptions!$B$21)^$E64),1)</f>
        <v>150548.67052453768</v>
      </c>
      <c r="U63" s="49">
        <f>(U64)/((1+Assumptions!$B$21)^$E64)+N64/IF(N$3="EOP",((1+Assumptions!$B$21)^$E64),1)</f>
        <v>308624.77457530214</v>
      </c>
      <c r="V63" s="49">
        <f>(V64)/((1+Assumptions!$B$21)^$E64)+O64/IF(O$3="EOP",((1+Assumptions!$B$21)^$E64),1)</f>
        <v>30862.477457530218</v>
      </c>
      <c r="W63" s="49">
        <f>(W64)/((1+Assumptions!$B$21)^$E64)+P64/IF(P$3="EOP",((1+Assumptions!$B$21)^$E64),1)</f>
        <v>123449.90983012086</v>
      </c>
      <c r="X63" s="49">
        <f>(X64)/((1+Assumptions!$B$21)^$E64)+Q64/IF(Q$3="EOP",((1+Assumptions!$B$21)^$E64),1)</f>
        <v>75274.33526226884</v>
      </c>
      <c r="Y63" s="53">
        <f t="shared" si="2"/>
        <v>-464442.64856819861</v>
      </c>
      <c r="Z63" s="52">
        <f>H64*Assumptions!$B$7*Assumptions!$B$25/$E64/12</f>
        <v>9641.4902688436378</v>
      </c>
      <c r="AA63" s="49">
        <f>Z63*Assumptions!$B$11</f>
        <v>1928.2980537687276</v>
      </c>
      <c r="AB63" s="54">
        <f t="shared" si="8"/>
        <v>7713.1922150749106</v>
      </c>
      <c r="AC63" s="88">
        <f t="shared" si="9"/>
        <v>-456729.45635312371</v>
      </c>
      <c r="AD63" s="88">
        <f>Assumptions!$B$23*R63</f>
        <v>231468.58093147664</v>
      </c>
      <c r="AE63" s="88">
        <f t="shared" si="11"/>
        <v>-225260.87542164707</v>
      </c>
    </row>
    <row r="64" spans="1:31" x14ac:dyDescent="0.25">
      <c r="A64" s="44">
        <f t="shared" si="10"/>
        <v>59</v>
      </c>
      <c r="B64" s="45" t="s">
        <v>18</v>
      </c>
      <c r="C64" s="48">
        <f t="shared" si="12"/>
        <v>312</v>
      </c>
      <c r="D64" s="47">
        <f t="shared" si="1"/>
        <v>26</v>
      </c>
      <c r="E64" s="47">
        <f t="shared" si="4"/>
        <v>1</v>
      </c>
      <c r="F64" s="48">
        <f t="shared" si="5"/>
        <v>1</v>
      </c>
      <c r="G64" s="49">
        <f>(G63*($K63/$K62)-L63)*(1+Assumptions!$B$15)^$F64</f>
        <v>27030340.018459991</v>
      </c>
      <c r="H64" s="49">
        <f>$H$6/$G$6*G64*(1+Assumptions!$B$16)^INT((C64-1)/12)*IF(B64="Monthly",1,12)</f>
        <v>185116.61316179784</v>
      </c>
      <c r="I64" s="50">
        <f>Assumptions!$B$14</f>
        <v>0.15</v>
      </c>
      <c r="J64" s="50">
        <f t="shared" si="6"/>
        <v>0.15000000000000002</v>
      </c>
      <c r="K64" s="51">
        <f t="shared" si="7"/>
        <v>1.4618138374376703E-2</v>
      </c>
      <c r="L64" s="52">
        <f>H64*Assumptions!$B$7</f>
        <v>92558.306580898919</v>
      </c>
      <c r="M64" s="49">
        <f>L64*Assumptions!$B$11</f>
        <v>18511.661316179783</v>
      </c>
      <c r="N64" s="49">
        <f>H64*Assumptions!$B$11</f>
        <v>37023.322632359566</v>
      </c>
      <c r="O64" s="49">
        <f>N64*Assumptions!$B$12</f>
        <v>3702.3322632359568</v>
      </c>
      <c r="P64" s="49">
        <f>H64*Assumptions!$B$9</f>
        <v>14809.329052943827</v>
      </c>
      <c r="Q64" s="49">
        <f>H64*Assumptions!$B$8</f>
        <v>9255.8306580898916</v>
      </c>
      <c r="R64" s="52">
        <f>(R65)/((1+Assumptions!$B$21)^$E65)+H65/IF(H$3="EOP",((1+Assumptions!$B$21)^$E65),1)</f>
        <v>1391957.4412075807</v>
      </c>
      <c r="S64" s="49">
        <f>(S65)/((1+Assumptions!$B$21)^$E65)+L65/IF(L$3="EOP",((1+Assumptions!$B$21)^$E65),1)</f>
        <v>679003.62985735666</v>
      </c>
      <c r="T64" s="49">
        <f>(T65)/((1+Assumptions!$B$21)^$E65)+M65/IF(M$3="EOP",((1+Assumptions!$B$21)^$E65),1)</f>
        <v>135800.72597147131</v>
      </c>
      <c r="U64" s="49">
        <f>(U65)/((1+Assumptions!$B$21)^$E65)+N65/IF(N$3="EOP",((1+Assumptions!$B$21)^$E65),1)</f>
        <v>278391.48824151611</v>
      </c>
      <c r="V64" s="49">
        <f>(V65)/((1+Assumptions!$B$21)^$E65)+O65/IF(O$3="EOP",((1+Assumptions!$B$21)^$E65),1)</f>
        <v>27839.148824151616</v>
      </c>
      <c r="W64" s="49">
        <f>(W65)/((1+Assumptions!$B$21)^$E65)+P65/IF(P$3="EOP",((1+Assumptions!$B$21)^$E65),1)</f>
        <v>111356.59529660645</v>
      </c>
      <c r="X64" s="49">
        <f>(X65)/((1+Assumptions!$B$21)^$E65)+Q65/IF(Q$3="EOP",((1+Assumptions!$B$21)^$E65),1)</f>
        <v>67900.362985735657</v>
      </c>
      <c r="Y64" s="53">
        <f t="shared" si="2"/>
        <v>-418945.23962198885</v>
      </c>
      <c r="Z64" s="52">
        <f>H65*Assumptions!$B$7*Assumptions!$B$25/$E65/12</f>
        <v>8991.5367757004406</v>
      </c>
      <c r="AA64" s="49">
        <f>Z64*Assumptions!$B$11</f>
        <v>1798.3073551400882</v>
      </c>
      <c r="AB64" s="54">
        <f t="shared" si="8"/>
        <v>7193.2294205603521</v>
      </c>
      <c r="AC64" s="88">
        <f t="shared" si="9"/>
        <v>-411752.01020142849</v>
      </c>
      <c r="AD64" s="88">
        <f>Assumptions!$B$23*R64</f>
        <v>208793.6161811371</v>
      </c>
      <c r="AE64" s="88">
        <f t="shared" si="11"/>
        <v>-202958.39402029139</v>
      </c>
    </row>
    <row r="65" spans="1:31" x14ac:dyDescent="0.25">
      <c r="A65" s="44">
        <f t="shared" si="10"/>
        <v>60</v>
      </c>
      <c r="B65" s="45" t="s">
        <v>18</v>
      </c>
      <c r="C65" s="48">
        <f t="shared" si="12"/>
        <v>324</v>
      </c>
      <c r="D65" s="47">
        <f t="shared" si="1"/>
        <v>27</v>
      </c>
      <c r="E65" s="47">
        <f t="shared" si="4"/>
        <v>1</v>
      </c>
      <c r="F65" s="48">
        <f t="shared" si="5"/>
        <v>1</v>
      </c>
      <c r="G65" s="49">
        <f>(G64*($K64/$K63)-L64)*(1+Assumptions!$B$15)^$F65</f>
        <v>23340895.323292296</v>
      </c>
      <c r="H65" s="49">
        <f>$H$6/$G$6*G65*(1+Assumptions!$B$16)^INT((C65-1)/12)*IF(B65="Monthly",1,12)</f>
        <v>172637.50609344844</v>
      </c>
      <c r="I65" s="50">
        <f>Assumptions!$B$14</f>
        <v>0.15</v>
      </c>
      <c r="J65" s="50">
        <f t="shared" si="6"/>
        <v>0.15000000000000002</v>
      </c>
      <c r="K65" s="51">
        <f t="shared" si="7"/>
        <v>1.2425417618220197E-2</v>
      </c>
      <c r="L65" s="52">
        <f>H65*Assumptions!$B$7</f>
        <v>86318.753046724218</v>
      </c>
      <c r="M65" s="49">
        <f>L65*Assumptions!$B$11</f>
        <v>17263.750609344843</v>
      </c>
      <c r="N65" s="49">
        <f>H65*Assumptions!$B$11</f>
        <v>34527.501218689686</v>
      </c>
      <c r="O65" s="49">
        <f>N65*Assumptions!$B$12</f>
        <v>3452.7501218689686</v>
      </c>
      <c r="P65" s="49">
        <f>H65*Assumptions!$B$9</f>
        <v>13811.000487475874</v>
      </c>
      <c r="Q65" s="49">
        <f>H65*Assumptions!$B$8</f>
        <v>8631.8753046724214</v>
      </c>
      <c r="R65" s="52">
        <f>(R66)/((1+Assumptions!$B$21)^$E66)+H66/IF(H$3="EOP",((1+Assumptions!$B$21)^$E66),1)</f>
        <v>1249802.9334919855</v>
      </c>
      <c r="S65" s="49">
        <f>(S66)/((1+Assumptions!$B$21)^$E66)+L66/IF(L$3="EOP",((1+Assumptions!$B$21)^$E66),1)</f>
        <v>609659.96755706624</v>
      </c>
      <c r="T65" s="49">
        <f>(T66)/((1+Assumptions!$B$21)^$E66)+M66/IF(M$3="EOP",((1+Assumptions!$B$21)^$E66),1)</f>
        <v>121931.99351141324</v>
      </c>
      <c r="U65" s="49">
        <f>(U66)/((1+Assumptions!$B$21)^$E66)+N66/IF(N$3="EOP",((1+Assumptions!$B$21)^$E66),1)</f>
        <v>249960.58669839709</v>
      </c>
      <c r="V65" s="49">
        <f>(V66)/((1+Assumptions!$B$21)^$E66)+O66/IF(O$3="EOP",((1+Assumptions!$B$21)^$E66),1)</f>
        <v>24996.058669839713</v>
      </c>
      <c r="W65" s="49">
        <f>(W66)/((1+Assumptions!$B$21)^$E66)+P66/IF(P$3="EOP",((1+Assumptions!$B$21)^$E66),1)</f>
        <v>99984.234679358837</v>
      </c>
      <c r="X65" s="49">
        <f>(X66)/((1+Assumptions!$B$21)^$E66)+Q66/IF(Q$3="EOP",((1+Assumptions!$B$21)^$E66),1)</f>
        <v>60965.996755706619</v>
      </c>
      <c r="Y65" s="53">
        <f t="shared" si="2"/>
        <v>-376160.19998270978</v>
      </c>
      <c r="Z65" s="52">
        <f>H66*Assumptions!$B$7*Assumptions!$B$25/$E66/12</f>
        <v>8382.6846515782727</v>
      </c>
      <c r="AA65" s="49">
        <f>Z65*Assumptions!$B$11</f>
        <v>1676.5369303156547</v>
      </c>
      <c r="AB65" s="54">
        <f t="shared" si="8"/>
        <v>6706.1477212626178</v>
      </c>
      <c r="AC65" s="88">
        <f t="shared" si="9"/>
        <v>-369454.05226144718</v>
      </c>
      <c r="AD65" s="88">
        <f>Assumptions!$B$23*R65</f>
        <v>187470.44002379783</v>
      </c>
      <c r="AE65" s="88">
        <f t="shared" si="11"/>
        <v>-181983.61223764936</v>
      </c>
    </row>
    <row r="66" spans="1:31" x14ac:dyDescent="0.25">
      <c r="A66" s="44">
        <f t="shared" si="10"/>
        <v>61</v>
      </c>
      <c r="B66" s="45" t="s">
        <v>18</v>
      </c>
      <c r="C66" s="48">
        <f t="shared" si="12"/>
        <v>336</v>
      </c>
      <c r="D66" s="47">
        <f t="shared" si="1"/>
        <v>28</v>
      </c>
      <c r="E66" s="47">
        <f t="shared" si="4"/>
        <v>1</v>
      </c>
      <c r="F66" s="48">
        <f t="shared" si="5"/>
        <v>1</v>
      </c>
      <c r="G66" s="49">
        <f>(G65*($K65/$K64)-L65)*(1+Assumptions!$B$15)^$F66</f>
        <v>20148511.117186762</v>
      </c>
      <c r="H66" s="49">
        <f>$H$6/$G$6*G66*(1+Assumptions!$B$16)^INT((C66-1)/12)*IF(B66="Monthly",1,12)</f>
        <v>160947.54531030281</v>
      </c>
      <c r="I66" s="50">
        <f>Assumptions!$B$14</f>
        <v>0.15</v>
      </c>
      <c r="J66" s="50">
        <f t="shared" si="6"/>
        <v>0.15000000000000002</v>
      </c>
      <c r="K66" s="51">
        <f t="shared" si="7"/>
        <v>1.0561604975487167E-2</v>
      </c>
      <c r="L66" s="52">
        <f>H66*Assumptions!$B$7</f>
        <v>80473.772655151406</v>
      </c>
      <c r="M66" s="49">
        <f>L66*Assumptions!$B$11</f>
        <v>16094.754531030281</v>
      </c>
      <c r="N66" s="49">
        <f>H66*Assumptions!$B$11</f>
        <v>32189.509062060562</v>
      </c>
      <c r="O66" s="49">
        <f>N66*Assumptions!$B$12</f>
        <v>3218.9509062060565</v>
      </c>
      <c r="P66" s="49">
        <f>H66*Assumptions!$B$9</f>
        <v>12875.803624824226</v>
      </c>
      <c r="Q66" s="49">
        <f>H66*Assumptions!$B$8</f>
        <v>8047.3772655151406</v>
      </c>
      <c r="R66" s="52">
        <f>(R67)/((1+Assumptions!$B$21)^$E67)+H67/IF(H$3="EOP",((1+Assumptions!$B$21)^$E67),1)</f>
        <v>1116076.7728862246</v>
      </c>
      <c r="S66" s="49">
        <f>(S67)/((1+Assumptions!$B$21)^$E67)+L67/IF(L$3="EOP",((1+Assumptions!$B$21)^$E67),1)</f>
        <v>544427.69409084134</v>
      </c>
      <c r="T66" s="49">
        <f>(T67)/((1+Assumptions!$B$21)^$E67)+M67/IF(M$3="EOP",((1+Assumptions!$B$21)^$E67),1)</f>
        <v>108885.53881816826</v>
      </c>
      <c r="U66" s="49">
        <f>(U67)/((1+Assumptions!$B$21)^$E67)+N67/IF(N$3="EOP",((1+Assumptions!$B$21)^$E67),1)</f>
        <v>223215.35457724493</v>
      </c>
      <c r="V66" s="49">
        <f>(V67)/((1+Assumptions!$B$21)^$E67)+O67/IF(O$3="EOP",((1+Assumptions!$B$21)^$E67),1)</f>
        <v>22321.535457724494</v>
      </c>
      <c r="W66" s="49">
        <f>(W67)/((1+Assumptions!$B$21)^$E67)+P67/IF(P$3="EOP",((1+Assumptions!$B$21)^$E67),1)</f>
        <v>89286.141830897963</v>
      </c>
      <c r="X66" s="49">
        <f>(X67)/((1+Assumptions!$B$21)^$E67)+Q67/IF(Q$3="EOP",((1+Assumptions!$B$21)^$E67),1)</f>
        <v>54442.769409084132</v>
      </c>
      <c r="Y66" s="53">
        <f t="shared" si="2"/>
        <v>-335911.8872540489</v>
      </c>
      <c r="Z66" s="52">
        <f>H67*Assumptions!$B$7*Assumptions!$B$25/$E67/12</f>
        <v>7812.3282610825845</v>
      </c>
      <c r="AA66" s="49">
        <f>Z66*Assumptions!$B$11</f>
        <v>1562.4656522165169</v>
      </c>
      <c r="AB66" s="54">
        <f t="shared" si="8"/>
        <v>6249.8626088660676</v>
      </c>
      <c r="AC66" s="88">
        <f t="shared" si="9"/>
        <v>-329662.02464518283</v>
      </c>
      <c r="AD66" s="88">
        <f>Assumptions!$B$23*R66</f>
        <v>167411.51593293369</v>
      </c>
      <c r="AE66" s="88">
        <f t="shared" si="11"/>
        <v>-162250.50871224914</v>
      </c>
    </row>
    <row r="67" spans="1:31" x14ac:dyDescent="0.25">
      <c r="A67" s="44">
        <f t="shared" si="10"/>
        <v>62</v>
      </c>
      <c r="B67" s="45" t="s">
        <v>18</v>
      </c>
      <c r="C67" s="48">
        <f t="shared" si="12"/>
        <v>348</v>
      </c>
      <c r="D67" s="47">
        <f t="shared" si="1"/>
        <v>29</v>
      </c>
      <c r="E67" s="47">
        <f t="shared" si="4"/>
        <v>1</v>
      </c>
      <c r="F67" s="48">
        <f t="shared" si="5"/>
        <v>1</v>
      </c>
      <c r="G67" s="49">
        <f>(G66*($K66/$K65)-L66)*(1+Assumptions!$B$15)^$F67</f>
        <v>17386675.890492667</v>
      </c>
      <c r="H67" s="49">
        <f>$H$6/$G$6*G67*(1+Assumptions!$B$16)^INT((C67-1)/12)*IF(B67="Monthly",1,12)</f>
        <v>149996.70261278562</v>
      </c>
      <c r="I67" s="50">
        <f>Assumptions!$B$14</f>
        <v>0.15</v>
      </c>
      <c r="J67" s="50">
        <f t="shared" si="6"/>
        <v>0.15000000000000002</v>
      </c>
      <c r="K67" s="51">
        <f t="shared" si="7"/>
        <v>8.977364229164092E-3</v>
      </c>
      <c r="L67" s="52">
        <f>H67*Assumptions!$B$7</f>
        <v>74998.351306392811</v>
      </c>
      <c r="M67" s="49">
        <f>L67*Assumptions!$B$11</f>
        <v>14999.670261278563</v>
      </c>
      <c r="N67" s="49">
        <f>H67*Assumptions!$B$11</f>
        <v>29999.340522557126</v>
      </c>
      <c r="O67" s="49">
        <f>N67*Assumptions!$B$12</f>
        <v>2999.9340522557127</v>
      </c>
      <c r="P67" s="49">
        <f>H67*Assumptions!$B$9</f>
        <v>11999.736209022851</v>
      </c>
      <c r="Q67" s="49">
        <f>H67*Assumptions!$B$8</f>
        <v>7499.8351306392815</v>
      </c>
      <c r="R67" s="52">
        <f>(R68)/((1+Assumptions!$B$21)^$E68)+H68/IF(H$3="EOP",((1+Assumptions!$B$21)^$E68),1)</f>
        <v>990232.07203027466</v>
      </c>
      <c r="S67" s="49">
        <f>(S68)/((1+Assumptions!$B$21)^$E68)+L68/IF(L$3="EOP",((1+Assumptions!$B$21)^$E68),1)</f>
        <v>483040.03513671947</v>
      </c>
      <c r="T67" s="49">
        <f>(T68)/((1+Assumptions!$B$21)^$E68)+M68/IF(M$3="EOP",((1+Assumptions!$B$21)^$E68),1)</f>
        <v>96608.007027343905</v>
      </c>
      <c r="U67" s="49">
        <f>(U68)/((1+Assumptions!$B$21)^$E68)+N68/IF(N$3="EOP",((1+Assumptions!$B$21)^$E68),1)</f>
        <v>198046.414406055</v>
      </c>
      <c r="V67" s="49">
        <f>(V68)/((1+Assumptions!$B$21)^$E68)+O68/IF(O$3="EOP",((1+Assumptions!$B$21)^$E68),1)</f>
        <v>19804.641440605497</v>
      </c>
      <c r="W67" s="49">
        <f>(W68)/((1+Assumptions!$B$21)^$E68)+P68/IF(P$3="EOP",((1+Assumptions!$B$21)^$E68),1)</f>
        <v>79218.565762421975</v>
      </c>
      <c r="X67" s="49">
        <f>(X68)/((1+Assumptions!$B$21)^$E68)+Q68/IF(Q$3="EOP",((1+Assumptions!$B$21)^$E68),1)</f>
        <v>48304.003513671953</v>
      </c>
      <c r="Y67" s="53">
        <f t="shared" si="2"/>
        <v>-298035.70167935558</v>
      </c>
      <c r="Z67" s="52">
        <f>H68*Assumptions!$B$7*Assumptions!$B$25/$E68/12</f>
        <v>7278.0289894491361</v>
      </c>
      <c r="AA67" s="49">
        <f>Z67*Assumptions!$B$11</f>
        <v>1455.6057978898273</v>
      </c>
      <c r="AB67" s="54">
        <f t="shared" si="8"/>
        <v>5822.4231915593091</v>
      </c>
      <c r="AC67" s="88">
        <f t="shared" si="9"/>
        <v>-292213.27848779625</v>
      </c>
      <c r="AD67" s="88">
        <f>Assumptions!$B$23*R67</f>
        <v>148534.81080454119</v>
      </c>
      <c r="AE67" s="88">
        <f t="shared" si="11"/>
        <v>-143678.46768325506</v>
      </c>
    </row>
    <row r="68" spans="1:31" x14ac:dyDescent="0.25">
      <c r="A68" s="44">
        <f t="shared" si="10"/>
        <v>63</v>
      </c>
      <c r="B68" s="45" t="s">
        <v>18</v>
      </c>
      <c r="C68" s="48">
        <f t="shared" si="12"/>
        <v>360</v>
      </c>
      <c r="D68" s="47">
        <f t="shared" si="1"/>
        <v>30</v>
      </c>
      <c r="E68" s="47">
        <f t="shared" si="4"/>
        <v>1</v>
      </c>
      <c r="F68" s="48">
        <f t="shared" si="5"/>
        <v>1</v>
      </c>
      <c r="G68" s="49">
        <f>(G67*($K67/$K66)-L67)*(1+Assumptions!$B$15)^$F68</f>
        <v>14997749.67872462</v>
      </c>
      <c r="H68" s="49">
        <f>$H$6/$G$6*G68*(1+Assumptions!$B$16)^INT((C68-1)/12)*IF(B68="Monthly",1,12)</f>
        <v>139738.15659742343</v>
      </c>
      <c r="I68" s="50">
        <f>Assumptions!$B$14</f>
        <v>0.15</v>
      </c>
      <c r="J68" s="50">
        <f t="shared" si="6"/>
        <v>0.15000000000000002</v>
      </c>
      <c r="K68" s="51">
        <f t="shared" si="7"/>
        <v>7.6307595947894781E-3</v>
      </c>
      <c r="L68" s="52">
        <f>H68*Assumptions!$B$7</f>
        <v>69869.078298711713</v>
      </c>
      <c r="M68" s="49">
        <f>L68*Assumptions!$B$11</f>
        <v>13973.815659742344</v>
      </c>
      <c r="N68" s="49">
        <f>H68*Assumptions!$B$11</f>
        <v>27947.631319484688</v>
      </c>
      <c r="O68" s="49">
        <f>N68*Assumptions!$B$12</f>
        <v>2794.763131948469</v>
      </c>
      <c r="P68" s="49">
        <f>H68*Assumptions!$B$9</f>
        <v>11179.052527793874</v>
      </c>
      <c r="Q68" s="49">
        <f>H68*Assumptions!$B$8</f>
        <v>6986.907829871172</v>
      </c>
      <c r="R68" s="52">
        <f>(R69)/((1+Assumptions!$B$21)^$E69)+H69/IF(H$3="EOP",((1+Assumptions!$B$21)^$E69),1)</f>
        <v>871756.26331867254</v>
      </c>
      <c r="S68" s="49">
        <f>(S69)/((1+Assumptions!$B$21)^$E69)+L69/IF(L$3="EOP",((1+Assumptions!$B$21)^$E69),1)</f>
        <v>425246.95771642565</v>
      </c>
      <c r="T68" s="49">
        <f>(T69)/((1+Assumptions!$B$21)^$E69)+M69/IF(M$3="EOP",((1+Assumptions!$B$21)^$E69),1)</f>
        <v>85049.39154328515</v>
      </c>
      <c r="U68" s="49">
        <f>(U69)/((1+Assumptions!$B$21)^$E69)+N69/IF(N$3="EOP",((1+Assumptions!$B$21)^$E69),1)</f>
        <v>174351.25266373454</v>
      </c>
      <c r="V68" s="49">
        <f>(V69)/((1+Assumptions!$B$21)^$E69)+O69/IF(O$3="EOP",((1+Assumptions!$B$21)^$E69),1)</f>
        <v>17435.125266373452</v>
      </c>
      <c r="W68" s="49">
        <f>(W69)/((1+Assumptions!$B$21)^$E69)+P69/IF(P$3="EOP",((1+Assumptions!$B$21)^$E69),1)</f>
        <v>69740.501065493794</v>
      </c>
      <c r="X68" s="49">
        <f>(X69)/((1+Assumptions!$B$21)^$E69)+Q69/IF(Q$3="EOP",((1+Assumptions!$B$21)^$E69),1)</f>
        <v>42524.695771642575</v>
      </c>
      <c r="Y68" s="53">
        <f t="shared" si="2"/>
        <v>-262377.37291103456</v>
      </c>
      <c r="Z68" s="52">
        <f>H69*Assumptions!$B$7*Assumptions!$B$25/$E69/12</f>
        <v>6777.5047072003217</v>
      </c>
      <c r="AA68" s="49">
        <f>Z68*Assumptions!$B$11</f>
        <v>1355.5009414400645</v>
      </c>
      <c r="AB68" s="54">
        <f t="shared" si="8"/>
        <v>5422.003765760257</v>
      </c>
      <c r="AC68" s="88">
        <f t="shared" si="9"/>
        <v>-256955.36914527431</v>
      </c>
      <c r="AD68" s="88">
        <f>Assumptions!$B$23*R68</f>
        <v>130763.43949780088</v>
      </c>
      <c r="AE68" s="88">
        <f t="shared" si="11"/>
        <v>-126191.92964747343</v>
      </c>
    </row>
    <row r="69" spans="1:31" x14ac:dyDescent="0.25">
      <c r="A69" s="44">
        <f t="shared" si="10"/>
        <v>64</v>
      </c>
      <c r="B69" s="45" t="s">
        <v>18</v>
      </c>
      <c r="C69" s="48">
        <f t="shared" si="12"/>
        <v>372</v>
      </c>
      <c r="D69" s="47">
        <f t="shared" si="1"/>
        <v>31</v>
      </c>
      <c r="E69" s="47">
        <f t="shared" si="4"/>
        <v>1</v>
      </c>
      <c r="F69" s="48">
        <f t="shared" si="5"/>
        <v>1</v>
      </c>
      <c r="G69" s="49">
        <f>(G68*($K68/$K67)-L68)*(1+Assumptions!$B$15)^$F69</f>
        <v>12931782.511589561</v>
      </c>
      <c r="H69" s="49">
        <f>$H$6/$G$6*G69*(1+Assumptions!$B$16)^INT((C69-1)/12)*IF(B69="Monthly",1,12)</f>
        <v>130128.09037824618</v>
      </c>
      <c r="I69" s="50">
        <f>Assumptions!$B$14</f>
        <v>0.15</v>
      </c>
      <c r="J69" s="50">
        <f t="shared" si="6"/>
        <v>0.15000000000000002</v>
      </c>
      <c r="K69" s="51">
        <f t="shared" si="7"/>
        <v>6.4861456555710562E-3</v>
      </c>
      <c r="L69" s="52">
        <f>H69*Assumptions!$B$7</f>
        <v>65064.045189123091</v>
      </c>
      <c r="M69" s="49">
        <f>L69*Assumptions!$B$11</f>
        <v>13012.80903782462</v>
      </c>
      <c r="N69" s="49">
        <f>H69*Assumptions!$B$11</f>
        <v>26025.618075649239</v>
      </c>
      <c r="O69" s="49">
        <f>N69*Assumptions!$B$12</f>
        <v>2602.561807564924</v>
      </c>
      <c r="P69" s="49">
        <f>H69*Assumptions!$B$9</f>
        <v>10410.247230259694</v>
      </c>
      <c r="Q69" s="49">
        <f>H69*Assumptions!$B$8</f>
        <v>6506.4045189123099</v>
      </c>
      <c r="R69" s="52">
        <f>(R70)/((1+Assumptions!$B$21)^$E70)+H70/IF(H$3="EOP",((1+Assumptions!$B$21)^$E70),1)</f>
        <v>760168.87726393703</v>
      </c>
      <c r="S69" s="49">
        <f>(S70)/((1+Assumptions!$B$21)^$E70)+L70/IF(L$3="EOP",((1+Assumptions!$B$21)^$E70),1)</f>
        <v>370814.08647021314</v>
      </c>
      <c r="T69" s="49">
        <f>(T70)/((1+Assumptions!$B$21)^$E70)+M70/IF(M$3="EOP",((1+Assumptions!$B$21)^$E70),1)</f>
        <v>74162.817294042645</v>
      </c>
      <c r="U69" s="49">
        <f>(U70)/((1+Assumptions!$B$21)^$E70)+N70/IF(N$3="EOP",((1+Assumptions!$B$21)^$E70),1)</f>
        <v>152033.77545278741</v>
      </c>
      <c r="V69" s="49">
        <f>(V70)/((1+Assumptions!$B$21)^$E70)+O70/IF(O$3="EOP",((1+Assumptions!$B$21)^$E70),1)</f>
        <v>15203.377545278739</v>
      </c>
      <c r="W69" s="49">
        <f>(W70)/((1+Assumptions!$B$21)^$E70)+P70/IF(P$3="EOP",((1+Assumptions!$B$21)^$E70),1)</f>
        <v>60813.510181114958</v>
      </c>
      <c r="X69" s="49">
        <f>(X70)/((1+Assumptions!$B$21)^$E70)+Q70/IF(Q$3="EOP",((1+Assumptions!$B$21)^$E70),1)</f>
        <v>37081.408647021322</v>
      </c>
      <c r="Y69" s="53">
        <f t="shared" si="2"/>
        <v>-228792.29135212163</v>
      </c>
      <c r="Z69" s="52">
        <f>H70*Assumptions!$B$7*Assumptions!$B$25/$E70/12</f>
        <v>6308.619910432597</v>
      </c>
      <c r="AA69" s="49">
        <f>Z69*Assumptions!$B$11</f>
        <v>1261.7239820865195</v>
      </c>
      <c r="AB69" s="54">
        <f t="shared" si="8"/>
        <v>5046.8959283460772</v>
      </c>
      <c r="AC69" s="88">
        <f t="shared" si="9"/>
        <v>-223745.39542377554</v>
      </c>
      <c r="AD69" s="88">
        <f>Assumptions!$B$23*R69</f>
        <v>114025.33158959055</v>
      </c>
      <c r="AE69" s="88">
        <f t="shared" si="11"/>
        <v>-109720.06383418498</v>
      </c>
    </row>
    <row r="70" spans="1:31" x14ac:dyDescent="0.25">
      <c r="A70" s="44">
        <f t="shared" si="10"/>
        <v>65</v>
      </c>
      <c r="B70" s="45" t="s">
        <v>18</v>
      </c>
      <c r="C70" s="48">
        <f t="shared" si="12"/>
        <v>384</v>
      </c>
      <c r="D70" s="47">
        <f t="shared" ref="D70:D78" si="13">C70/12</f>
        <v>32</v>
      </c>
      <c r="E70" s="47">
        <f t="shared" si="4"/>
        <v>1</v>
      </c>
      <c r="F70" s="48">
        <f t="shared" si="5"/>
        <v>1</v>
      </c>
      <c r="G70" s="49">
        <f>(G69*($K69/$K68)-L69)*(1+Assumptions!$B$15)^$F70</f>
        <v>11145490.111455243</v>
      </c>
      <c r="H70" s="49">
        <f>$H$6/$G$6*G70*(1+Assumptions!$B$16)^INT((C70-1)/12)*IF(B70="Monthly",1,12)</f>
        <v>121125.50228030587</v>
      </c>
      <c r="I70" s="50">
        <f>Assumptions!$B$14</f>
        <v>0.15</v>
      </c>
      <c r="J70" s="50">
        <f t="shared" si="6"/>
        <v>0.15000000000000002</v>
      </c>
      <c r="K70" s="51">
        <f t="shared" si="7"/>
        <v>5.5132238072353977E-3</v>
      </c>
      <c r="L70" s="52">
        <f>H70*Assumptions!$B$7</f>
        <v>60562.751140152934</v>
      </c>
      <c r="M70" s="49">
        <f>L70*Assumptions!$B$11</f>
        <v>12112.550228030588</v>
      </c>
      <c r="N70" s="49">
        <f>H70*Assumptions!$B$11</f>
        <v>24225.100456061176</v>
      </c>
      <c r="O70" s="49">
        <f>N70*Assumptions!$B$12</f>
        <v>2422.5100456061177</v>
      </c>
      <c r="P70" s="49">
        <f>H70*Assumptions!$B$9</f>
        <v>9690.0401824244691</v>
      </c>
      <c r="Q70" s="49">
        <f>H70*Assumptions!$B$8</f>
        <v>6056.2751140152941</v>
      </c>
      <c r="R70" s="52">
        <f>(R71)/((1+Assumptions!$B$21)^$E71)+H71/IF(H$3="EOP",((1+Assumptions!$B$21)^$E71),1)</f>
        <v>655019.45935822197</v>
      </c>
      <c r="S70" s="49">
        <f>(S71)/((1+Assumptions!$B$21)^$E71)+L71/IF(L$3="EOP",((1+Assumptions!$B$21)^$E71),1)</f>
        <v>319521.68749181554</v>
      </c>
      <c r="T70" s="49">
        <f>(T71)/((1+Assumptions!$B$21)^$E71)+M71/IF(M$3="EOP",((1+Assumptions!$B$21)^$E71),1)</f>
        <v>63904.337498363115</v>
      </c>
      <c r="U70" s="49">
        <f>(U71)/((1+Assumptions!$B$21)^$E71)+N71/IF(N$3="EOP",((1+Assumptions!$B$21)^$E71),1)</f>
        <v>131003.89187164436</v>
      </c>
      <c r="V70" s="49">
        <f>(V71)/((1+Assumptions!$B$21)^$E71)+O71/IF(O$3="EOP",((1+Assumptions!$B$21)^$E71),1)</f>
        <v>13100.389187164437</v>
      </c>
      <c r="W70" s="49">
        <f>(W71)/((1+Assumptions!$B$21)^$E71)+P71/IF(P$3="EOP",((1+Assumptions!$B$21)^$E71),1)</f>
        <v>52401.556748657749</v>
      </c>
      <c r="X70" s="49">
        <f>(X71)/((1+Assumptions!$B$21)^$E71)+Q71/IF(Q$3="EOP",((1+Assumptions!$B$21)^$E71),1)</f>
        <v>31952.168749181557</v>
      </c>
      <c r="Y70" s="53">
        <f t="shared" ref="Y70:Y78" si="14">-R70+S70-T70+U70-V70+W70+X70</f>
        <v>-197144.88118245031</v>
      </c>
      <c r="Z70" s="52">
        <f>H71*Assumptions!$B$7*Assumptions!$B$25/$E71/12</f>
        <v>5869.3764936402767</v>
      </c>
      <c r="AA70" s="49">
        <f>Z70*Assumptions!$B$11</f>
        <v>1173.8752987280554</v>
      </c>
      <c r="AB70" s="54">
        <f t="shared" si="8"/>
        <v>4695.5011949122218</v>
      </c>
      <c r="AC70" s="88">
        <f t="shared" si="9"/>
        <v>-192449.37998753809</v>
      </c>
      <c r="AD70" s="88">
        <f>Assumptions!$B$23*R70</f>
        <v>98252.918903733298</v>
      </c>
      <c r="AE70" s="88">
        <f t="shared" si="11"/>
        <v>-94196.461083804796</v>
      </c>
    </row>
    <row r="71" spans="1:31" x14ac:dyDescent="0.25">
      <c r="A71" s="44">
        <f t="shared" si="10"/>
        <v>66</v>
      </c>
      <c r="B71" s="45" t="s">
        <v>18</v>
      </c>
      <c r="C71" s="48">
        <f t="shared" si="12"/>
        <v>396</v>
      </c>
      <c r="D71" s="47">
        <f t="shared" si="13"/>
        <v>33</v>
      </c>
      <c r="E71" s="47">
        <f t="shared" ref="E71:E78" si="15">D71-D70</f>
        <v>1</v>
      </c>
      <c r="F71" s="48">
        <f t="shared" ref="F71:F105" si="16">IF(E71&lt;1,IF(MOD(C71-1,12)=0,1,0),1)</f>
        <v>1</v>
      </c>
      <c r="G71" s="49">
        <f>(G70*($K70/$K69)-L70)*(1+Assumptions!$B$15)^$F71</f>
        <v>9601365.9204687402</v>
      </c>
      <c r="H71" s="49">
        <f>$H$6/$G$6*G71*(1+Assumptions!$B$16)^INT((C71-1)/12)*IF(B71="Monthly",1,12)</f>
        <v>112692.02867789331</v>
      </c>
      <c r="I71" s="50">
        <f>Assumptions!$B$14</f>
        <v>0.15</v>
      </c>
      <c r="J71" s="50">
        <f t="shared" ref="J71:J78" si="17">1-(1-I71)^$E71</f>
        <v>0.15000000000000002</v>
      </c>
      <c r="K71" s="51">
        <f t="shared" ref="K71:K77" si="18">K70*(1-J71)</f>
        <v>4.6862402361500877E-3</v>
      </c>
      <c r="L71" s="52">
        <f>H71*Assumptions!$B$7</f>
        <v>56346.014338946654</v>
      </c>
      <c r="M71" s="49">
        <f>L71*Assumptions!$B$11</f>
        <v>11269.202867789332</v>
      </c>
      <c r="N71" s="49">
        <f>H71*Assumptions!$B$11</f>
        <v>22538.405735578664</v>
      </c>
      <c r="O71" s="49">
        <f>N71*Assumptions!$B$12</f>
        <v>2253.8405735578667</v>
      </c>
      <c r="P71" s="49">
        <f>H71*Assumptions!$B$9</f>
        <v>9015.3622942314651</v>
      </c>
      <c r="Q71" s="49">
        <f>H71*Assumptions!$B$8</f>
        <v>5634.6014338946661</v>
      </c>
      <c r="R71" s="52">
        <f>(R72)/((1+Assumptions!$B$21)^$E72)+H72/IF(H$3="EOP",((1+Assumptions!$B$21)^$E72),1)</f>
        <v>555885.61644733674</v>
      </c>
      <c r="S71" s="49">
        <f>(S72)/((1+Assumptions!$B$21)^$E72)+L72/IF(L$3="EOP",((1+Assumptions!$B$21)^$E72),1)</f>
        <v>271163.71534016426</v>
      </c>
      <c r="T71" s="49">
        <f>(T72)/((1+Assumptions!$B$21)^$E72)+M72/IF(M$3="EOP",((1+Assumptions!$B$21)^$E72),1)</f>
        <v>54232.743068032854</v>
      </c>
      <c r="U71" s="49">
        <f>(U72)/((1+Assumptions!$B$21)^$E72)+N72/IF(N$3="EOP",((1+Assumptions!$B$21)^$E72),1)</f>
        <v>111177.12328946733</v>
      </c>
      <c r="V71" s="49">
        <f>(V72)/((1+Assumptions!$B$21)^$E72)+O72/IF(O$3="EOP",((1+Assumptions!$B$21)^$E72),1)</f>
        <v>11117.712328946733</v>
      </c>
      <c r="W71" s="49">
        <f>(W72)/((1+Assumptions!$B$21)^$E72)+P72/IF(P$3="EOP",((1+Assumptions!$B$21)^$E72),1)</f>
        <v>44470.849315786931</v>
      </c>
      <c r="X71" s="49">
        <f>(X72)/((1+Assumptions!$B$21)^$E72)+Q72/IF(Q$3="EOP",((1+Assumptions!$B$21)^$E72),1)</f>
        <v>27116.371534016427</v>
      </c>
      <c r="Y71" s="53">
        <f t="shared" si="14"/>
        <v>-167308.01236488138</v>
      </c>
      <c r="Z71" s="52">
        <f>H72*Assumptions!$B$7*Assumptions!$B$25/$E72/12</f>
        <v>5457.9051146273223</v>
      </c>
      <c r="AA71" s="49">
        <f>Z71*Assumptions!$B$11</f>
        <v>1091.5810229254646</v>
      </c>
      <c r="AB71" s="54">
        <f t="shared" ref="AB71:AB104" si="19">Z71-AA71</f>
        <v>4366.3240917018575</v>
      </c>
      <c r="AC71" s="88">
        <f t="shared" ref="AC71:AC79" si="20">Y71+AB71</f>
        <v>-162941.68827317952</v>
      </c>
      <c r="AD71" s="88">
        <f>Assumptions!$B$23*R71</f>
        <v>83382.842467100505</v>
      </c>
      <c r="AE71" s="88">
        <f t="shared" si="11"/>
        <v>-79558.845806079014</v>
      </c>
    </row>
    <row r="72" spans="1:31" x14ac:dyDescent="0.25">
      <c r="A72" s="44">
        <f t="shared" ref="A72:A78" si="21">A71+1</f>
        <v>67</v>
      </c>
      <c r="B72" s="45" t="s">
        <v>18</v>
      </c>
      <c r="C72" s="48">
        <f t="shared" si="12"/>
        <v>408</v>
      </c>
      <c r="D72" s="47">
        <f t="shared" si="13"/>
        <v>34</v>
      </c>
      <c r="E72" s="47">
        <f t="shared" si="15"/>
        <v>1</v>
      </c>
      <c r="F72" s="48">
        <f t="shared" si="16"/>
        <v>1</v>
      </c>
      <c r="G72" s="49">
        <f>(G71*($K71/$K70)-L71)*(1+Assumptions!$B$15)^$F72</f>
        <v>8266911.3184206719</v>
      </c>
      <c r="H72" s="49">
        <f>$H$6/$G$6*G72*(1+Assumptions!$B$16)^INT((C72-1)/12)*IF(B72="Monthly",1,12)</f>
        <v>104791.77820084458</v>
      </c>
      <c r="I72" s="50">
        <f>Assumptions!$B$14</f>
        <v>0.15</v>
      </c>
      <c r="J72" s="50">
        <f t="shared" si="17"/>
        <v>0.15000000000000002</v>
      </c>
      <c r="K72" s="51">
        <f t="shared" si="18"/>
        <v>3.9833042007275743E-3</v>
      </c>
      <c r="L72" s="52">
        <f>H72*Assumptions!$B$7</f>
        <v>52395.88910042229</v>
      </c>
      <c r="M72" s="49">
        <f>L72*Assumptions!$B$11</f>
        <v>10479.177820084458</v>
      </c>
      <c r="N72" s="49">
        <f>H72*Assumptions!$B$11</f>
        <v>20958.355640168917</v>
      </c>
      <c r="O72" s="49">
        <f>N72*Assumptions!$B$12</f>
        <v>2095.8355640168916</v>
      </c>
      <c r="P72" s="49">
        <f>H72*Assumptions!$B$9</f>
        <v>8383.3422560675663</v>
      </c>
      <c r="Q72" s="49">
        <f>H72*Assumptions!$B$8</f>
        <v>5239.5889100422291</v>
      </c>
      <c r="R72" s="52">
        <f>(R73)/((1+Assumptions!$B$21)^$E73)+H73/IF(H$3="EOP",((1+Assumptions!$B$21)^$E73),1)</f>
        <v>462371.1842026544</v>
      </c>
      <c r="S72" s="49">
        <f>(S73)/((1+Assumptions!$B$21)^$E73)+L73/IF(L$3="EOP",((1+Assumptions!$B$21)^$E73),1)</f>
        <v>225546.91912324604</v>
      </c>
      <c r="T72" s="49">
        <f>(T73)/((1+Assumptions!$B$21)^$E73)+M73/IF(M$3="EOP",((1+Assumptions!$B$21)^$E73),1)</f>
        <v>45109.383824649209</v>
      </c>
      <c r="U72" s="49">
        <f>(U73)/((1+Assumptions!$B$21)^$E73)+N73/IF(N$3="EOP",((1+Assumptions!$B$21)^$E73),1)</f>
        <v>92474.236840530866</v>
      </c>
      <c r="V72" s="49">
        <f>(V73)/((1+Assumptions!$B$21)^$E73)+O73/IF(O$3="EOP",((1+Assumptions!$B$21)^$E73),1)</f>
        <v>9247.4236840530866</v>
      </c>
      <c r="W72" s="49">
        <f>(W73)/((1+Assumptions!$B$21)^$E73)+P73/IF(P$3="EOP",((1+Assumptions!$B$21)^$E73),1)</f>
        <v>36989.694736212346</v>
      </c>
      <c r="X72" s="49">
        <f>(X73)/((1+Assumptions!$B$21)^$E73)+Q73/IF(Q$3="EOP",((1+Assumptions!$B$21)^$E73),1)</f>
        <v>22554.691912324604</v>
      </c>
      <c r="Y72" s="53">
        <f t="shared" si="14"/>
        <v>-139162.44909904283</v>
      </c>
      <c r="Z72" s="52">
        <f>H73*Assumptions!$B$7*Assumptions!$B$25/$E73/12</f>
        <v>5072.4571135165097</v>
      </c>
      <c r="AA72" s="49">
        <f>Z72*Assumptions!$B$11</f>
        <v>1014.491422703302</v>
      </c>
      <c r="AB72" s="54">
        <f t="shared" si="19"/>
        <v>4057.9656908132079</v>
      </c>
      <c r="AC72" s="88">
        <f t="shared" si="20"/>
        <v>-135104.48340822963</v>
      </c>
      <c r="AD72" s="88">
        <f>Assumptions!$B$23*R72</f>
        <v>69355.677630398161</v>
      </c>
      <c r="AE72" s="88">
        <f t="shared" ref="AE72:AE80" si="22">AC72+AD72</f>
        <v>-65748.805777831469</v>
      </c>
    </row>
    <row r="73" spans="1:31" x14ac:dyDescent="0.25">
      <c r="A73" s="44">
        <f t="shared" si="21"/>
        <v>68</v>
      </c>
      <c r="B73" s="45" t="s">
        <v>18</v>
      </c>
      <c r="C73" s="48">
        <f t="shared" si="12"/>
        <v>420</v>
      </c>
      <c r="D73" s="47">
        <f t="shared" si="13"/>
        <v>35</v>
      </c>
      <c r="E73" s="47">
        <f t="shared" si="15"/>
        <v>1</v>
      </c>
      <c r="F73" s="48">
        <f t="shared" si="16"/>
        <v>1</v>
      </c>
      <c r="G73" s="49">
        <f>(G72*($K72/$K71)-L72)*(1+Assumptions!$B$15)^$F73</f>
        <v>7113968.3061882919</v>
      </c>
      <c r="H73" s="49">
        <f>$H$6/$G$6*G73*(1+Assumptions!$B$16)^INT((C73-1)/12)*IF(B73="Monthly",1,12)</f>
        <v>97391.176579516992</v>
      </c>
      <c r="I73" s="50">
        <f>Assumptions!$B$14</f>
        <v>0.15</v>
      </c>
      <c r="J73" s="50">
        <f t="shared" si="17"/>
        <v>0.15000000000000002</v>
      </c>
      <c r="K73" s="51">
        <f t="shared" si="18"/>
        <v>3.3858085706184381E-3</v>
      </c>
      <c r="L73" s="52">
        <f>H73*Assumptions!$B$7</f>
        <v>48695.588289758496</v>
      </c>
      <c r="M73" s="49">
        <f>L73*Assumptions!$B$11</f>
        <v>9739.1176579516996</v>
      </c>
      <c r="N73" s="49">
        <f>H73*Assumptions!$B$11</f>
        <v>19478.235315903399</v>
      </c>
      <c r="O73" s="49">
        <f>N73*Assumptions!$B$12</f>
        <v>1947.8235315903401</v>
      </c>
      <c r="P73" s="49">
        <f>H73*Assumptions!$B$9</f>
        <v>7791.2941263613593</v>
      </c>
      <c r="Q73" s="49">
        <f>H73*Assumptions!$B$8</f>
        <v>4869.5588289758498</v>
      </c>
      <c r="R73" s="52">
        <f>(R74)/((1+Assumptions!$B$21)^$E74)+H74/IF(H$3="EOP",((1+Assumptions!$B$21)^$E74),1)</f>
        <v>374104.50781371578</v>
      </c>
      <c r="S73" s="49">
        <f>(S74)/((1+Assumptions!$B$21)^$E74)+L74/IF(L$3="EOP",((1+Assumptions!$B$21)^$E74),1)</f>
        <v>182490.00381156866</v>
      </c>
      <c r="T73" s="49">
        <f>(T74)/((1+Assumptions!$B$21)^$E74)+M74/IF(M$3="EOP",((1+Assumptions!$B$21)^$E74),1)</f>
        <v>36498.000762313735</v>
      </c>
      <c r="U73" s="49">
        <f>(U74)/((1+Assumptions!$B$21)^$E74)+N74/IF(N$3="EOP",((1+Assumptions!$B$21)^$E74),1)</f>
        <v>74820.901562743151</v>
      </c>
      <c r="V73" s="49">
        <f>(V74)/((1+Assumptions!$B$21)^$E74)+O74/IF(O$3="EOP",((1+Assumptions!$B$21)^$E74),1)</f>
        <v>7482.0901562743147</v>
      </c>
      <c r="W73" s="49">
        <f>(W74)/((1+Assumptions!$B$21)^$E74)+P74/IF(P$3="EOP",((1+Assumptions!$B$21)^$E74),1)</f>
        <v>29928.360625097259</v>
      </c>
      <c r="X73" s="49">
        <f>(X74)/((1+Assumptions!$B$21)^$E74)+Q74/IF(Q$3="EOP",((1+Assumptions!$B$21)^$E74),1)</f>
        <v>18249.000381156868</v>
      </c>
      <c r="Y73" s="53">
        <f t="shared" si="14"/>
        <v>-112596.33235173789</v>
      </c>
      <c r="Z73" s="52">
        <f>H74*Assumptions!$B$7*Assumptions!$B$25/$E74/12</f>
        <v>4711.3969501431466</v>
      </c>
      <c r="AA73" s="49">
        <f>Z73*Assumptions!$B$11</f>
        <v>942.27939002862934</v>
      </c>
      <c r="AB73" s="54">
        <f t="shared" si="19"/>
        <v>3769.1175601145173</v>
      </c>
      <c r="AC73" s="88">
        <f t="shared" si="20"/>
        <v>-108827.21479162337</v>
      </c>
      <c r="AD73" s="88">
        <f>Assumptions!$B$23*R73</f>
        <v>56115.676172057363</v>
      </c>
      <c r="AE73" s="88">
        <f t="shared" si="22"/>
        <v>-52711.538619566003</v>
      </c>
    </row>
    <row r="74" spans="1:31" x14ac:dyDescent="0.25">
      <c r="A74" s="44">
        <f t="shared" si="21"/>
        <v>69</v>
      </c>
      <c r="B74" s="45" t="s">
        <v>18</v>
      </c>
      <c r="C74" s="48">
        <f t="shared" si="12"/>
        <v>432</v>
      </c>
      <c r="D74" s="47">
        <f t="shared" si="13"/>
        <v>36</v>
      </c>
      <c r="E74" s="47">
        <f t="shared" si="15"/>
        <v>1</v>
      </c>
      <c r="F74" s="48">
        <f t="shared" si="16"/>
        <v>1</v>
      </c>
      <c r="G74" s="49">
        <f>(G73*($K73/$K72)-L73)*(1+Assumptions!$B$15)^$F74</f>
        <v>6118141.021409696</v>
      </c>
      <c r="H74" s="49">
        <f>$H$6/$G$6*G74*(1+Assumptions!$B$16)^INT((C74-1)/12)*IF(B74="Monthly",1,12)</f>
        <v>90458.821442748405</v>
      </c>
      <c r="I74" s="50">
        <f>Assumptions!$B$14</f>
        <v>0.15</v>
      </c>
      <c r="J74" s="50">
        <f t="shared" si="17"/>
        <v>0.15000000000000002</v>
      </c>
      <c r="K74" s="51">
        <f t="shared" si="18"/>
        <v>2.8779372850256725E-3</v>
      </c>
      <c r="L74" s="52">
        <f>H74*Assumptions!$B$7</f>
        <v>45229.410721374203</v>
      </c>
      <c r="M74" s="49">
        <f>L74*Assumptions!$B$11</f>
        <v>9045.8821442748413</v>
      </c>
      <c r="N74" s="49">
        <f>H74*Assumptions!$B$11</f>
        <v>18091.764288549683</v>
      </c>
      <c r="O74" s="49">
        <f>N74*Assumptions!$B$12</f>
        <v>1809.1764288549684</v>
      </c>
      <c r="P74" s="49">
        <f>H74*Assumptions!$B$9</f>
        <v>7236.7057154198728</v>
      </c>
      <c r="Q74" s="49">
        <f>H74*Assumptions!$B$8</f>
        <v>4522.9410721374206</v>
      </c>
      <c r="R74" s="52">
        <f>(R75)/((1+Assumptions!$B$21)^$E75)+H75/IF(H$3="EOP",((1+Assumptions!$B$21)^$E75),1)</f>
        <v>290736.8285302415</v>
      </c>
      <c r="S74" s="49">
        <f>(S75)/((1+Assumptions!$B$21)^$E75)+L75/IF(L$3="EOP",((1+Assumptions!$B$21)^$E75),1)</f>
        <v>141822.84318548365</v>
      </c>
      <c r="T74" s="49">
        <f>(T75)/((1+Assumptions!$B$21)^$E75)+M75/IF(M$3="EOP",((1+Assumptions!$B$21)^$E75),1)</f>
        <v>28364.568637096731</v>
      </c>
      <c r="U74" s="49">
        <f>(U75)/((1+Assumptions!$B$21)^$E75)+N75/IF(N$3="EOP",((1+Assumptions!$B$21)^$E75),1)</f>
        <v>58147.365706048295</v>
      </c>
      <c r="V74" s="49">
        <f>(V75)/((1+Assumptions!$B$21)^$E75)+O75/IF(O$3="EOP",((1+Assumptions!$B$21)^$E75),1)</f>
        <v>5814.7365706048295</v>
      </c>
      <c r="W74" s="49">
        <f>(W75)/((1+Assumptions!$B$21)^$E75)+P75/IF(P$3="EOP",((1+Assumptions!$B$21)^$E75),1)</f>
        <v>23258.946282419318</v>
      </c>
      <c r="X74" s="49">
        <f>(X75)/((1+Assumptions!$B$21)^$E75)+Q75/IF(Q$3="EOP",((1+Assumptions!$B$21)^$E75),1)</f>
        <v>14182.284318548365</v>
      </c>
      <c r="Y74" s="53">
        <f t="shared" si="14"/>
        <v>-87504.694245443432</v>
      </c>
      <c r="Z74" s="52">
        <f>H75*Assumptions!$B$7*Assumptions!$B$25/$E75/12</f>
        <v>4373.1951262269313</v>
      </c>
      <c r="AA74" s="49">
        <f>Z74*Assumptions!$B$11</f>
        <v>874.63902524538628</v>
      </c>
      <c r="AB74" s="54">
        <f t="shared" si="19"/>
        <v>3498.5561009815451</v>
      </c>
      <c r="AC74" s="88">
        <f t="shared" si="20"/>
        <v>-84006.138144461889</v>
      </c>
      <c r="AD74" s="88">
        <f>Assumptions!$B$23*R74</f>
        <v>43610.524279536221</v>
      </c>
      <c r="AE74" s="88">
        <f t="shared" si="22"/>
        <v>-40395.613864925668</v>
      </c>
    </row>
    <row r="75" spans="1:31" x14ac:dyDescent="0.25">
      <c r="A75" s="44">
        <f t="shared" si="21"/>
        <v>70</v>
      </c>
      <c r="B75" s="45" t="s">
        <v>18</v>
      </c>
      <c r="C75" s="48">
        <f t="shared" si="12"/>
        <v>444</v>
      </c>
      <c r="D75" s="47">
        <f t="shared" si="13"/>
        <v>37</v>
      </c>
      <c r="E75" s="47">
        <f t="shared" si="15"/>
        <v>1</v>
      </c>
      <c r="F75" s="48">
        <f t="shared" si="16"/>
        <v>1</v>
      </c>
      <c r="G75" s="49">
        <f>(G74*($K74/$K73)-L74)*(1+Assumptions!$B$15)^$F75</f>
        <v>5258294.2666264046</v>
      </c>
      <c r="H75" s="49">
        <f>$H$6/$G$6*G75*(1+Assumptions!$B$16)^INT((C75-1)/12)*IF(B75="Monthly",1,12)</f>
        <v>83965.346423557086</v>
      </c>
      <c r="I75" s="50">
        <f>Assumptions!$B$14</f>
        <v>0.15</v>
      </c>
      <c r="J75" s="50">
        <f t="shared" si="17"/>
        <v>0.15000000000000002</v>
      </c>
      <c r="K75" s="51">
        <f t="shared" si="18"/>
        <v>2.4462466922718215E-3</v>
      </c>
      <c r="L75" s="52">
        <f>H75*Assumptions!$B$7</f>
        <v>41982.673211778543</v>
      </c>
      <c r="M75" s="49">
        <f>L75*Assumptions!$B$11</f>
        <v>8396.5346423557094</v>
      </c>
      <c r="N75" s="49">
        <f>H75*Assumptions!$B$11</f>
        <v>16793.069284711419</v>
      </c>
      <c r="O75" s="49">
        <f>N75*Assumptions!$B$12</f>
        <v>1679.3069284711419</v>
      </c>
      <c r="P75" s="49">
        <f>H75*Assumptions!$B$9</f>
        <v>6717.2277138845675</v>
      </c>
      <c r="Q75" s="49">
        <f>H75*Assumptions!$B$8</f>
        <v>4198.2673211778547</v>
      </c>
      <c r="R75" s="52">
        <f>(R76)/((1+Assumptions!$B$21)^$E76)+H76/IF(H$3="EOP",((1+Assumptions!$B$21)^$E76),1)</f>
        <v>211940.76915935148</v>
      </c>
      <c r="S75" s="49">
        <f>(S76)/((1+Assumptions!$B$21)^$E76)+L76/IF(L$3="EOP",((1+Assumptions!$B$21)^$E76),1)</f>
        <v>103385.74105334218</v>
      </c>
      <c r="T75" s="49">
        <f>(T76)/((1+Assumptions!$B$21)^$E76)+M76/IF(M$3="EOP",((1+Assumptions!$B$21)^$E76),1)</f>
        <v>20677.148210668438</v>
      </c>
      <c r="U75" s="49">
        <f>(U76)/((1+Assumptions!$B$21)^$E76)+N76/IF(N$3="EOP",((1+Assumptions!$B$21)^$E76),1)</f>
        <v>42388.153831870295</v>
      </c>
      <c r="V75" s="49">
        <f>(V76)/((1+Assumptions!$B$21)^$E76)+O76/IF(O$3="EOP",((1+Assumptions!$B$21)^$E76),1)</f>
        <v>4238.8153831870295</v>
      </c>
      <c r="W75" s="49">
        <f>(W76)/((1+Assumptions!$B$21)^$E76)+P76/IF(P$3="EOP",((1+Assumptions!$B$21)^$E76),1)</f>
        <v>16955.261532748118</v>
      </c>
      <c r="X75" s="49">
        <f>(X76)/((1+Assumptions!$B$21)^$E76)+Q76/IF(Q$3="EOP",((1+Assumptions!$B$21)^$E76),1)</f>
        <v>10338.574105334219</v>
      </c>
      <c r="Y75" s="53">
        <f t="shared" si="14"/>
        <v>-63789.002229912134</v>
      </c>
      <c r="Z75" s="52">
        <f>H76*Assumptions!$B$7*Assumptions!$B$25/$E76/12</f>
        <v>4056.4215606579842</v>
      </c>
      <c r="AA75" s="49">
        <f>Z75*Assumptions!$B$11</f>
        <v>811.28431213159683</v>
      </c>
      <c r="AB75" s="54">
        <f t="shared" si="19"/>
        <v>3245.1372485263873</v>
      </c>
      <c r="AC75" s="88">
        <f t="shared" si="20"/>
        <v>-60543.864981385748</v>
      </c>
      <c r="AD75" s="88">
        <f>Assumptions!$B$23*R75</f>
        <v>31791.115373902721</v>
      </c>
      <c r="AE75" s="88">
        <f t="shared" si="22"/>
        <v>-28752.749607483027</v>
      </c>
    </row>
    <row r="76" spans="1:31" x14ac:dyDescent="0.25">
      <c r="A76" s="44">
        <f t="shared" si="21"/>
        <v>71</v>
      </c>
      <c r="B76" s="45" t="s">
        <v>18</v>
      </c>
      <c r="C76" s="48">
        <f t="shared" si="12"/>
        <v>456</v>
      </c>
      <c r="D76" s="47">
        <f t="shared" si="13"/>
        <v>38</v>
      </c>
      <c r="E76" s="47">
        <f t="shared" si="15"/>
        <v>1</v>
      </c>
      <c r="F76" s="48">
        <f t="shared" si="16"/>
        <v>1</v>
      </c>
      <c r="G76" s="49">
        <f>(G75*($K75/$K74)-L75)*(1+Assumptions!$B$15)^$F76</f>
        <v>4516118.8024890786</v>
      </c>
      <c r="H76" s="49">
        <f>$H$6/$G$6*G76*(1+Assumptions!$B$16)^INT((C76-1)/12)*IF(B76="Monthly",1,12)</f>
        <v>77883.293964633296</v>
      </c>
      <c r="I76" s="50">
        <f>Assumptions!$B$14</f>
        <v>0.15</v>
      </c>
      <c r="J76" s="50">
        <f t="shared" si="17"/>
        <v>0.15000000000000002</v>
      </c>
      <c r="K76" s="51">
        <f t="shared" si="18"/>
        <v>2.0793096884310484E-3</v>
      </c>
      <c r="L76" s="52">
        <f>H76*Assumptions!$B$7</f>
        <v>38941.646982316648</v>
      </c>
      <c r="M76" s="49">
        <f>L76*Assumptions!$B$11</f>
        <v>7788.3293964633303</v>
      </c>
      <c r="N76" s="49">
        <f>H76*Assumptions!$B$11</f>
        <v>15576.658792926661</v>
      </c>
      <c r="O76" s="49">
        <f>N76*Assumptions!$B$12</f>
        <v>1557.6658792926662</v>
      </c>
      <c r="P76" s="49">
        <f>H76*Assumptions!$B$9</f>
        <v>6230.6635171706639</v>
      </c>
      <c r="Q76" s="49">
        <f>H76*Assumptions!$B$8</f>
        <v>3894.1646982316652</v>
      </c>
      <c r="R76" s="52">
        <f>(R77)/((1+Assumptions!$B$21)^$E77)+H77/IF(H$3="EOP",((1+Assumptions!$B$21)^$E77),1)</f>
        <v>137408.91207458611</v>
      </c>
      <c r="S76" s="49">
        <f>(S77)/((1+Assumptions!$B$21)^$E77)+L77/IF(L$3="EOP",((1+Assumptions!$B$21)^$E77),1)</f>
        <v>67028.737597359082</v>
      </c>
      <c r="T76" s="49">
        <f>(T77)/((1+Assumptions!$B$21)^$E77)+M77/IF(M$3="EOP",((1+Assumptions!$B$21)^$E77),1)</f>
        <v>13405.747519471817</v>
      </c>
      <c r="U76" s="49">
        <f>(U77)/((1+Assumptions!$B$21)^$E77)+N77/IF(N$3="EOP",((1+Assumptions!$B$21)^$E77),1)</f>
        <v>27481.782414917223</v>
      </c>
      <c r="V76" s="49">
        <f>(V77)/((1+Assumptions!$B$21)^$E77)+O77/IF(O$3="EOP",((1+Assumptions!$B$21)^$E77),1)</f>
        <v>2748.1782414917225</v>
      </c>
      <c r="W76" s="49">
        <f>(W77)/((1+Assumptions!$B$21)^$E77)+P77/IF(P$3="EOP",((1+Assumptions!$B$21)^$E77),1)</f>
        <v>10992.71296596689</v>
      </c>
      <c r="X76" s="49">
        <f>(X77)/((1+Assumptions!$B$21)^$E77)+Q77/IF(Q$3="EOP",((1+Assumptions!$B$21)^$E77),1)</f>
        <v>6702.8737597359086</v>
      </c>
      <c r="Y76" s="53">
        <f t="shared" si="14"/>
        <v>-41356.731097570555</v>
      </c>
      <c r="Z76" s="52">
        <f>H77*Assumptions!$B$7*Assumptions!$B$25/$E77/12</f>
        <v>3759.7393880184682</v>
      </c>
      <c r="AA76" s="49">
        <f>Z76*Assumptions!$B$11</f>
        <v>751.94787760369366</v>
      </c>
      <c r="AB76" s="54">
        <f t="shared" si="19"/>
        <v>3007.7915104147746</v>
      </c>
      <c r="AC76" s="88">
        <f t="shared" si="20"/>
        <v>-38348.939587155779</v>
      </c>
      <c r="AD76" s="88">
        <f>Assumptions!$B$23*R76</f>
        <v>20611.336811187917</v>
      </c>
      <c r="AE76" s="88">
        <f t="shared" si="22"/>
        <v>-17737.602775967862</v>
      </c>
    </row>
    <row r="77" spans="1:31" x14ac:dyDescent="0.25">
      <c r="A77" s="44">
        <f t="shared" si="21"/>
        <v>72</v>
      </c>
      <c r="B77" s="45" t="s">
        <v>18</v>
      </c>
      <c r="C77" s="48">
        <f t="shared" si="12"/>
        <v>468</v>
      </c>
      <c r="D77" s="47">
        <f t="shared" si="13"/>
        <v>39</v>
      </c>
      <c r="E77" s="47">
        <f t="shared" si="15"/>
        <v>1</v>
      </c>
      <c r="F77" s="48">
        <f t="shared" si="16"/>
        <v>1</v>
      </c>
      <c r="G77" s="49">
        <f>(G76*($K76/$K75)-L76)*(1+Assumptions!$B$15)^$F77</f>
        <v>3875754.5218360685</v>
      </c>
      <c r="H77" s="49">
        <f>$H$6/$G$6*G77*(1+Assumptions!$B$16)^INT((C77-1)/12)*IF(B77="Monthly",1,12)</f>
        <v>72186.996249954595</v>
      </c>
      <c r="I77" s="50">
        <f>Assumptions!$B$14</f>
        <v>0.15</v>
      </c>
      <c r="J77" s="50">
        <f t="shared" si="17"/>
        <v>0.15000000000000002</v>
      </c>
      <c r="K77" s="51">
        <f t="shared" si="18"/>
        <v>1.7674132351663911E-3</v>
      </c>
      <c r="L77" s="52">
        <f>H77*Assumptions!$B$7</f>
        <v>36093.498124977297</v>
      </c>
      <c r="M77" s="49">
        <f>L77*Assumptions!$B$11</f>
        <v>7218.69962499546</v>
      </c>
      <c r="N77" s="49">
        <f>H77*Assumptions!$B$11</f>
        <v>14437.39924999092</v>
      </c>
      <c r="O77" s="49">
        <f>N77*Assumptions!$B$12</f>
        <v>1443.7399249990922</v>
      </c>
      <c r="P77" s="49">
        <f>H77*Assumptions!$B$9</f>
        <v>5774.9596999963678</v>
      </c>
      <c r="Q77" s="49">
        <f>H77*Assumptions!$B$8</f>
        <v>3609.34981249773</v>
      </c>
      <c r="R77" s="52">
        <f>(R78)/((1+Assumptions!$B$21)^$E78)+H78/IF(H$3="EOP",((1+Assumptions!$B$21)^$E78),1)</f>
        <v>66852.463720247295</v>
      </c>
      <c r="S77" s="49">
        <f>(S78)/((1+Assumptions!$B$21)^$E78)+L78/IF(L$3="EOP",((1+Assumptions!$B$21)^$E78),1)</f>
        <v>32610.957912315756</v>
      </c>
      <c r="T77" s="49">
        <f>(T78)/((1+Assumptions!$B$21)^$E78)+M78/IF(M$3="EOP",((1+Assumptions!$B$21)^$E78),1)</f>
        <v>6522.1915824631515</v>
      </c>
      <c r="U77" s="49">
        <f>(U78)/((1+Assumptions!$B$21)^$E78)+N78/IF(N$3="EOP",((1+Assumptions!$B$21)^$E78),1)</f>
        <v>13370.492744049459</v>
      </c>
      <c r="V77" s="49">
        <f>(V78)/((1+Assumptions!$B$21)^$E78)+O78/IF(O$3="EOP",((1+Assumptions!$B$21)^$E78),1)</f>
        <v>1337.0492744049461</v>
      </c>
      <c r="W77" s="49">
        <f>(W78)/((1+Assumptions!$B$21)^$E78)+P78/IF(P$3="EOP",((1+Assumptions!$B$21)^$E78),1)</f>
        <v>5348.1970976197836</v>
      </c>
      <c r="X77" s="49">
        <f>(X78)/((1+Assumptions!$B$21)^$E78)+Q78/IF(Q$3="EOP",((1+Assumptions!$B$21)^$E78),1)</f>
        <v>3261.0957912315757</v>
      </c>
      <c r="Y77" s="53">
        <f t="shared" si="14"/>
        <v>-20120.961031898816</v>
      </c>
      <c r="Z77" s="52">
        <f>H78*Assumptions!$B$7*Assumptions!$B$25/$E78/12</f>
        <v>3481.8991520962131</v>
      </c>
      <c r="AA77" s="49">
        <f>Z77*Assumptions!$B$11</f>
        <v>696.37983041924269</v>
      </c>
      <c r="AB77" s="54">
        <f t="shared" si="19"/>
        <v>2785.5193216769703</v>
      </c>
      <c r="AC77" s="88">
        <f t="shared" si="20"/>
        <v>-17335.441710221847</v>
      </c>
      <c r="AD77" s="88">
        <f>Assumptions!$B$23*R77</f>
        <v>10027.869558037093</v>
      </c>
      <c r="AE77" s="88">
        <f t="shared" si="22"/>
        <v>-7307.5721521847536</v>
      </c>
    </row>
    <row r="78" spans="1:31" x14ac:dyDescent="0.25">
      <c r="A78" s="44">
        <f t="shared" si="21"/>
        <v>73</v>
      </c>
      <c r="B78" s="45" t="s">
        <v>18</v>
      </c>
      <c r="C78" s="48">
        <f t="shared" si="12"/>
        <v>480</v>
      </c>
      <c r="D78" s="47">
        <f t="shared" si="13"/>
        <v>40</v>
      </c>
      <c r="E78" s="47">
        <f t="shared" si="15"/>
        <v>1</v>
      </c>
      <c r="F78" s="48">
        <f t="shared" si="16"/>
        <v>1</v>
      </c>
      <c r="G78" s="49">
        <f>(G77*($K77/$K76)-L77)*(1+Assumptions!$B$15)^$F78</f>
        <v>3323463.8023443944</v>
      </c>
      <c r="H78" s="49">
        <f>$H$6/$G$6*G78*(1+Assumptions!$B$16)^INT((C78-1)/12)*IF(B78="Monthly",1,12)</f>
        <v>66852.463720247295</v>
      </c>
      <c r="I78" s="50">
        <f>Assumptions!$B$14</f>
        <v>0.15</v>
      </c>
      <c r="J78" s="50">
        <f t="shared" si="17"/>
        <v>0.15000000000000002</v>
      </c>
      <c r="K78" s="55">
        <v>0</v>
      </c>
      <c r="L78" s="52">
        <f>H78*Assumptions!$B$7</f>
        <v>33426.231860123647</v>
      </c>
      <c r="M78" s="49">
        <f>L78*Assumptions!$B$11</f>
        <v>6685.2463720247297</v>
      </c>
      <c r="N78" s="49">
        <f>H78*Assumptions!$B$11</f>
        <v>13370.492744049459</v>
      </c>
      <c r="O78" s="49">
        <f>N78*Assumptions!$B$12</f>
        <v>1337.0492744049461</v>
      </c>
      <c r="P78" s="49">
        <f>H78*Assumptions!$B$9</f>
        <v>5348.1970976197836</v>
      </c>
      <c r="Q78" s="49">
        <f>H78*Assumptions!$B$8</f>
        <v>3342.6231860123648</v>
      </c>
      <c r="R78" s="56">
        <v>0</v>
      </c>
      <c r="S78" s="57">
        <v>0</v>
      </c>
      <c r="T78" s="57">
        <v>0</v>
      </c>
      <c r="U78" s="57">
        <v>0</v>
      </c>
      <c r="V78" s="57">
        <v>0</v>
      </c>
      <c r="W78" s="57">
        <v>0</v>
      </c>
      <c r="X78" s="57">
        <v>0</v>
      </c>
      <c r="Y78" s="53">
        <f t="shared" si="14"/>
        <v>0</v>
      </c>
      <c r="Z78" s="56">
        <v>0</v>
      </c>
      <c r="AA78" s="57">
        <v>0</v>
      </c>
      <c r="AB78" s="58">
        <v>0</v>
      </c>
      <c r="AC78" s="88">
        <f t="shared" si="20"/>
        <v>0</v>
      </c>
      <c r="AD78" s="88">
        <f>Assumptions!$B$23*R78</f>
        <v>0</v>
      </c>
      <c r="AE78" s="88">
        <f t="shared" si="22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78"/>
  <sheetViews>
    <sheetView showGridLines="0" zoomScaleNormal="100" workbookViewId="0">
      <pane xSplit="5" ySplit="4" topLeftCell="J5" activePane="bottomRight" state="frozen"/>
      <selection activeCell="C6" sqref="C6"/>
      <selection pane="topRight" activeCell="C6" sqref="C6"/>
      <selection pane="bottomLeft" activeCell="C6" sqref="C6"/>
      <selection pane="bottomRight" activeCell="L6" sqref="L6:L41"/>
    </sheetView>
  </sheetViews>
  <sheetFormatPr defaultColWidth="9.33203125" defaultRowHeight="13.5" x14ac:dyDescent="0.25"/>
  <cols>
    <col min="1" max="2" width="11.83203125" style="1" customWidth="1"/>
    <col min="3" max="4" width="12.33203125" style="1" customWidth="1"/>
    <col min="5" max="5" width="11.83203125" style="1" customWidth="1"/>
    <col min="6" max="6" width="13.83203125" style="1" customWidth="1"/>
    <col min="7" max="7" width="14.6640625" style="1" customWidth="1"/>
    <col min="8" max="10" width="13.5" style="1" customWidth="1"/>
    <col min="11" max="11" width="13.83203125" style="1" customWidth="1"/>
    <col min="12" max="12" width="13.6640625" style="1" bestFit="1" customWidth="1"/>
    <col min="13" max="13" width="15.1640625" style="1" customWidth="1"/>
    <col min="14" max="16" width="14.83203125" style="1" customWidth="1"/>
    <col min="17" max="17" width="15.6640625" style="1" customWidth="1"/>
    <col min="18" max="24" width="14.33203125" style="1" customWidth="1"/>
    <col min="25" max="25" width="14.5" style="1" customWidth="1"/>
    <col min="26" max="28" width="9.6640625" style="1" customWidth="1"/>
    <col min="29" max="31" width="14.6640625" style="1" bestFit="1" customWidth="1"/>
    <col min="32" max="32" width="12.6640625" style="1" bestFit="1" customWidth="1"/>
    <col min="33" max="33" width="10.83203125" style="1" bestFit="1" customWidth="1"/>
    <col min="34" max="16384" width="9.33203125" style="1"/>
  </cols>
  <sheetData>
    <row r="1" spans="1:33" x14ac:dyDescent="0.25">
      <c r="H1" s="2"/>
      <c r="I1" s="2"/>
      <c r="J1" s="2"/>
      <c r="L1" s="3"/>
      <c r="R1" s="3"/>
      <c r="Y1" s="4"/>
      <c r="AB1" s="5"/>
      <c r="AC1" s="4"/>
      <c r="AD1" s="4"/>
      <c r="AE1" s="4"/>
    </row>
    <row r="2" spans="1:33" x14ac:dyDescent="0.25">
      <c r="G2" s="6"/>
      <c r="H2" s="2"/>
      <c r="I2" s="2"/>
      <c r="J2" s="2"/>
      <c r="L2" s="3"/>
      <c r="R2" s="3"/>
      <c r="Y2" s="4"/>
      <c r="AB2" s="5"/>
      <c r="AC2" s="4"/>
      <c r="AD2" s="4"/>
      <c r="AE2" s="4"/>
    </row>
    <row r="3" spans="1:33" s="15" customFormat="1" x14ac:dyDescent="0.25">
      <c r="A3" s="7" t="s">
        <v>32</v>
      </c>
      <c r="B3" s="8"/>
      <c r="C3" s="8"/>
      <c r="D3" s="8"/>
      <c r="E3" s="8"/>
      <c r="F3" s="9" t="s">
        <v>14</v>
      </c>
      <c r="G3" s="9" t="s">
        <v>14</v>
      </c>
      <c r="H3" s="9" t="s">
        <v>14</v>
      </c>
      <c r="I3" s="10"/>
      <c r="J3" s="10"/>
      <c r="K3" s="11" t="s">
        <v>15</v>
      </c>
      <c r="L3" s="12" t="s">
        <v>15</v>
      </c>
      <c r="M3" s="11" t="s">
        <v>15</v>
      </c>
      <c r="N3" s="9" t="s">
        <v>14</v>
      </c>
      <c r="O3" s="9" t="s">
        <v>14</v>
      </c>
      <c r="P3" s="9" t="s">
        <v>14</v>
      </c>
      <c r="Q3" s="11" t="s">
        <v>15</v>
      </c>
      <c r="R3" s="12" t="s">
        <v>15</v>
      </c>
      <c r="S3" s="11" t="s">
        <v>15</v>
      </c>
      <c r="T3" s="11" t="s">
        <v>15</v>
      </c>
      <c r="U3" s="11" t="s">
        <v>15</v>
      </c>
      <c r="V3" s="11" t="s">
        <v>15</v>
      </c>
      <c r="W3" s="11" t="s">
        <v>15</v>
      </c>
      <c r="X3" s="11" t="s">
        <v>15</v>
      </c>
      <c r="Y3" s="13" t="s">
        <v>15</v>
      </c>
      <c r="Z3" s="12" t="s">
        <v>15</v>
      </c>
      <c r="AA3" s="11" t="s">
        <v>15</v>
      </c>
      <c r="AB3" s="14" t="s">
        <v>15</v>
      </c>
      <c r="AC3" s="13" t="s">
        <v>15</v>
      </c>
      <c r="AD3" s="13" t="s">
        <v>15</v>
      </c>
      <c r="AE3" s="13" t="s">
        <v>15</v>
      </c>
    </row>
    <row r="4" spans="1:33" s="20" customFormat="1" ht="76.5" customHeight="1" x14ac:dyDescent="0.25">
      <c r="A4" s="16" t="s">
        <v>12</v>
      </c>
      <c r="B4" s="16" t="s">
        <v>16</v>
      </c>
      <c r="C4" s="16" t="s">
        <v>10</v>
      </c>
      <c r="D4" s="16" t="s">
        <v>11</v>
      </c>
      <c r="E4" s="16" t="s">
        <v>9</v>
      </c>
      <c r="F4" s="16" t="s">
        <v>13</v>
      </c>
      <c r="G4" s="16" t="s">
        <v>42</v>
      </c>
      <c r="H4" s="16" t="s">
        <v>43</v>
      </c>
      <c r="I4" s="16" t="s">
        <v>37</v>
      </c>
      <c r="J4" s="16" t="s">
        <v>38</v>
      </c>
      <c r="K4" s="16" t="s">
        <v>39</v>
      </c>
      <c r="L4" s="17" t="s">
        <v>44</v>
      </c>
      <c r="M4" s="16" t="s">
        <v>45</v>
      </c>
      <c r="N4" s="16" t="s">
        <v>46</v>
      </c>
      <c r="O4" s="16" t="s">
        <v>47</v>
      </c>
      <c r="P4" s="16" t="s">
        <v>48</v>
      </c>
      <c r="Q4" s="16" t="s">
        <v>59</v>
      </c>
      <c r="R4" s="17" t="str">
        <f>"PV of Modelled "&amp;H4</f>
        <v>PV of Modelled Office Premium
$</v>
      </c>
      <c r="S4" s="16" t="str">
        <f t="shared" ref="S4:X4" si="0">"PV of Modelled "&amp;L4</f>
        <v>PV of Modelled Gross Claim Incurred
$</v>
      </c>
      <c r="T4" s="16" t="str">
        <f t="shared" si="0"/>
        <v>PV of Modelled Reinsurance Recovery Incurred
$</v>
      </c>
      <c r="U4" s="16" t="str">
        <f t="shared" si="0"/>
        <v>PV of Modelled Gross Reinsurance Premium
$</v>
      </c>
      <c r="V4" s="16" t="str">
        <f t="shared" si="0"/>
        <v>PV of Modelled Reinsurance Commission
$</v>
      </c>
      <c r="W4" s="16" t="str">
        <f t="shared" si="0"/>
        <v>PV of Modelled Advisor Commission
$</v>
      </c>
      <c r="X4" s="16" t="str">
        <f t="shared" si="0"/>
        <v>PV of Modelled Maintenance Expenses
$</v>
      </c>
      <c r="Y4" s="17" t="s">
        <v>60</v>
      </c>
      <c r="Z4" s="17" t="s">
        <v>49</v>
      </c>
      <c r="AA4" s="16" t="s">
        <v>50</v>
      </c>
      <c r="AB4" s="19" t="s">
        <v>51</v>
      </c>
      <c r="AC4" s="18" t="s">
        <v>61</v>
      </c>
      <c r="AD4" s="18" t="s">
        <v>63</v>
      </c>
      <c r="AE4" s="18" t="s">
        <v>62</v>
      </c>
    </row>
    <row r="5" spans="1:33" s="21" customFormat="1" x14ac:dyDescent="0.25">
      <c r="C5" s="90">
        <v>0</v>
      </c>
      <c r="D5" s="22">
        <f>C5/12</f>
        <v>0</v>
      </c>
      <c r="E5" s="23"/>
      <c r="G5" s="24"/>
      <c r="H5" s="24"/>
      <c r="I5" s="24"/>
      <c r="J5" s="24"/>
      <c r="K5" s="25">
        <v>1</v>
      </c>
      <c r="L5" s="26"/>
      <c r="M5" s="24"/>
      <c r="N5" s="24"/>
      <c r="O5" s="24"/>
      <c r="P5" s="24"/>
      <c r="Q5" s="24"/>
      <c r="R5" s="26">
        <f>(R6)/((1+Assumptions!$B$21)^$E6)+H6/IF(H$3="EOP",((1+Assumptions!$B$21)^$E6),1)</f>
        <v>10883737.126856305</v>
      </c>
      <c r="S5" s="27">
        <f>(S6)/((1+Assumptions!$B$21)^$E6)+L6/IF(L$3="EOP",((1+Assumptions!$B$21)^$E6),1)</f>
        <v>5840911.4474988515</v>
      </c>
      <c r="T5" s="27">
        <f>(T6)/((1+Assumptions!$B$21)^$E6)+M6/IF(M$3="EOP",((1+Assumptions!$B$21)^$E6),1)</f>
        <v>1168182.2894997706</v>
      </c>
      <c r="U5" s="27">
        <f>(U6)/((1+Assumptions!$B$21)^$E6)+N6/IF(N$3="EOP",((1+Assumptions!$B$21)^$E6),1)</f>
        <v>2176747.425371259</v>
      </c>
      <c r="V5" s="27">
        <f>(V6)/((1+Assumptions!$B$21)^$E6)+O6/IF(O$3="EOP",((1+Assumptions!$B$21)^$E6),1)</f>
        <v>217674.7425371258</v>
      </c>
      <c r="W5" s="27">
        <f>(W6)/((1+Assumptions!$B$21)^$E6)+P6/IF(P$3="EOP",((1+Assumptions!$B$21)^$E6),1)</f>
        <v>870698.9701485032</v>
      </c>
      <c r="X5" s="27">
        <f>(X6)/((1+Assumptions!$B$21)^$E6)+Q6/IF(Q$3="EOP",((1+Assumptions!$B$21)^$E6),1)</f>
        <v>533731.69871817855</v>
      </c>
      <c r="Y5" s="28">
        <f>-R5+S5-T5+U5-V5+W5+X5</f>
        <v>-2847504.6171564087</v>
      </c>
      <c r="Z5" s="26">
        <f>H6*Assumptions!$B$7*Assumptions!$B$25/$E6/12</f>
        <v>52083.333333333336</v>
      </c>
      <c r="AA5" s="27">
        <f>Z5*Assumptions!$B$11</f>
        <v>10416.666666666668</v>
      </c>
      <c r="AB5" s="29">
        <f>Z5-AA5</f>
        <v>41666.666666666672</v>
      </c>
      <c r="AC5" s="86">
        <f>Y5+AB5</f>
        <v>-2805837.9504897422</v>
      </c>
      <c r="AD5" s="86">
        <f>Assumptions!$B$23*R5</f>
        <v>1632560.5690284458</v>
      </c>
      <c r="AE5" s="86">
        <f>AC5+AD5</f>
        <v>-1173277.3814612965</v>
      </c>
      <c r="AG5" s="24"/>
    </row>
    <row r="6" spans="1:33" x14ac:dyDescent="0.25">
      <c r="A6" s="1">
        <v>1</v>
      </c>
      <c r="B6" s="30" t="s">
        <v>17</v>
      </c>
      <c r="C6" s="31">
        <f>C5+1</f>
        <v>1</v>
      </c>
      <c r="D6" s="32">
        <f t="shared" ref="D6:D69" si="1">C6/12</f>
        <v>8.3333333333333329E-2</v>
      </c>
      <c r="E6" s="32">
        <f>D6-D5</f>
        <v>8.3333333333333329E-2</v>
      </c>
      <c r="F6" s="31">
        <f>IF(E6&lt;1,IF(MOD(C6-1,12)=0,1,0),1)</f>
        <v>1</v>
      </c>
      <c r="G6" s="33">
        <f>Assumptions!$B$19</f>
        <v>1000000000</v>
      </c>
      <c r="H6" s="33">
        <f>Assumptions!$B$18*$E6</f>
        <v>83333.333333333328</v>
      </c>
      <c r="I6" s="34">
        <f>Assumptions!$B$14</f>
        <v>0.15</v>
      </c>
      <c r="J6" s="34">
        <f>1-(1-I6)^$E6</f>
        <v>1.3451947011868914E-2</v>
      </c>
      <c r="K6" s="35">
        <f>K5*(1-J6)</f>
        <v>0.98654805298813109</v>
      </c>
      <c r="L6" s="92">
        <f>H6*Assumptions!$B$7*(1+Assumptions!$K$8)</f>
        <v>58333.333333333328</v>
      </c>
      <c r="M6" s="36">
        <f>L6*Assumptions!$B$11</f>
        <v>11666.666666666666</v>
      </c>
      <c r="N6" s="36">
        <f>H6*Assumptions!$B$11</f>
        <v>16666.666666666668</v>
      </c>
      <c r="O6" s="36">
        <f>N6*Assumptions!$B$12</f>
        <v>1666.666666666667</v>
      </c>
      <c r="P6" s="36">
        <f>H6*Assumptions!$B$9</f>
        <v>6666.6666666666661</v>
      </c>
      <c r="Q6" s="36">
        <f>H6*Assumptions!$B$8</f>
        <v>4166.666666666667</v>
      </c>
      <c r="R6" s="37">
        <f>(R7)/((1+Assumptions!$B$21)^$E7)+H7/IF(H$3="EOP",((1+Assumptions!$B$21)^$E7),1)</f>
        <v>10822650.856985817</v>
      </c>
      <c r="S6" s="36">
        <f>(S7)/((1+Assumptions!$B$21)^$E7)+L7/IF(L$3="EOP",((1+Assumptions!$B$21)^$E7),1)</f>
        <v>5794609.4354140162</v>
      </c>
      <c r="T6" s="36">
        <f>(T7)/((1+Assumptions!$B$21)^$E7)+M7/IF(M$3="EOP",((1+Assumptions!$B$21)^$E7),1)</f>
        <v>1158921.8870828035</v>
      </c>
      <c r="U6" s="36">
        <f>(U7)/((1+Assumptions!$B$21)^$E7)+N7/IF(N$3="EOP",((1+Assumptions!$B$21)^$E7),1)</f>
        <v>2164530.1713971617</v>
      </c>
      <c r="V6" s="36">
        <f>(V7)/((1+Assumptions!$B$21)^$E7)+O7/IF(O$3="EOP",((1+Assumptions!$B$21)^$E7),1)</f>
        <v>216453.01713971604</v>
      </c>
      <c r="W6" s="36">
        <f>(W7)/((1+Assumptions!$B$21)^$E7)+P7/IF(P$3="EOP",((1+Assumptions!$B$21)^$E7),1)</f>
        <v>865812.06855886418</v>
      </c>
      <c r="X6" s="36">
        <f>(X7)/((1+Assumptions!$B$21)^$E7)+Q7/IF(Q$3="EOP",((1+Assumptions!$B$21)^$E7),1)</f>
        <v>530664.43196289637</v>
      </c>
      <c r="Y6" s="38">
        <f t="shared" ref="Y6:Y69" si="2">-R6+S6-T6+U6-V6+W6+X6</f>
        <v>-2842409.6538753984</v>
      </c>
      <c r="Z6" s="37">
        <f>H7*Assumptions!$B$7*Assumptions!$B$25/$E7/12</f>
        <v>51379.672898687386</v>
      </c>
      <c r="AA6" s="36">
        <f>Z6*Assumptions!$B$11</f>
        <v>10275.934579737477</v>
      </c>
      <c r="AB6" s="39">
        <f>Z6-AA6</f>
        <v>41103.738318949909</v>
      </c>
      <c r="AC6" s="87">
        <f>Y6+AB6</f>
        <v>-2801305.9155564485</v>
      </c>
      <c r="AD6" s="87">
        <f>Assumptions!$B$23*R6</f>
        <v>1623397.6285478724</v>
      </c>
      <c r="AE6" s="87">
        <f>AC6+AD6</f>
        <v>-1177908.2870085761</v>
      </c>
    </row>
    <row r="7" spans="1:33" x14ac:dyDescent="0.25">
      <c r="A7" s="1">
        <f>A6+1</f>
        <v>2</v>
      </c>
      <c r="B7" s="30" t="s">
        <v>17</v>
      </c>
      <c r="C7" s="31">
        <f t="shared" ref="C7:C41" si="3">C6+1</f>
        <v>2</v>
      </c>
      <c r="D7" s="32">
        <f t="shared" si="1"/>
        <v>0.16666666666666666</v>
      </c>
      <c r="E7" s="32">
        <f t="shared" ref="E7:E70" si="4">D7-D6</f>
        <v>8.3333333333333329E-2</v>
      </c>
      <c r="F7" s="31">
        <f t="shared" ref="F7:F70" si="5">IF(E7&lt;1,IF(MOD(C7-1,12)=0,1,0),1)</f>
        <v>0</v>
      </c>
      <c r="G7" s="36">
        <f>(G6*($K6/$K5)-L6)*(1+Assumptions!$B$15)^$F7</f>
        <v>986489719.65479767</v>
      </c>
      <c r="H7" s="36">
        <f>$H$6/$G$6*G7*(1+Assumptions!$B$16)^INT((C7-1)/12)*IF(B7="Monthly",1,12)</f>
        <v>82207.476637899803</v>
      </c>
      <c r="I7" s="40">
        <f>Assumptions!$B$14</f>
        <v>0.15</v>
      </c>
      <c r="J7" s="40">
        <f t="shared" ref="J7:J70" si="6">1-(1-I7)^$E7</f>
        <v>1.3451947011868914E-2</v>
      </c>
      <c r="K7" s="35">
        <f t="shared" ref="K7:K70" si="7">K6*(1-J7)</f>
        <v>0.97327706085467225</v>
      </c>
      <c r="L7" s="92">
        <f>H7*Assumptions!$B$7*(1+Assumptions!$K$8)</f>
        <v>57545.233646529858</v>
      </c>
      <c r="M7" s="36">
        <f>L7*Assumptions!$B$11</f>
        <v>11509.046729305972</v>
      </c>
      <c r="N7" s="36">
        <f>H7*Assumptions!$B$11</f>
        <v>16441.49532757996</v>
      </c>
      <c r="O7" s="36">
        <f>N7*Assumptions!$B$12</f>
        <v>1644.149532757996</v>
      </c>
      <c r="P7" s="36">
        <f>H7*Assumptions!$B$9</f>
        <v>6576.5981310319839</v>
      </c>
      <c r="Q7" s="36">
        <f>H7*Assumptions!$B$8</f>
        <v>4110.37383189499</v>
      </c>
      <c r="R7" s="37">
        <f>(R8)/((1+Assumptions!$B$21)^$E8)+H8/IF(H$3="EOP",((1+Assumptions!$B$21)^$E8),1)</f>
        <v>10762566.93517695</v>
      </c>
      <c r="S7" s="36">
        <f>(S8)/((1+Assumptions!$B$21)^$E8)+L8/IF(L$3="EOP",((1+Assumptions!$B$21)^$E8),1)</f>
        <v>5749000.1484521255</v>
      </c>
      <c r="T7" s="36">
        <f>(T8)/((1+Assumptions!$B$21)^$E8)+M8/IF(M$3="EOP",((1+Assumptions!$B$21)^$E8),1)</f>
        <v>1149800.0296904254</v>
      </c>
      <c r="U7" s="36">
        <f>(U8)/((1+Assumptions!$B$21)^$E8)+N8/IF(N$3="EOP",((1+Assumptions!$B$21)^$E8),1)</f>
        <v>2152513.3870353885</v>
      </c>
      <c r="V7" s="36">
        <f>(V8)/((1+Assumptions!$B$21)^$E8)+O8/IF(O$3="EOP",((1+Assumptions!$B$21)^$E8),1)</f>
        <v>215251.33870353873</v>
      </c>
      <c r="W7" s="36">
        <f>(W8)/((1+Assumptions!$B$21)^$E8)+P8/IF(P$3="EOP",((1+Assumptions!$B$21)^$E8),1)</f>
        <v>861005.35481415491</v>
      </c>
      <c r="X7" s="36">
        <f>(X8)/((1+Assumptions!$B$21)^$E8)+Q8/IF(Q$3="EOP",((1+Assumptions!$B$21)^$E8),1)</f>
        <v>527647.1399750741</v>
      </c>
      <c r="Y7" s="38">
        <f t="shared" si="2"/>
        <v>-2837452.2732941709</v>
      </c>
      <c r="Z7" s="37">
        <f>H8*Assumptions!$B$7*Assumptions!$B$25/$E8/12</f>
        <v>50685.519113781316</v>
      </c>
      <c r="AA7" s="36">
        <f>Z7*Assumptions!$B$11</f>
        <v>10137.103822756264</v>
      </c>
      <c r="AB7" s="39">
        <f t="shared" ref="AB7:AB70" si="8">Z7-AA7</f>
        <v>40548.415291025056</v>
      </c>
      <c r="AC7" s="87">
        <f t="shared" ref="AC7:AC70" si="9">Y7+AB7</f>
        <v>-2796903.858003146</v>
      </c>
      <c r="AD7" s="87">
        <f>Assumptions!$B$23*R7</f>
        <v>1614385.0402765425</v>
      </c>
      <c r="AE7" s="87">
        <f>AC7+AD7</f>
        <v>-1182518.8177266035</v>
      </c>
      <c r="AG7" s="91"/>
    </row>
    <row r="8" spans="1:33" x14ac:dyDescent="0.25">
      <c r="A8" s="1">
        <f t="shared" ref="A8:A71" si="10">A7+1</f>
        <v>3</v>
      </c>
      <c r="B8" s="30" t="s">
        <v>17</v>
      </c>
      <c r="C8" s="31">
        <f t="shared" si="3"/>
        <v>3</v>
      </c>
      <c r="D8" s="32">
        <f t="shared" si="1"/>
        <v>0.25</v>
      </c>
      <c r="E8" s="32">
        <f t="shared" si="4"/>
        <v>8.3333333333333343E-2</v>
      </c>
      <c r="F8" s="31">
        <f t="shared" si="5"/>
        <v>0</v>
      </c>
      <c r="G8" s="36">
        <f>(G7*($K7/$K6)-L7)*(1+Assumptions!$B$15)^$F8</f>
        <v>973161966.98460138</v>
      </c>
      <c r="H8" s="36">
        <f>$H$6/$G$6*G8*(1+Assumptions!$B$16)^INT((C8-1)/12)*IF(B8="Monthly",1,12)</f>
        <v>81096.830582050112</v>
      </c>
      <c r="I8" s="40">
        <f>Assumptions!$B$14</f>
        <v>0.15</v>
      </c>
      <c r="J8" s="40">
        <f t="shared" si="6"/>
        <v>1.3451947011868914E-2</v>
      </c>
      <c r="K8" s="35">
        <f t="shared" si="7"/>
        <v>0.96018458940418772</v>
      </c>
      <c r="L8" s="92">
        <f>H8*Assumptions!$B$7*(1+Assumptions!$K$8)</f>
        <v>56767.781407435075</v>
      </c>
      <c r="M8" s="36">
        <f>L8*Assumptions!$B$11</f>
        <v>11353.556281487015</v>
      </c>
      <c r="N8" s="36">
        <f>H8*Assumptions!$B$11</f>
        <v>16219.366116410023</v>
      </c>
      <c r="O8" s="36">
        <f>N8*Assumptions!$B$12</f>
        <v>1621.9366116410024</v>
      </c>
      <c r="P8" s="36">
        <f>H8*Assumptions!$B$9</f>
        <v>6487.7464465640087</v>
      </c>
      <c r="Q8" s="36">
        <f>H8*Assumptions!$B$8</f>
        <v>4054.8415291025058</v>
      </c>
      <c r="R8" s="37">
        <f>(R9)/((1+Assumptions!$B$21)^$E9)+H9/IF(H$3="EOP",((1+Assumptions!$B$21)^$E9),1)</f>
        <v>10703472.184131585</v>
      </c>
      <c r="S8" s="36">
        <f>(S9)/((1+Assumptions!$B$21)^$E9)+L9/IF(L$3="EOP",((1+Assumptions!$B$21)^$E9),1)</f>
        <v>5704074.366065803</v>
      </c>
      <c r="T8" s="36">
        <f>(T9)/((1+Assumptions!$B$21)^$E9)+M9/IF(M$3="EOP",((1+Assumptions!$B$21)^$E9),1)</f>
        <v>1140814.873213161</v>
      </c>
      <c r="U8" s="36">
        <f>(U9)/((1+Assumptions!$B$21)^$E9)+N9/IF(N$3="EOP",((1+Assumptions!$B$21)^$E9),1)</f>
        <v>2140694.4368263157</v>
      </c>
      <c r="V8" s="36">
        <f>(V9)/((1+Assumptions!$B$21)^$E9)+O9/IF(O$3="EOP",((1+Assumptions!$B$21)^$E9),1)</f>
        <v>214069.44368263145</v>
      </c>
      <c r="W8" s="36">
        <f>(W9)/((1+Assumptions!$B$21)^$E9)+P9/IF(P$3="EOP",((1+Assumptions!$B$21)^$E9),1)</f>
        <v>856277.77473052579</v>
      </c>
      <c r="X8" s="36">
        <f>(X9)/((1+Assumptions!$B$21)^$E9)+Q9/IF(Q$3="EOP",((1+Assumptions!$B$21)^$E9),1)</f>
        <v>524679.16516257101</v>
      </c>
      <c r="Y8" s="38">
        <f t="shared" si="2"/>
        <v>-2832630.7582421619</v>
      </c>
      <c r="Z8" s="37">
        <f>H9*Assumptions!$B$7*Assumptions!$B$25/$E9/12</f>
        <v>50000.743541112031</v>
      </c>
      <c r="AA8" s="36">
        <f>Z8*Assumptions!$B$11</f>
        <v>10000.148708222407</v>
      </c>
      <c r="AB8" s="39">
        <f t="shared" si="8"/>
        <v>40000.594832889627</v>
      </c>
      <c r="AC8" s="87">
        <f t="shared" si="9"/>
        <v>-2792630.1634092722</v>
      </c>
      <c r="AD8" s="87">
        <f>Assumptions!$B$23*R8</f>
        <v>1605520.8276197377</v>
      </c>
      <c r="AE8" s="87">
        <f t="shared" ref="AE8:AE71" si="11">AC8+AD8</f>
        <v>-1187109.3357895345</v>
      </c>
    </row>
    <row r="9" spans="1:33" x14ac:dyDescent="0.25">
      <c r="A9" s="1">
        <f t="shared" si="10"/>
        <v>4</v>
      </c>
      <c r="B9" s="30" t="s">
        <v>17</v>
      </c>
      <c r="C9" s="31">
        <f t="shared" si="3"/>
        <v>4</v>
      </c>
      <c r="D9" s="32">
        <f t="shared" si="1"/>
        <v>0.33333333333333331</v>
      </c>
      <c r="E9" s="32">
        <f t="shared" si="4"/>
        <v>8.3333333333333315E-2</v>
      </c>
      <c r="F9" s="31">
        <f t="shared" si="5"/>
        <v>0</v>
      </c>
      <c r="G9" s="36">
        <f>(G8*($K8/$K7)-L8)*(1+Assumptions!$B$15)^$F9</f>
        <v>960014275.98935091</v>
      </c>
      <c r="H9" s="36">
        <f>$H$6/$G$6*G9*(1+Assumptions!$B$16)^INT((C9-1)/12)*IF(B9="Monthly",1,12)</f>
        <v>80001.189665779239</v>
      </c>
      <c r="I9" s="40">
        <f>Assumptions!$B$14</f>
        <v>0.15</v>
      </c>
      <c r="J9" s="40">
        <f t="shared" si="6"/>
        <v>1.3451947011868914E-2</v>
      </c>
      <c r="K9" s="35">
        <f t="shared" si="7"/>
        <v>0.94726823718590947</v>
      </c>
      <c r="L9" s="92">
        <f>H9*Assumptions!$B$7*(1+Assumptions!$K$8)</f>
        <v>56000.832766045467</v>
      </c>
      <c r="M9" s="36">
        <f>L9*Assumptions!$B$11</f>
        <v>11200.166553209094</v>
      </c>
      <c r="N9" s="36">
        <f>H9*Assumptions!$B$11</f>
        <v>16000.237933155848</v>
      </c>
      <c r="O9" s="36">
        <f>N9*Assumptions!$B$12</f>
        <v>1600.023793315585</v>
      </c>
      <c r="P9" s="36">
        <f>H9*Assumptions!$B$9</f>
        <v>6400.0951732623389</v>
      </c>
      <c r="Q9" s="36">
        <f>H9*Assumptions!$B$8</f>
        <v>4000.0594832889619</v>
      </c>
      <c r="R9" s="37">
        <f>(R10)/((1+Assumptions!$B$21)^$E10)+H10/IF(H$3="EOP",((1+Assumptions!$B$21)^$E10),1)</f>
        <v>10645353.605331829</v>
      </c>
      <c r="S9" s="36">
        <f>(S10)/((1+Assumptions!$B$21)^$E10)+L10/IF(L$3="EOP",((1+Assumptions!$B$21)^$E10),1)</f>
        <v>5659822.9925648607</v>
      </c>
      <c r="T9" s="36">
        <f>(T10)/((1+Assumptions!$B$21)^$E10)+M10/IF(M$3="EOP",((1+Assumptions!$B$21)^$E10),1)</f>
        <v>1131964.5985129725</v>
      </c>
      <c r="U9" s="36">
        <f>(U10)/((1+Assumptions!$B$21)^$E10)+N10/IF(N$3="EOP",((1+Assumptions!$B$21)^$E10),1)</f>
        <v>2129070.7210663641</v>
      </c>
      <c r="V9" s="36">
        <f>(V10)/((1+Assumptions!$B$21)^$E10)+O10/IF(O$3="EOP",((1+Assumptions!$B$21)^$E10),1)</f>
        <v>212907.07210663633</v>
      </c>
      <c r="W9" s="36">
        <f>(W10)/((1+Assumptions!$B$21)^$E10)+P10/IF(P$3="EOP",((1+Assumptions!$B$21)^$E10),1)</f>
        <v>851628.28842654533</v>
      </c>
      <c r="X9" s="36">
        <f>(X10)/((1+Assumptions!$B$21)^$E10)+Q10/IF(Q$3="EOP",((1+Assumptions!$B$21)^$E10),1)</f>
        <v>521759.85885371472</v>
      </c>
      <c r="Y9" s="38">
        <f t="shared" si="2"/>
        <v>-2827943.4150399528</v>
      </c>
      <c r="Z9" s="37">
        <f>H10*Assumptions!$B$7*Assumptions!$B$25/$E10/12</f>
        <v>49325.219478403022</v>
      </c>
      <c r="AA9" s="36">
        <f>Z9*Assumptions!$B$11</f>
        <v>9865.0438956806047</v>
      </c>
      <c r="AB9" s="39">
        <f t="shared" si="8"/>
        <v>39460.175582722419</v>
      </c>
      <c r="AC9" s="87">
        <f t="shared" si="9"/>
        <v>-2788483.2394572305</v>
      </c>
      <c r="AD9" s="87">
        <f>Assumptions!$B$23*R9</f>
        <v>1596803.0407997742</v>
      </c>
      <c r="AE9" s="87">
        <f t="shared" si="11"/>
        <v>-1191680.1986574563</v>
      </c>
    </row>
    <row r="10" spans="1:33" x14ac:dyDescent="0.25">
      <c r="A10" s="1">
        <f t="shared" si="10"/>
        <v>5</v>
      </c>
      <c r="B10" s="30" t="s">
        <v>17</v>
      </c>
      <c r="C10" s="31">
        <f t="shared" si="3"/>
        <v>5</v>
      </c>
      <c r="D10" s="32">
        <f t="shared" si="1"/>
        <v>0.41666666666666669</v>
      </c>
      <c r="E10" s="32">
        <f t="shared" si="4"/>
        <v>8.333333333333337E-2</v>
      </c>
      <c r="F10" s="31">
        <f t="shared" si="5"/>
        <v>0</v>
      </c>
      <c r="G10" s="36">
        <f>(G9*($K9/$K8)-L9)*(1+Assumptions!$B$15)^$F10</f>
        <v>947044213.98533845</v>
      </c>
      <c r="H10" s="36">
        <f>$H$6/$G$6*G10*(1+Assumptions!$B$16)^INT((C10-1)/12)*IF(B10="Monthly",1,12)</f>
        <v>78920.351165444867</v>
      </c>
      <c r="I10" s="40">
        <f>Assumptions!$B$14</f>
        <v>0.15</v>
      </c>
      <c r="J10" s="40">
        <f t="shared" si="6"/>
        <v>1.3451947011868914E-2</v>
      </c>
      <c r="K10" s="35">
        <f t="shared" si="7"/>
        <v>0.93452563505325814</v>
      </c>
      <c r="L10" s="92">
        <f>H10*Assumptions!$B$7*(1+Assumptions!$K$8)</f>
        <v>55244.245815811402</v>
      </c>
      <c r="M10" s="36">
        <f>L10*Assumptions!$B$11</f>
        <v>11048.849163162282</v>
      </c>
      <c r="N10" s="36">
        <f>H10*Assumptions!$B$11</f>
        <v>15784.070233088974</v>
      </c>
      <c r="O10" s="36">
        <f>N10*Assumptions!$B$12</f>
        <v>1578.4070233088976</v>
      </c>
      <c r="P10" s="36">
        <f>H10*Assumptions!$B$9</f>
        <v>6313.6280932355894</v>
      </c>
      <c r="Q10" s="36">
        <f>H10*Assumptions!$B$8</f>
        <v>3946.0175582722436</v>
      </c>
      <c r="R10" s="37">
        <f>(R11)/((1+Assumptions!$B$21)^$E11)+H11/IF(H$3="EOP",((1+Assumptions!$B$21)^$E11),1)</f>
        <v>10588198.376626188</v>
      </c>
      <c r="S10" s="36">
        <f>(S11)/((1+Assumptions!$B$21)^$E11)+L11/IF(L$3="EOP",((1+Assumptions!$B$21)^$E11),1)</f>
        <v>5616237.0554300239</v>
      </c>
      <c r="T10" s="36">
        <f>(T11)/((1+Assumptions!$B$21)^$E11)+M11/IF(M$3="EOP",((1+Assumptions!$B$21)^$E11),1)</f>
        <v>1123247.4110860052</v>
      </c>
      <c r="U10" s="36">
        <f>(U11)/((1+Assumptions!$B$21)^$E11)+N11/IF(N$3="EOP",((1+Assumptions!$B$21)^$E11),1)</f>
        <v>2117639.6753252358</v>
      </c>
      <c r="V10" s="36">
        <f>(V11)/((1+Assumptions!$B$21)^$E11)+O11/IF(O$3="EOP",((1+Assumptions!$B$21)^$E11),1)</f>
        <v>211763.96753252353</v>
      </c>
      <c r="W10" s="36">
        <f>(W11)/((1+Assumptions!$B$21)^$E11)+P11/IF(P$3="EOP",((1+Assumptions!$B$21)^$E11),1)</f>
        <v>847055.87013009412</v>
      </c>
      <c r="X10" s="36">
        <f>(X11)/((1+Assumptions!$B$21)^$E11)+Q11/IF(Q$3="EOP",((1+Assumptions!$B$21)^$E11),1)</f>
        <v>518888.58117685741</v>
      </c>
      <c r="Y10" s="38">
        <f t="shared" si="2"/>
        <v>-2823388.5731825051</v>
      </c>
      <c r="Z10" s="37">
        <f>H11*Assumptions!$B$7*Assumptions!$B$25/$E11/12</f>
        <v>48658.821935161192</v>
      </c>
      <c r="AA10" s="36">
        <f>Z10*Assumptions!$B$11</f>
        <v>9731.764387032239</v>
      </c>
      <c r="AB10" s="39">
        <f t="shared" si="8"/>
        <v>38927.057548128956</v>
      </c>
      <c r="AC10" s="87">
        <f t="shared" si="9"/>
        <v>-2784461.5156343761</v>
      </c>
      <c r="AD10" s="87">
        <f>Assumptions!$B$23*R10</f>
        <v>1588229.7564939281</v>
      </c>
      <c r="AE10" s="87">
        <f t="shared" si="11"/>
        <v>-1196231.7591404479</v>
      </c>
    </row>
    <row r="11" spans="1:33" x14ac:dyDescent="0.25">
      <c r="A11" s="1">
        <f t="shared" si="10"/>
        <v>6</v>
      </c>
      <c r="B11" s="30" t="s">
        <v>17</v>
      </c>
      <c r="C11" s="31">
        <f t="shared" si="3"/>
        <v>6</v>
      </c>
      <c r="D11" s="32">
        <f t="shared" si="1"/>
        <v>0.5</v>
      </c>
      <c r="E11" s="32">
        <f t="shared" si="4"/>
        <v>8.3333333333333315E-2</v>
      </c>
      <c r="F11" s="31">
        <f t="shared" si="5"/>
        <v>0</v>
      </c>
      <c r="G11" s="36">
        <f>(G10*($K10/$K9)-L10)*(1+Assumptions!$B$15)^$F11</f>
        <v>934249381.15509486</v>
      </c>
      <c r="H11" s="36">
        <f>$H$6/$G$6*G11*(1+Assumptions!$B$16)^INT((C11-1)/12)*IF(B11="Monthly",1,12)</f>
        <v>77854.115096257898</v>
      </c>
      <c r="I11" s="40">
        <f>Assumptions!$B$14</f>
        <v>0.15</v>
      </c>
      <c r="J11" s="40">
        <f t="shared" si="6"/>
        <v>1.3451947011868914E-2</v>
      </c>
      <c r="K11" s="35">
        <f t="shared" si="7"/>
        <v>0.92195444572928853</v>
      </c>
      <c r="L11" s="92">
        <f>H11*Assumptions!$B$7*(1+Assumptions!$K$8)</f>
        <v>54497.880567380525</v>
      </c>
      <c r="M11" s="36">
        <f>L11*Assumptions!$B$11</f>
        <v>10899.576113476105</v>
      </c>
      <c r="N11" s="36">
        <f>H11*Assumptions!$B$11</f>
        <v>15570.82301925158</v>
      </c>
      <c r="O11" s="36">
        <f>N11*Assumptions!$B$12</f>
        <v>1557.0823019251582</v>
      </c>
      <c r="P11" s="36">
        <f>H11*Assumptions!$B$9</f>
        <v>6228.3292077006317</v>
      </c>
      <c r="Q11" s="36">
        <f>H11*Assumptions!$B$8</f>
        <v>3892.7057548128951</v>
      </c>
      <c r="R11" s="37">
        <f>(R12)/((1+Assumptions!$B$21)^$E12)+H12/IF(H$3="EOP",((1+Assumptions!$B$21)^$E12),1)</f>
        <v>10531993.849848364</v>
      </c>
      <c r="S11" s="36">
        <f>(S12)/((1+Assumptions!$B$21)^$E12)+L12/IF(L$3="EOP",((1+Assumptions!$B$21)^$E12),1)</f>
        <v>5573307.7036494529</v>
      </c>
      <c r="T11" s="36">
        <f>(T12)/((1+Assumptions!$B$21)^$E12)+M12/IF(M$3="EOP",((1+Assumptions!$B$21)^$E12),1)</f>
        <v>1114661.540729891</v>
      </c>
      <c r="U11" s="36">
        <f>(U12)/((1+Assumptions!$B$21)^$E12)+N12/IF(N$3="EOP",((1+Assumptions!$B$21)^$E12),1)</f>
        <v>2106398.7699696706</v>
      </c>
      <c r="V11" s="36">
        <f>(V12)/((1+Assumptions!$B$21)^$E12)+O12/IF(O$3="EOP",((1+Assumptions!$B$21)^$E12),1)</f>
        <v>210639.87699696701</v>
      </c>
      <c r="W11" s="36">
        <f>(W12)/((1+Assumptions!$B$21)^$E12)+P12/IF(P$3="EOP",((1+Assumptions!$B$21)^$E12),1)</f>
        <v>842559.50798786804</v>
      </c>
      <c r="X11" s="36">
        <f>(X12)/((1+Assumptions!$B$21)^$E12)+Q12/IF(Q$3="EOP",((1+Assumptions!$B$21)^$E12),1)</f>
        <v>516064.7009415598</v>
      </c>
      <c r="Y11" s="38">
        <f t="shared" si="2"/>
        <v>-2818964.5850266698</v>
      </c>
      <c r="Z11" s="37">
        <f>H12*Assumptions!$B$7*Assumptions!$B$25/$E12/12</f>
        <v>48001.427609549857</v>
      </c>
      <c r="AA11" s="36">
        <f>Z11*Assumptions!$B$11</f>
        <v>9600.2855219099711</v>
      </c>
      <c r="AB11" s="39">
        <f t="shared" si="8"/>
        <v>38401.142087639884</v>
      </c>
      <c r="AC11" s="87">
        <f t="shared" si="9"/>
        <v>-2780563.44293903</v>
      </c>
      <c r="AD11" s="87">
        <f>Assumptions!$B$23*R11</f>
        <v>1579799.0774772544</v>
      </c>
      <c r="AE11" s="87">
        <f t="shared" si="11"/>
        <v>-1200764.3654617756</v>
      </c>
    </row>
    <row r="12" spans="1:33" x14ac:dyDescent="0.25">
      <c r="A12" s="1">
        <f t="shared" si="10"/>
        <v>7</v>
      </c>
      <c r="B12" s="30" t="s">
        <v>17</v>
      </c>
      <c r="C12" s="31">
        <f t="shared" si="3"/>
        <v>7</v>
      </c>
      <c r="D12" s="32">
        <f t="shared" si="1"/>
        <v>0.58333333333333337</v>
      </c>
      <c r="E12" s="32">
        <f t="shared" si="4"/>
        <v>8.333333333333337E-2</v>
      </c>
      <c r="F12" s="31">
        <f t="shared" si="5"/>
        <v>0</v>
      </c>
      <c r="G12" s="36">
        <f>(G11*($K11/$K10)-L11)*(1+Assumptions!$B$15)^$F12</f>
        <v>921627410.10335779</v>
      </c>
      <c r="H12" s="36">
        <f>$H$6/$G$6*G12*(1+Assumptions!$B$16)^INT((C12-1)/12)*IF(B12="Monthly",1,12)</f>
        <v>76802.284175279812</v>
      </c>
      <c r="I12" s="40">
        <f>Assumptions!$B$14</f>
        <v>0.15</v>
      </c>
      <c r="J12" s="40">
        <f t="shared" si="6"/>
        <v>1.3451947011868914E-2</v>
      </c>
      <c r="K12" s="35">
        <f t="shared" si="7"/>
        <v>0.90955236337798118</v>
      </c>
      <c r="L12" s="92">
        <f>H12*Assumptions!$B$7*(1+Assumptions!$K$8)</f>
        <v>53761.598922695863</v>
      </c>
      <c r="M12" s="36">
        <f>L12*Assumptions!$B$11</f>
        <v>10752.319784539173</v>
      </c>
      <c r="N12" s="36">
        <f>H12*Assumptions!$B$11</f>
        <v>15360.456835055964</v>
      </c>
      <c r="O12" s="36">
        <f>N12*Assumptions!$B$12</f>
        <v>1536.0456835055966</v>
      </c>
      <c r="P12" s="36">
        <f>H12*Assumptions!$B$9</f>
        <v>6144.1827340223854</v>
      </c>
      <c r="Q12" s="36">
        <f>H12*Assumptions!$B$8</f>
        <v>3840.114208763991</v>
      </c>
      <c r="R12" s="37">
        <f>(R13)/((1+Assumptions!$B$21)^$E13)+H13/IF(H$3="EOP",((1+Assumptions!$B$21)^$E13),1)</f>
        <v>10476727.54846821</v>
      </c>
      <c r="S12" s="36">
        <f>(S13)/((1+Assumptions!$B$21)^$E13)+L13/IF(L$3="EOP",((1+Assumptions!$B$21)^$E13),1)</f>
        <v>5531026.2060777284</v>
      </c>
      <c r="T12" s="36">
        <f>(T13)/((1+Assumptions!$B$21)^$E13)+M13/IF(M$3="EOP",((1+Assumptions!$B$21)^$E13),1)</f>
        <v>1106205.2412155459</v>
      </c>
      <c r="U12" s="36">
        <f>(U13)/((1+Assumptions!$B$21)^$E13)+N13/IF(N$3="EOP",((1+Assumptions!$B$21)^$E13),1)</f>
        <v>2095345.5096936398</v>
      </c>
      <c r="V12" s="36">
        <f>(V13)/((1+Assumptions!$B$21)^$E13)+O13/IF(O$3="EOP",((1+Assumptions!$B$21)^$E13),1)</f>
        <v>209534.55096936395</v>
      </c>
      <c r="W12" s="36">
        <f>(W13)/((1+Assumptions!$B$21)^$E13)+P13/IF(P$3="EOP",((1+Assumptions!$B$21)^$E13),1)</f>
        <v>838138.20387745579</v>
      </c>
      <c r="X12" s="36">
        <f>(X13)/((1+Assumptions!$B$21)^$E13)+Q13/IF(Q$3="EOP",((1+Assumptions!$B$21)^$E13),1)</f>
        <v>513287.59552138078</v>
      </c>
      <c r="Y12" s="38">
        <f t="shared" si="2"/>
        <v>-2814669.8254829147</v>
      </c>
      <c r="Z12" s="37">
        <f>H13*Assumptions!$B$7*Assumptions!$B$25/$E13/12</f>
        <v>47352.914865574974</v>
      </c>
      <c r="AA12" s="36">
        <f>Z12*Assumptions!$B$11</f>
        <v>9470.5829731149952</v>
      </c>
      <c r="AB12" s="39">
        <f t="shared" si="8"/>
        <v>37882.331892459981</v>
      </c>
      <c r="AC12" s="87">
        <f t="shared" si="9"/>
        <v>-2776787.4935904546</v>
      </c>
      <c r="AD12" s="87">
        <f>Assumptions!$B$23*R12</f>
        <v>1571509.1322702314</v>
      </c>
      <c r="AE12" s="87">
        <f t="shared" si="11"/>
        <v>-1205278.3613202232</v>
      </c>
    </row>
    <row r="13" spans="1:33" x14ac:dyDescent="0.25">
      <c r="A13" s="1">
        <f t="shared" si="10"/>
        <v>8</v>
      </c>
      <c r="B13" s="30" t="s">
        <v>17</v>
      </c>
      <c r="C13" s="31">
        <f t="shared" si="3"/>
        <v>8</v>
      </c>
      <c r="D13" s="32">
        <f t="shared" si="1"/>
        <v>0.66666666666666663</v>
      </c>
      <c r="E13" s="32">
        <f t="shared" si="4"/>
        <v>8.3333333333333259E-2</v>
      </c>
      <c r="F13" s="31">
        <f t="shared" si="5"/>
        <v>0</v>
      </c>
      <c r="G13" s="36">
        <f>(G12*($K12/$K11)-L12)*(1+Assumptions!$B$15)^$F13</f>
        <v>909175965.41903865</v>
      </c>
      <c r="H13" s="36">
        <f>$H$6/$G$6*G13*(1+Assumptions!$B$16)^INT((C13-1)/12)*IF(B13="Monthly",1,12)</f>
        <v>75764.663784919889</v>
      </c>
      <c r="I13" s="40">
        <f>Assumptions!$B$14</f>
        <v>0.15</v>
      </c>
      <c r="J13" s="40">
        <f t="shared" si="6"/>
        <v>1.3451947011868914E-2</v>
      </c>
      <c r="K13" s="35">
        <f t="shared" si="7"/>
        <v>0.89731711318130047</v>
      </c>
      <c r="L13" s="92">
        <f>H13*Assumptions!$B$7*(1+Assumptions!$K$8)</f>
        <v>53035.264649443918</v>
      </c>
      <c r="M13" s="36">
        <f>L13*Assumptions!$B$11</f>
        <v>10607.052929888785</v>
      </c>
      <c r="N13" s="36">
        <f>H13*Assumptions!$B$11</f>
        <v>15152.932756983979</v>
      </c>
      <c r="O13" s="36">
        <f>N13*Assumptions!$B$12</f>
        <v>1515.293275698398</v>
      </c>
      <c r="P13" s="36">
        <f>H13*Assumptions!$B$9</f>
        <v>6061.1731027935912</v>
      </c>
      <c r="Q13" s="36">
        <f>H13*Assumptions!$B$8</f>
        <v>3788.2331892459947</v>
      </c>
      <c r="R13" s="37">
        <f>(R14)/((1+Assumptions!$B$21)^$E14)+H14/IF(H$3="EOP",((1+Assumptions!$B$21)^$E14),1)</f>
        <v>10422387.165274449</v>
      </c>
      <c r="S13" s="36">
        <f>(S14)/((1+Assumptions!$B$21)^$E14)+L14/IF(L$3="EOP",((1+Assumptions!$B$21)^$E14),1)</f>
        <v>5489383.9498170139</v>
      </c>
      <c r="T13" s="36">
        <f>(T14)/((1+Assumptions!$B$21)^$E14)+M14/IF(M$3="EOP",((1+Assumptions!$B$21)^$E14),1)</f>
        <v>1097876.789963403</v>
      </c>
      <c r="U13" s="36">
        <f>(U14)/((1+Assumptions!$B$21)^$E14)+N14/IF(N$3="EOP",((1+Assumptions!$B$21)^$E14),1)</f>
        <v>2084477.4330548877</v>
      </c>
      <c r="V13" s="36">
        <f>(V14)/((1+Assumptions!$B$21)^$E14)+O14/IF(O$3="EOP",((1+Assumptions!$B$21)^$E14),1)</f>
        <v>208447.74330548872</v>
      </c>
      <c r="W13" s="36">
        <f>(W14)/((1+Assumptions!$B$21)^$E14)+P14/IF(P$3="EOP",((1+Assumptions!$B$21)^$E14),1)</f>
        <v>833790.97322195489</v>
      </c>
      <c r="X13" s="36">
        <f>(X14)/((1+Assumptions!$B$21)^$E14)+Q14/IF(Q$3="EOP",((1+Assumptions!$B$21)^$E14),1)</f>
        <v>510556.65073825011</v>
      </c>
      <c r="Y13" s="38">
        <f t="shared" si="2"/>
        <v>-2810502.6917112335</v>
      </c>
      <c r="Z13" s="37">
        <f>H14*Assumptions!$B$7*Assumptions!$B$25/$E14/12</f>
        <v>46713.163710578498</v>
      </c>
      <c r="AA13" s="36">
        <f>Z13*Assumptions!$B$11</f>
        <v>9342.6327421157002</v>
      </c>
      <c r="AB13" s="39">
        <f t="shared" si="8"/>
        <v>37370.530968462801</v>
      </c>
      <c r="AC13" s="87">
        <f t="shared" si="9"/>
        <v>-2773132.1607427709</v>
      </c>
      <c r="AD13" s="87">
        <f>Assumptions!$B$23*R13</f>
        <v>1563358.0747911672</v>
      </c>
      <c r="AE13" s="87">
        <f t="shared" si="11"/>
        <v>-1209774.0859516037</v>
      </c>
    </row>
    <row r="14" spans="1:33" x14ac:dyDescent="0.25">
      <c r="A14" s="1">
        <f t="shared" si="10"/>
        <v>9</v>
      </c>
      <c r="B14" s="30" t="s">
        <v>17</v>
      </c>
      <c r="C14" s="31">
        <f t="shared" si="3"/>
        <v>9</v>
      </c>
      <c r="D14" s="32">
        <f t="shared" si="1"/>
        <v>0.75</v>
      </c>
      <c r="E14" s="32">
        <f t="shared" si="4"/>
        <v>8.333333333333337E-2</v>
      </c>
      <c r="F14" s="31">
        <f t="shared" si="5"/>
        <v>0</v>
      </c>
      <c r="G14" s="36">
        <f>(G13*($K13/$K12)-L13)*(1+Assumptions!$B$15)^$F14</f>
        <v>896892743.24310756</v>
      </c>
      <c r="H14" s="36">
        <f>$H$6/$G$6*G14*(1+Assumptions!$B$16)^INT((C14-1)/12)*IF(B14="Monthly",1,12)</f>
        <v>74741.061936925631</v>
      </c>
      <c r="I14" s="40">
        <f>Assumptions!$B$14</f>
        <v>0.15</v>
      </c>
      <c r="J14" s="40">
        <f t="shared" si="6"/>
        <v>1.3451947011868914E-2</v>
      </c>
      <c r="K14" s="35">
        <f t="shared" si="7"/>
        <v>0.88524645092194243</v>
      </c>
      <c r="L14" s="92">
        <f>H14*Assumptions!$B$7*(1+Assumptions!$K$8)</f>
        <v>52318.743355847939</v>
      </c>
      <c r="M14" s="36">
        <f>L14*Assumptions!$B$11</f>
        <v>10463.748671169589</v>
      </c>
      <c r="N14" s="36">
        <f>H14*Assumptions!$B$11</f>
        <v>14948.212387385127</v>
      </c>
      <c r="O14" s="36">
        <f>N14*Assumptions!$B$12</f>
        <v>1494.8212387385129</v>
      </c>
      <c r="P14" s="36">
        <f>H14*Assumptions!$B$9</f>
        <v>5979.2849549540506</v>
      </c>
      <c r="Q14" s="36">
        <f>H14*Assumptions!$B$8</f>
        <v>3737.0530968462817</v>
      </c>
      <c r="R14" s="37">
        <f>(R15)/((1+Assumptions!$B$21)^$E15)+H15/IF(H$3="EOP",((1+Assumptions!$B$21)^$E15),1)</f>
        <v>10368960.560088674</v>
      </c>
      <c r="S14" s="36">
        <f>(S15)/((1+Assumptions!$B$21)^$E15)+L15/IF(L$3="EOP",((1+Assumptions!$B$21)^$E15),1)</f>
        <v>5448372.4386200923</v>
      </c>
      <c r="T14" s="36">
        <f>(T15)/((1+Assumptions!$B$21)^$E15)+M15/IF(M$3="EOP",((1+Assumptions!$B$21)^$E15),1)</f>
        <v>1089674.4877240185</v>
      </c>
      <c r="U14" s="36">
        <f>(U15)/((1+Assumptions!$B$21)^$E15)+N15/IF(N$3="EOP",((1+Assumptions!$B$21)^$E15),1)</f>
        <v>2073792.1120177328</v>
      </c>
      <c r="V14" s="36">
        <f>(V15)/((1+Assumptions!$B$21)^$E15)+O15/IF(O$3="EOP",((1+Assumptions!$B$21)^$E15),1)</f>
        <v>207379.21120177323</v>
      </c>
      <c r="W14" s="36">
        <f>(W15)/((1+Assumptions!$B$21)^$E15)+P15/IF(P$3="EOP",((1+Assumptions!$B$21)^$E15),1)</f>
        <v>829516.84480709292</v>
      </c>
      <c r="X14" s="36">
        <f>(X15)/((1+Assumptions!$B$21)^$E15)+Q15/IF(Q$3="EOP",((1+Assumptions!$B$21)^$E15),1)</f>
        <v>507871.2607484039</v>
      </c>
      <c r="Y14" s="38">
        <f t="shared" si="2"/>
        <v>-2806461.6028211424</v>
      </c>
      <c r="Z14" s="37">
        <f>H15*Assumptions!$B$7*Assumptions!$B$25/$E15/12</f>
        <v>46082.055773037253</v>
      </c>
      <c r="AA14" s="36">
        <f>Z14*Assumptions!$B$11</f>
        <v>9216.411154607451</v>
      </c>
      <c r="AB14" s="39">
        <f t="shared" si="8"/>
        <v>36865.644618429804</v>
      </c>
      <c r="AC14" s="87">
        <f t="shared" si="9"/>
        <v>-2769595.9582027127</v>
      </c>
      <c r="AD14" s="87">
        <f>Assumptions!$B$23*R14</f>
        <v>1555344.0840133009</v>
      </c>
      <c r="AE14" s="87">
        <f t="shared" si="11"/>
        <v>-1214251.8741894118</v>
      </c>
    </row>
    <row r="15" spans="1:33" x14ac:dyDescent="0.25">
      <c r="A15" s="1">
        <f t="shared" si="10"/>
        <v>10</v>
      </c>
      <c r="B15" s="30" t="s">
        <v>17</v>
      </c>
      <c r="C15" s="31">
        <f t="shared" si="3"/>
        <v>10</v>
      </c>
      <c r="D15" s="32">
        <f t="shared" si="1"/>
        <v>0.83333333333333337</v>
      </c>
      <c r="E15" s="32">
        <f t="shared" si="4"/>
        <v>8.333333333333337E-2</v>
      </c>
      <c r="F15" s="31">
        <f t="shared" si="5"/>
        <v>0</v>
      </c>
      <c r="G15" s="36">
        <f>(G14*($K14/$K13)-L14)*(1+Assumptions!$B$15)^$F15</f>
        <v>884775470.84231567</v>
      </c>
      <c r="H15" s="36">
        <f>$H$6/$G$6*G15*(1+Assumptions!$B$16)^INT((C15-1)/12)*IF(B15="Monthly",1,12)</f>
        <v>73731.289236859637</v>
      </c>
      <c r="I15" s="40">
        <f>Assumptions!$B$14</f>
        <v>0.15</v>
      </c>
      <c r="J15" s="40">
        <f t="shared" si="6"/>
        <v>1.3451947011868914E-2</v>
      </c>
      <c r="K15" s="35">
        <f t="shared" si="7"/>
        <v>0.8733381625716955</v>
      </c>
      <c r="L15" s="92">
        <f>H15*Assumptions!$B$7*(1+Assumptions!$K$8)</f>
        <v>51611.902465801744</v>
      </c>
      <c r="M15" s="36">
        <f>L15*Assumptions!$B$11</f>
        <v>10322.38049316035</v>
      </c>
      <c r="N15" s="36">
        <f>H15*Assumptions!$B$11</f>
        <v>14746.257847371928</v>
      </c>
      <c r="O15" s="36">
        <f>N15*Assumptions!$B$12</f>
        <v>1474.6257847371928</v>
      </c>
      <c r="P15" s="36">
        <f>H15*Assumptions!$B$9</f>
        <v>5898.5031389487713</v>
      </c>
      <c r="Q15" s="36">
        <f>H15*Assumptions!$B$8</f>
        <v>3686.5644618429819</v>
      </c>
      <c r="R15" s="37">
        <f>(R16)/((1+Assumptions!$B$21)^$E16)+H16/IF(H$3="EOP",((1+Assumptions!$B$21)^$E16),1)</f>
        <v>10316435.75751026</v>
      </c>
      <c r="S15" s="36">
        <f>(S16)/((1+Assumptions!$B$21)^$E16)+L16/IF(L$3="EOP",((1+Assumptions!$B$21)^$E16),1)</f>
        <v>5407983.2913149716</v>
      </c>
      <c r="T15" s="36">
        <f>(T16)/((1+Assumptions!$B$21)^$E16)+M16/IF(M$3="EOP",((1+Assumptions!$B$21)^$E16),1)</f>
        <v>1081596.6582629944</v>
      </c>
      <c r="U15" s="36">
        <f>(U16)/((1+Assumptions!$B$21)^$E16)+N16/IF(N$3="EOP",((1+Assumptions!$B$21)^$E16),1)</f>
        <v>2063287.1515020502</v>
      </c>
      <c r="V15" s="36">
        <f>(V16)/((1+Assumptions!$B$21)^$E16)+O16/IF(O$3="EOP",((1+Assumptions!$B$21)^$E16),1)</f>
        <v>206328.71515020498</v>
      </c>
      <c r="W15" s="36">
        <f>(W16)/((1+Assumptions!$B$21)^$E16)+P16/IF(P$3="EOP",((1+Assumptions!$B$21)^$E16),1)</f>
        <v>825314.86060081993</v>
      </c>
      <c r="X15" s="36">
        <f>(X16)/((1+Assumptions!$B$21)^$E16)+Q16/IF(Q$3="EOP",((1+Assumptions!$B$21)^$E16),1)</f>
        <v>505230.82792986126</v>
      </c>
      <c r="Y15" s="38">
        <f t="shared" si="2"/>
        <v>-2802544.9995757556</v>
      </c>
      <c r="Z15" s="37">
        <f>H16*Assumptions!$B$7*Assumptions!$B$25/$E16/12</f>
        <v>45459.474280660332</v>
      </c>
      <c r="AA15" s="36">
        <f>Z15*Assumptions!$B$11</f>
        <v>9091.8948561320667</v>
      </c>
      <c r="AB15" s="39">
        <f t="shared" si="8"/>
        <v>36367.579424528267</v>
      </c>
      <c r="AC15" s="87">
        <f t="shared" si="9"/>
        <v>-2766177.4201512272</v>
      </c>
      <c r="AD15" s="87">
        <f>Assumptions!$B$23*R15</f>
        <v>1547465.363626539</v>
      </c>
      <c r="AE15" s="87">
        <f t="shared" si="11"/>
        <v>-1218712.0565246881</v>
      </c>
    </row>
    <row r="16" spans="1:33" x14ac:dyDescent="0.25">
      <c r="A16" s="1">
        <f t="shared" si="10"/>
        <v>11</v>
      </c>
      <c r="B16" s="30" t="s">
        <v>17</v>
      </c>
      <c r="C16" s="31">
        <f t="shared" si="3"/>
        <v>11</v>
      </c>
      <c r="D16" s="32">
        <f t="shared" si="1"/>
        <v>0.91666666666666663</v>
      </c>
      <c r="E16" s="32">
        <f t="shared" si="4"/>
        <v>8.3333333333333259E-2</v>
      </c>
      <c r="F16" s="31">
        <f t="shared" si="5"/>
        <v>0</v>
      </c>
      <c r="G16" s="36">
        <f>(G15*($K15/$K14)-L15)*(1+Assumptions!$B$15)^$F16</f>
        <v>872821906.18867779</v>
      </c>
      <c r="H16" s="36">
        <f>$H$6/$G$6*G16*(1+Assumptions!$B$16)^INT((C16-1)/12)*IF(B16="Monthly",1,12)</f>
        <v>72735.158849056475</v>
      </c>
      <c r="I16" s="40">
        <f>Assumptions!$B$14</f>
        <v>0.15</v>
      </c>
      <c r="J16" s="40">
        <f t="shared" si="6"/>
        <v>1.3451947011868914E-2</v>
      </c>
      <c r="K16" s="35">
        <f t="shared" si="7"/>
        <v>0.8615900638853381</v>
      </c>
      <c r="L16" s="92">
        <f>H16*Assumptions!$B$7*(1+Assumptions!$K$8)</f>
        <v>50914.61119433953</v>
      </c>
      <c r="M16" s="36">
        <f>L16*Assumptions!$B$11</f>
        <v>10182.922238867906</v>
      </c>
      <c r="N16" s="36">
        <f>H16*Assumptions!$B$11</f>
        <v>14547.031769811296</v>
      </c>
      <c r="O16" s="36">
        <f>N16*Assumptions!$B$12</f>
        <v>1454.7031769811297</v>
      </c>
      <c r="P16" s="36">
        <f>H16*Assumptions!$B$9</f>
        <v>5818.8127079245178</v>
      </c>
      <c r="Q16" s="36">
        <f>H16*Assumptions!$B$8</f>
        <v>3636.757942452824</v>
      </c>
      <c r="R16" s="37">
        <f>(R17)/((1+Assumptions!$B$21)^$E17)+H17/IF(H$3="EOP",((1+Assumptions!$B$21)^$E17),1)</f>
        <v>10264800.944691734</v>
      </c>
      <c r="S16" s="36">
        <f>(S17)/((1+Assumptions!$B$21)^$E17)+L17/IF(L$3="EOP",((1+Assumptions!$B$21)^$E17),1)</f>
        <v>5368208.2402507858</v>
      </c>
      <c r="T16" s="36">
        <f>(T17)/((1+Assumptions!$B$21)^$E17)+M17/IF(M$3="EOP",((1+Assumptions!$B$21)^$E17),1)</f>
        <v>1073641.6480501574</v>
      </c>
      <c r="U16" s="36">
        <f>(U17)/((1+Assumptions!$B$21)^$E17)+N17/IF(N$3="EOP",((1+Assumptions!$B$21)^$E17),1)</f>
        <v>2052960.1889383453</v>
      </c>
      <c r="V16" s="36">
        <f>(V17)/((1+Assumptions!$B$21)^$E17)+O17/IF(O$3="EOP",((1+Assumptions!$B$21)^$E17),1)</f>
        <v>205296.01889383449</v>
      </c>
      <c r="W16" s="36">
        <f>(W17)/((1+Assumptions!$B$21)^$E17)+P17/IF(P$3="EOP",((1+Assumptions!$B$21)^$E17),1)</f>
        <v>821184.07557533798</v>
      </c>
      <c r="X16" s="36">
        <f>(X17)/((1+Assumptions!$B$21)^$E17)+Q17/IF(Q$3="EOP",((1+Assumptions!$B$21)^$E17),1)</f>
        <v>502634.76277142105</v>
      </c>
      <c r="Y16" s="38">
        <f t="shared" si="2"/>
        <v>-2798751.3440998364</v>
      </c>
      <c r="Z16" s="37">
        <f>H17*Assumptions!$B$7*Assumptions!$B$25/$E17/12</f>
        <v>44845.304038783048</v>
      </c>
      <c r="AA16" s="36">
        <f>Z16*Assumptions!$B$11</f>
        <v>8969.0608077566103</v>
      </c>
      <c r="AB16" s="39">
        <f t="shared" si="8"/>
        <v>35876.243231026441</v>
      </c>
      <c r="AC16" s="87">
        <f t="shared" si="9"/>
        <v>-2762875.10086881</v>
      </c>
      <c r="AD16" s="87">
        <f>Assumptions!$B$23*R16</f>
        <v>1539720.14170376</v>
      </c>
      <c r="AE16" s="87">
        <f t="shared" si="11"/>
        <v>-1223154.9591650499</v>
      </c>
    </row>
    <row r="17" spans="1:31" s="21" customFormat="1" x14ac:dyDescent="0.25">
      <c r="A17" s="21">
        <f t="shared" si="10"/>
        <v>12</v>
      </c>
      <c r="B17" s="41" t="s">
        <v>17</v>
      </c>
      <c r="C17" s="23">
        <f t="shared" si="3"/>
        <v>12</v>
      </c>
      <c r="D17" s="22">
        <f t="shared" si="1"/>
        <v>1</v>
      </c>
      <c r="E17" s="22">
        <f t="shared" si="4"/>
        <v>8.333333333333337E-2</v>
      </c>
      <c r="F17" s="23">
        <f t="shared" si="5"/>
        <v>0</v>
      </c>
      <c r="G17" s="27">
        <f>(G16*($K16/$K15)-L16)*(1+Assumptions!$B$15)^$F17</f>
        <v>861029837.54463494</v>
      </c>
      <c r="H17" s="27">
        <f>$H$6/$G$6*G17*(1+Assumptions!$B$16)^INT((C17-1)/12)*IF(B17="Monthly",1,12)</f>
        <v>71752.486462052912</v>
      </c>
      <c r="I17" s="42">
        <f>Assumptions!$B$14</f>
        <v>0.15</v>
      </c>
      <c r="J17" s="42">
        <f t="shared" si="6"/>
        <v>1.3451947011868914E-2</v>
      </c>
      <c r="K17" s="43">
        <f t="shared" si="7"/>
        <v>0.84999999999999976</v>
      </c>
      <c r="L17" s="92">
        <f>H17*Assumptions!$B$7*(1+Assumptions!$K$8)</f>
        <v>50226.740523437038</v>
      </c>
      <c r="M17" s="27">
        <f>L17*Assumptions!$B$11</f>
        <v>10045.348104687408</v>
      </c>
      <c r="N17" s="27">
        <f>H17*Assumptions!$B$11</f>
        <v>14350.497292410582</v>
      </c>
      <c r="O17" s="27">
        <f>N17*Assumptions!$B$12</f>
        <v>1435.0497292410582</v>
      </c>
      <c r="P17" s="27">
        <f>H17*Assumptions!$B$9</f>
        <v>5740.1989169642329</v>
      </c>
      <c r="Q17" s="27">
        <f>H17*Assumptions!$B$8</f>
        <v>3587.6243231026456</v>
      </c>
      <c r="R17" s="26">
        <f>(R18)/((1+Assumptions!$B$21)^$E18)+H18/IF(H$3="EOP",((1+Assumptions!$B$21)^$E18),1)</f>
        <v>10214044.469144208</v>
      </c>
      <c r="S17" s="27">
        <f>(S18)/((1+Assumptions!$B$21)^$E18)+L18/IF(L$3="EOP",((1+Assumptions!$B$21)^$E18),1)</f>
        <v>5329039.1297646854</v>
      </c>
      <c r="T17" s="27">
        <f>(T18)/((1+Assumptions!$B$21)^$E18)+M18/IF(M$3="EOP",((1+Assumptions!$B$21)^$E18),1)</f>
        <v>1065807.8259529374</v>
      </c>
      <c r="U17" s="27">
        <f>(U18)/((1+Assumptions!$B$21)^$E18)+N18/IF(N$3="EOP",((1+Assumptions!$B$21)^$E18),1)</f>
        <v>2042808.89382884</v>
      </c>
      <c r="V17" s="27">
        <f>(V18)/((1+Assumptions!$B$21)^$E18)+O18/IF(O$3="EOP",((1+Assumptions!$B$21)^$E18),1)</f>
        <v>204280.88938288396</v>
      </c>
      <c r="W17" s="27">
        <f>(W18)/((1+Assumptions!$B$21)^$E18)+P18/IF(P$3="EOP",((1+Assumptions!$B$21)^$E18),1)</f>
        <v>817123.55753153586</v>
      </c>
      <c r="X17" s="27">
        <f>(X18)/((1+Assumptions!$B$21)^$E18)+Q18/IF(Q$3="EOP",((1+Assumptions!$B$21)^$E18),1)</f>
        <v>500082.48376315879</v>
      </c>
      <c r="Y17" s="28">
        <f t="shared" si="2"/>
        <v>-2795079.1195918103</v>
      </c>
      <c r="Z17" s="26">
        <f>H18*Assumptions!$B$7*Assumptions!$B$25/$E18/12</f>
        <v>48734.15764021314</v>
      </c>
      <c r="AA17" s="27">
        <f>Z17*Assumptions!$B$11</f>
        <v>9746.8315280426286</v>
      </c>
      <c r="AB17" s="29">
        <f t="shared" si="8"/>
        <v>38987.326112170515</v>
      </c>
      <c r="AC17" s="86">
        <f t="shared" si="9"/>
        <v>-2756091.7934796396</v>
      </c>
      <c r="AD17" s="86">
        <f>Assumptions!$B$23*R17</f>
        <v>1532106.6703716312</v>
      </c>
      <c r="AE17" s="86">
        <f t="shared" si="11"/>
        <v>-1223985.1231080084</v>
      </c>
    </row>
    <row r="18" spans="1:31" x14ac:dyDescent="0.25">
      <c r="A18" s="1">
        <f t="shared" si="10"/>
        <v>13</v>
      </c>
      <c r="B18" s="30" t="s">
        <v>17</v>
      </c>
      <c r="C18" s="31">
        <f t="shared" si="3"/>
        <v>13</v>
      </c>
      <c r="D18" s="32">
        <f t="shared" si="1"/>
        <v>1.0833333333333333</v>
      </c>
      <c r="E18" s="32">
        <f t="shared" si="4"/>
        <v>8.3333333333333259E-2</v>
      </c>
      <c r="F18" s="31">
        <f t="shared" si="5"/>
        <v>1</v>
      </c>
      <c r="G18" s="36">
        <f>(G17*($K17/$K16)-L17)*(1+Assumptions!$B$15)^$F18</f>
        <v>866385024.71489942</v>
      </c>
      <c r="H18" s="36">
        <f>$H$6/$G$6*G18*(1+Assumptions!$B$16)^INT((C18-1)/12)*IF(B18="Monthly",1,12)</f>
        <v>77974.652224340956</v>
      </c>
      <c r="I18" s="40">
        <f>Assumptions!$B$14</f>
        <v>0.15</v>
      </c>
      <c r="J18" s="40">
        <f t="shared" si="6"/>
        <v>1.3451947011868914E-2</v>
      </c>
      <c r="K18" s="35">
        <f t="shared" si="7"/>
        <v>0.83856584503991116</v>
      </c>
      <c r="L18" s="92">
        <f>H18*Assumptions!$B$7*(1+Assumptions!$K$8)</f>
        <v>54582.256557038665</v>
      </c>
      <c r="M18" s="36">
        <f>L18*Assumptions!$B$11</f>
        <v>10916.451311407734</v>
      </c>
      <c r="N18" s="36">
        <f>H18*Assumptions!$B$11</f>
        <v>15594.930444868192</v>
      </c>
      <c r="O18" s="36">
        <f>N18*Assumptions!$B$12</f>
        <v>1559.4930444868194</v>
      </c>
      <c r="P18" s="36">
        <f>H18*Assumptions!$B$9</f>
        <v>6237.9721779472766</v>
      </c>
      <c r="Q18" s="36">
        <f>H18*Assumptions!$B$8</f>
        <v>3898.7326112170481</v>
      </c>
      <c r="R18" s="37">
        <f>(R19)/((1+Assumptions!$B$21)^$E19)+H19/IF(H$3="EOP",((1+Assumptions!$B$21)^$E19),1)</f>
        <v>10156948.461162416</v>
      </c>
      <c r="S18" s="36">
        <f>(S19)/((1+Assumptions!$B$21)^$E19)+L19/IF(L$3="EOP",((1+Assumptions!$B$21)^$E19),1)</f>
        <v>5285433.821290547</v>
      </c>
      <c r="T18" s="36">
        <f>(T19)/((1+Assumptions!$B$21)^$E19)+M19/IF(M$3="EOP",((1+Assumptions!$B$21)^$E19),1)</f>
        <v>1057086.7642581097</v>
      </c>
      <c r="U18" s="36">
        <f>(U19)/((1+Assumptions!$B$21)^$E19)+N19/IF(N$3="EOP",((1+Assumptions!$B$21)^$E19),1)</f>
        <v>2031389.6922324817</v>
      </c>
      <c r="V18" s="36">
        <f>(V19)/((1+Assumptions!$B$21)^$E19)+O19/IF(O$3="EOP",((1+Assumptions!$B$21)^$E19),1)</f>
        <v>203138.96922324813</v>
      </c>
      <c r="W18" s="36">
        <f>(W19)/((1+Assumptions!$B$21)^$E19)+P19/IF(P$3="EOP",((1+Assumptions!$B$21)^$E19),1)</f>
        <v>812555.87689299253</v>
      </c>
      <c r="X18" s="36">
        <f>(X19)/((1+Assumptions!$B$21)^$E19)+Q19/IF(Q$3="EOP",((1+Assumptions!$B$21)^$E19),1)</f>
        <v>497213.83918991016</v>
      </c>
      <c r="Y18" s="38">
        <f t="shared" si="2"/>
        <v>-2790580.9650378432</v>
      </c>
      <c r="Z18" s="37">
        <f>H19*Assumptions!$B$7*Assumptions!$B$25/$E19/12</f>
        <v>48075.518082037474</v>
      </c>
      <c r="AA18" s="36">
        <f>Z18*Assumptions!$B$11</f>
        <v>9615.1036164074958</v>
      </c>
      <c r="AB18" s="39">
        <f t="shared" si="8"/>
        <v>38460.414465629976</v>
      </c>
      <c r="AC18" s="87">
        <f t="shared" si="9"/>
        <v>-2752120.5505722133</v>
      </c>
      <c r="AD18" s="87">
        <f>Assumptions!$B$23*R18</f>
        <v>1523542.2691743623</v>
      </c>
      <c r="AE18" s="87">
        <f t="shared" si="11"/>
        <v>-1228578.281397851</v>
      </c>
    </row>
    <row r="19" spans="1:31" x14ac:dyDescent="0.25">
      <c r="A19" s="1">
        <f t="shared" si="10"/>
        <v>14</v>
      </c>
      <c r="B19" s="30" t="s">
        <v>17</v>
      </c>
      <c r="C19" s="31">
        <f t="shared" si="3"/>
        <v>14</v>
      </c>
      <c r="D19" s="32">
        <f t="shared" si="1"/>
        <v>1.1666666666666667</v>
      </c>
      <c r="E19" s="32">
        <f t="shared" si="4"/>
        <v>8.3333333333333481E-2</v>
      </c>
      <c r="F19" s="31">
        <f t="shared" si="5"/>
        <v>0</v>
      </c>
      <c r="G19" s="36">
        <f>(G18*($K18/$K17)-L18)*(1+Assumptions!$B$15)^$F19</f>
        <v>854675877.01400089</v>
      </c>
      <c r="H19" s="36">
        <f>$H$6/$G$6*G19*(1+Assumptions!$B$16)^INT((C19-1)/12)*IF(B19="Monthly",1,12)</f>
        <v>76920.828931260083</v>
      </c>
      <c r="I19" s="40">
        <f>Assumptions!$B$14</f>
        <v>0.15</v>
      </c>
      <c r="J19" s="40">
        <f t="shared" si="6"/>
        <v>1.3451947011868914E-2</v>
      </c>
      <c r="K19" s="35">
        <f t="shared" si="7"/>
        <v>0.8272855017264712</v>
      </c>
      <c r="L19" s="92">
        <f>H19*Assumptions!$B$7*(1+Assumptions!$K$8)</f>
        <v>53844.580251882056</v>
      </c>
      <c r="M19" s="36">
        <f>L19*Assumptions!$B$11</f>
        <v>10768.916050376412</v>
      </c>
      <c r="N19" s="36">
        <f>H19*Assumptions!$B$11</f>
        <v>15384.165786252017</v>
      </c>
      <c r="O19" s="36">
        <f>N19*Assumptions!$B$12</f>
        <v>1538.4165786252017</v>
      </c>
      <c r="P19" s="36">
        <f>H19*Assumptions!$B$9</f>
        <v>6153.6663145008069</v>
      </c>
      <c r="Q19" s="36">
        <f>H19*Assumptions!$B$8</f>
        <v>3846.0414465630042</v>
      </c>
      <c r="R19" s="37">
        <f>(R20)/((1+Assumptions!$B$21)^$E20)+H20/IF(H$3="EOP",((1+Assumptions!$B$21)^$E20),1)</f>
        <v>10100790.838749044</v>
      </c>
      <c r="S19" s="36">
        <f>(S20)/((1+Assumptions!$B$21)^$E20)+L20/IF(L$3="EOP",((1+Assumptions!$B$21)^$E20),1)</f>
        <v>5242476.3693256136</v>
      </c>
      <c r="T19" s="36">
        <f>(T20)/((1+Assumptions!$B$21)^$E20)+M20/IF(M$3="EOP",((1+Assumptions!$B$21)^$E20),1)</f>
        <v>1048495.2738651232</v>
      </c>
      <c r="U19" s="36">
        <f>(U20)/((1+Assumptions!$B$21)^$E20)+N20/IF(N$3="EOP",((1+Assumptions!$B$21)^$E20),1)</f>
        <v>2020158.1677498072</v>
      </c>
      <c r="V19" s="36">
        <f>(V20)/((1+Assumptions!$B$21)^$E20)+O20/IF(O$3="EOP",((1+Assumptions!$B$21)^$E20),1)</f>
        <v>202015.81677498069</v>
      </c>
      <c r="W19" s="36">
        <f>(W20)/((1+Assumptions!$B$21)^$E20)+P20/IF(P$3="EOP",((1+Assumptions!$B$21)^$E20),1)</f>
        <v>808063.26709992276</v>
      </c>
      <c r="X19" s="36">
        <f>(X20)/((1+Assumptions!$B$21)^$E20)+Q20/IF(Q$3="EOP",((1+Assumptions!$B$21)^$E20),1)</f>
        <v>494391.97684317839</v>
      </c>
      <c r="Y19" s="38">
        <f t="shared" si="2"/>
        <v>-2786212.1483706255</v>
      </c>
      <c r="Z19" s="37">
        <f>H20*Assumptions!$B$7*Assumptions!$B$25/$E20/12</f>
        <v>47425.780002590705</v>
      </c>
      <c r="AA19" s="36">
        <f>Z19*Assumptions!$B$11</f>
        <v>9485.1560005181418</v>
      </c>
      <c r="AB19" s="39">
        <f t="shared" si="8"/>
        <v>37940.624002072567</v>
      </c>
      <c r="AC19" s="87">
        <f t="shared" si="9"/>
        <v>-2748271.524368553</v>
      </c>
      <c r="AD19" s="87">
        <f>Assumptions!$B$23*R19</f>
        <v>1515118.6258123566</v>
      </c>
      <c r="AE19" s="87">
        <f t="shared" si="11"/>
        <v>-1233152.8985561964</v>
      </c>
    </row>
    <row r="20" spans="1:31" x14ac:dyDescent="0.25">
      <c r="A20" s="1">
        <f t="shared" si="10"/>
        <v>15</v>
      </c>
      <c r="B20" s="30" t="s">
        <v>17</v>
      </c>
      <c r="C20" s="31">
        <f t="shared" si="3"/>
        <v>15</v>
      </c>
      <c r="D20" s="32">
        <f t="shared" si="1"/>
        <v>1.25</v>
      </c>
      <c r="E20" s="32">
        <f t="shared" si="4"/>
        <v>8.3333333333333259E-2</v>
      </c>
      <c r="F20" s="31">
        <f t="shared" si="5"/>
        <v>0</v>
      </c>
      <c r="G20" s="36">
        <f>(G19*($K19/$K18)-L19)*(1+Assumptions!$B$15)^$F20</f>
        <v>843124977.82383406</v>
      </c>
      <c r="H20" s="36">
        <f>$H$6/$G$6*G20*(1+Assumptions!$B$16)^INT((C20-1)/12)*IF(B20="Monthly",1,12)</f>
        <v>75881.248004145062</v>
      </c>
      <c r="I20" s="40">
        <f>Assumptions!$B$14</f>
        <v>0.15</v>
      </c>
      <c r="J20" s="40">
        <f t="shared" si="6"/>
        <v>1.3451947011868914E-2</v>
      </c>
      <c r="K20" s="35">
        <f t="shared" si="7"/>
        <v>0.81615690099355931</v>
      </c>
      <c r="L20" s="92">
        <f>H20*Assumptions!$B$7*(1+Assumptions!$K$8)</f>
        <v>53116.873602901542</v>
      </c>
      <c r="M20" s="36">
        <f>L20*Assumptions!$B$11</f>
        <v>10623.374720580308</v>
      </c>
      <c r="N20" s="36">
        <f>H20*Assumptions!$B$11</f>
        <v>15176.249600829013</v>
      </c>
      <c r="O20" s="36">
        <f>N20*Assumptions!$B$12</f>
        <v>1517.6249600829015</v>
      </c>
      <c r="P20" s="36">
        <f>H20*Assumptions!$B$9</f>
        <v>6070.4998403316049</v>
      </c>
      <c r="Q20" s="36">
        <f>H20*Assumptions!$B$8</f>
        <v>3794.0624002072532</v>
      </c>
      <c r="R20" s="37">
        <f>(R21)/((1+Assumptions!$B$21)^$E21)+H21/IF(H$3="EOP",((1+Assumptions!$B$21)^$E21),1)</f>
        <v>10045559.263121808</v>
      </c>
      <c r="S20" s="36">
        <f>(S21)/((1+Assumptions!$B$21)^$E21)+L21/IF(L$3="EOP",((1+Assumptions!$B$21)^$E21),1)</f>
        <v>5200158.1386920428</v>
      </c>
      <c r="T20" s="36">
        <f>(T21)/((1+Assumptions!$B$21)^$E21)+M21/IF(M$3="EOP",((1+Assumptions!$B$21)^$E21),1)</f>
        <v>1040031.627738409</v>
      </c>
      <c r="U20" s="36">
        <f>(U21)/((1+Assumptions!$B$21)^$E21)+N21/IF(N$3="EOP",((1+Assumptions!$B$21)^$E21),1)</f>
        <v>2009111.8526243602</v>
      </c>
      <c r="V20" s="36">
        <f>(V21)/((1+Assumptions!$B$21)^$E21)+O21/IF(O$3="EOP",((1+Assumptions!$B$21)^$E21),1)</f>
        <v>200911.18526243599</v>
      </c>
      <c r="W20" s="36">
        <f>(W21)/((1+Assumptions!$B$21)^$E21)+P21/IF(P$3="EOP",((1+Assumptions!$B$21)^$E21),1)</f>
        <v>803644.74104974396</v>
      </c>
      <c r="X20" s="36">
        <f>(X21)/((1+Assumptions!$B$21)^$E21)+Q21/IF(Q$3="EOP",((1+Assumptions!$B$21)^$E21),1)</f>
        <v>491616.28096839198</v>
      </c>
      <c r="Y20" s="38">
        <f t="shared" si="2"/>
        <v>-2781971.0627881135</v>
      </c>
      <c r="Z20" s="37">
        <f>H21*Assumptions!$B$7*Assumptions!$B$25/$E21/12</f>
        <v>46784.823098859139</v>
      </c>
      <c r="AA20" s="36">
        <f>Z20*Assumptions!$B$11</f>
        <v>9356.9646197718284</v>
      </c>
      <c r="AB20" s="39">
        <f t="shared" si="8"/>
        <v>37427.858479087314</v>
      </c>
      <c r="AC20" s="87">
        <f t="shared" si="9"/>
        <v>-2744543.2043090262</v>
      </c>
      <c r="AD20" s="87">
        <f>Assumptions!$B$23*R20</f>
        <v>1506833.8894682711</v>
      </c>
      <c r="AE20" s="87">
        <f t="shared" si="11"/>
        <v>-1237709.3148407552</v>
      </c>
    </row>
    <row r="21" spans="1:31" x14ac:dyDescent="0.25">
      <c r="A21" s="1">
        <f t="shared" si="10"/>
        <v>16</v>
      </c>
      <c r="B21" s="30" t="s">
        <v>17</v>
      </c>
      <c r="C21" s="31">
        <f t="shared" si="3"/>
        <v>16</v>
      </c>
      <c r="D21" s="32">
        <f t="shared" si="1"/>
        <v>1.3333333333333333</v>
      </c>
      <c r="E21" s="32">
        <f t="shared" si="4"/>
        <v>8.3333333333333259E-2</v>
      </c>
      <c r="F21" s="31">
        <f t="shared" si="5"/>
        <v>0</v>
      </c>
      <c r="G21" s="36">
        <f>(G20*($K20/$K19)-L20)*(1+Assumptions!$B$15)^$F21</f>
        <v>831730188.42416179</v>
      </c>
      <c r="H21" s="36">
        <f>$H$6/$G$6*G21*(1+Assumptions!$B$16)^INT((C21-1)/12)*IF(B21="Monthly",1,12)</f>
        <v>74855.716958174555</v>
      </c>
      <c r="I21" s="40">
        <f>Assumptions!$B$14</f>
        <v>0.15</v>
      </c>
      <c r="J21" s="40">
        <f t="shared" si="6"/>
        <v>1.3451947011868914E-2</v>
      </c>
      <c r="K21" s="35">
        <f t="shared" si="7"/>
        <v>0.80517800160802278</v>
      </c>
      <c r="L21" s="92">
        <f>H21*Assumptions!$B$7*(1+Assumptions!$K$8)</f>
        <v>52399.001870722183</v>
      </c>
      <c r="M21" s="36">
        <f>L21*Assumptions!$B$11</f>
        <v>10479.800374144437</v>
      </c>
      <c r="N21" s="36">
        <f>H21*Assumptions!$B$11</f>
        <v>14971.143391634912</v>
      </c>
      <c r="O21" s="36">
        <f>N21*Assumptions!$B$12</f>
        <v>1497.1143391634914</v>
      </c>
      <c r="P21" s="36">
        <f>H21*Assumptions!$B$9</f>
        <v>5988.4573566539648</v>
      </c>
      <c r="Q21" s="36">
        <f>H21*Assumptions!$B$8</f>
        <v>3742.7858479087281</v>
      </c>
      <c r="R21" s="37">
        <f>(R22)/((1+Assumptions!$B$21)^$E22)+H22/IF(H$3="EOP",((1+Assumptions!$B$21)^$E22),1)</f>
        <v>9991241.5629638713</v>
      </c>
      <c r="S21" s="36">
        <f>(S22)/((1+Assumptions!$B$21)^$E22)+L22/IF(L$3="EOP",((1+Assumptions!$B$21)^$E22),1)</f>
        <v>5158470.6111643156</v>
      </c>
      <c r="T21" s="36">
        <f>(T22)/((1+Assumptions!$B$21)^$E22)+M22/IF(M$3="EOP",((1+Assumptions!$B$21)^$E22),1)</f>
        <v>1031694.1222328637</v>
      </c>
      <c r="U21" s="36">
        <f>(U22)/((1+Assumptions!$B$21)^$E22)+N22/IF(N$3="EOP",((1+Assumptions!$B$21)^$E22),1)</f>
        <v>1998248.312592773</v>
      </c>
      <c r="V21" s="36">
        <f>(V22)/((1+Assumptions!$B$21)^$E22)+O22/IF(O$3="EOP",((1+Assumptions!$B$21)^$E22),1)</f>
        <v>199824.83125927724</v>
      </c>
      <c r="W21" s="36">
        <f>(W22)/((1+Assumptions!$B$21)^$E22)+P22/IF(P$3="EOP",((1+Assumptions!$B$21)^$E22),1)</f>
        <v>799299.32503710897</v>
      </c>
      <c r="X21" s="36">
        <f>(X22)/((1+Assumptions!$B$21)^$E22)+Q22/IF(Q$3="EOP",((1+Assumptions!$B$21)^$E22),1)</f>
        <v>488886.14416686713</v>
      </c>
      <c r="Y21" s="38">
        <f t="shared" si="2"/>
        <v>-2777856.1234949473</v>
      </c>
      <c r="Z21" s="37">
        <f>H22*Assumptions!$B$7*Assumptions!$B$25/$E22/12</f>
        <v>46152.528693718275</v>
      </c>
      <c r="AA21" s="36">
        <f>Z21*Assumptions!$B$11</f>
        <v>9230.5057387436555</v>
      </c>
      <c r="AB21" s="39">
        <f t="shared" si="8"/>
        <v>36922.022954974622</v>
      </c>
      <c r="AC21" s="87">
        <f t="shared" si="9"/>
        <v>-2740934.1005399725</v>
      </c>
      <c r="AD21" s="87">
        <f>Assumptions!$B$23*R21</f>
        <v>1498686.2344445807</v>
      </c>
      <c r="AE21" s="87">
        <f t="shared" si="11"/>
        <v>-1242247.8660953918</v>
      </c>
    </row>
    <row r="22" spans="1:31" x14ac:dyDescent="0.25">
      <c r="A22" s="1">
        <f t="shared" si="10"/>
        <v>17</v>
      </c>
      <c r="B22" s="30" t="s">
        <v>17</v>
      </c>
      <c r="C22" s="31">
        <f t="shared" si="3"/>
        <v>17</v>
      </c>
      <c r="D22" s="32">
        <f t="shared" si="1"/>
        <v>1.4166666666666667</v>
      </c>
      <c r="E22" s="32">
        <f t="shared" si="4"/>
        <v>8.3333333333333481E-2</v>
      </c>
      <c r="F22" s="31">
        <f t="shared" si="5"/>
        <v>0</v>
      </c>
      <c r="G22" s="36">
        <f>(G21*($K21/$K20)-L21)*(1+Assumptions!$B$15)^$F22</f>
        <v>820489398.99943745</v>
      </c>
      <c r="H22" s="36">
        <f>$H$6/$G$6*G22*(1+Assumptions!$B$16)^INT((C22-1)/12)*IF(B22="Monthly",1,12)</f>
        <v>73844.045909949375</v>
      </c>
      <c r="I22" s="40">
        <f>Assumptions!$B$14</f>
        <v>0.15</v>
      </c>
      <c r="J22" s="40">
        <f t="shared" si="6"/>
        <v>1.3451947011868914E-2</v>
      </c>
      <c r="K22" s="35">
        <f t="shared" si="7"/>
        <v>0.79434678979526918</v>
      </c>
      <c r="L22" s="92">
        <f>H22*Assumptions!$B$7*(1+Assumptions!$K$8)</f>
        <v>51690.832136964556</v>
      </c>
      <c r="M22" s="36">
        <f>L22*Assumptions!$B$11</f>
        <v>10338.166427392913</v>
      </c>
      <c r="N22" s="36">
        <f>H22*Assumptions!$B$11</f>
        <v>14768.809181989876</v>
      </c>
      <c r="O22" s="36">
        <f>N22*Assumptions!$B$12</f>
        <v>1476.8809181989877</v>
      </c>
      <c r="P22" s="36">
        <f>H22*Assumptions!$B$9</f>
        <v>5907.52367279595</v>
      </c>
      <c r="Q22" s="36">
        <f>H22*Assumptions!$B$8</f>
        <v>3692.2022954974691</v>
      </c>
      <c r="R22" s="37">
        <f>(R23)/((1+Assumptions!$B$21)^$E23)+H23/IF(H$3="EOP",((1+Assumptions!$B$21)^$E23),1)</f>
        <v>9937825.7321620006</v>
      </c>
      <c r="S22" s="36">
        <f>(S23)/((1+Assumptions!$B$21)^$E23)+L23/IF(L$3="EOP",((1+Assumptions!$B$21)^$E23),1)</f>
        <v>5117405.3838891461</v>
      </c>
      <c r="T22" s="36">
        <f>(T23)/((1+Assumptions!$B$21)^$E23)+M23/IF(M$3="EOP",((1+Assumptions!$B$21)^$E23),1)</f>
        <v>1023481.0767778298</v>
      </c>
      <c r="U22" s="36">
        <f>(U23)/((1+Assumptions!$B$21)^$E23)+N23/IF(N$3="EOP",((1+Assumptions!$B$21)^$E23),1)</f>
        <v>1987565.1464323988</v>
      </c>
      <c r="V22" s="36">
        <f>(V23)/((1+Assumptions!$B$21)^$E23)+O23/IF(O$3="EOP",((1+Assumptions!$B$21)^$E23),1)</f>
        <v>198756.51464323982</v>
      </c>
      <c r="W22" s="36">
        <f>(W23)/((1+Assumptions!$B$21)^$E23)+P23/IF(P$3="EOP",((1+Assumptions!$B$21)^$E23),1)</f>
        <v>795026.05857295927</v>
      </c>
      <c r="X22" s="36">
        <f>(X23)/((1+Assumptions!$B$21)^$E23)+Q23/IF(Q$3="EOP",((1+Assumptions!$B$21)^$E23),1)</f>
        <v>486200.96728294826</v>
      </c>
      <c r="Y22" s="38">
        <f t="shared" si="2"/>
        <v>-2773865.767405618</v>
      </c>
      <c r="Z22" s="37">
        <f>H23*Assumptions!$B$7*Assumptions!$B$25/$E23/12</f>
        <v>45528.779713959033</v>
      </c>
      <c r="AA22" s="36">
        <f>Z22*Assumptions!$B$11</f>
        <v>9105.7559427918077</v>
      </c>
      <c r="AB22" s="39">
        <f t="shared" si="8"/>
        <v>36423.023771167223</v>
      </c>
      <c r="AC22" s="87">
        <f t="shared" si="9"/>
        <v>-2737442.7436344507</v>
      </c>
      <c r="AD22" s="87">
        <f>Assumptions!$B$23*R22</f>
        <v>1490673.8598243</v>
      </c>
      <c r="AE22" s="87">
        <f t="shared" si="11"/>
        <v>-1246768.8838101507</v>
      </c>
    </row>
    <row r="23" spans="1:31" x14ac:dyDescent="0.25">
      <c r="A23" s="1">
        <f t="shared" si="10"/>
        <v>18</v>
      </c>
      <c r="B23" s="30" t="s">
        <v>17</v>
      </c>
      <c r="C23" s="31">
        <f t="shared" si="3"/>
        <v>18</v>
      </c>
      <c r="D23" s="32">
        <f t="shared" si="1"/>
        <v>1.5</v>
      </c>
      <c r="E23" s="32">
        <f t="shared" si="4"/>
        <v>8.3333333333333259E-2</v>
      </c>
      <c r="F23" s="31">
        <f t="shared" si="5"/>
        <v>0</v>
      </c>
      <c r="G23" s="36">
        <f>(G22*($K22/$K21)-L22)*(1+Assumptions!$B$15)^$F23</f>
        <v>809400528.24815989</v>
      </c>
      <c r="H23" s="36">
        <f>$H$6/$G$6*G23*(1+Assumptions!$B$16)^INT((C23-1)/12)*IF(B23="Monthly",1,12)</f>
        <v>72846.047542334389</v>
      </c>
      <c r="I23" s="40">
        <f>Assumptions!$B$14</f>
        <v>0.15</v>
      </c>
      <c r="J23" s="40">
        <f t="shared" si="6"/>
        <v>1.3451947011868914E-2</v>
      </c>
      <c r="K23" s="35">
        <f t="shared" si="7"/>
        <v>0.78366127886989501</v>
      </c>
      <c r="L23" s="92">
        <f>H23*Assumptions!$B$7*(1+Assumptions!$K$8)</f>
        <v>50992.233279634071</v>
      </c>
      <c r="M23" s="36">
        <f>L23*Assumptions!$B$11</f>
        <v>10198.446655926815</v>
      </c>
      <c r="N23" s="36">
        <f>H23*Assumptions!$B$11</f>
        <v>14569.209508466878</v>
      </c>
      <c r="O23" s="36">
        <f>N23*Assumptions!$B$12</f>
        <v>1456.9209508466879</v>
      </c>
      <c r="P23" s="36">
        <f>H23*Assumptions!$B$9</f>
        <v>5827.6838033867516</v>
      </c>
      <c r="Q23" s="36">
        <f>H23*Assumptions!$B$8</f>
        <v>3642.3023771167195</v>
      </c>
      <c r="R23" s="37">
        <f>(R24)/((1+Assumptions!$B$21)^$E24)+H24/IF(H$3="EOP",((1+Assumptions!$B$21)^$E24),1)</f>
        <v>9885299.9275753088</v>
      </c>
      <c r="S23" s="36">
        <f>(S24)/((1+Assumptions!$B$21)^$E24)+L24/IF(L$3="EOP",((1+Assumptions!$B$21)^$E24),1)</f>
        <v>5076954.1678267354</v>
      </c>
      <c r="T23" s="36">
        <f>(T24)/((1+Assumptions!$B$21)^$E24)+M24/IF(M$3="EOP",((1+Assumptions!$B$21)^$E24),1)</f>
        <v>1015390.8335653476</v>
      </c>
      <c r="U23" s="36">
        <f>(U24)/((1+Assumptions!$B$21)^$E24)+N24/IF(N$3="EOP",((1+Assumptions!$B$21)^$E24),1)</f>
        <v>1977059.9855150604</v>
      </c>
      <c r="V23" s="36">
        <f>(V24)/((1+Assumptions!$B$21)^$E24)+O24/IF(O$3="EOP",((1+Assumptions!$B$21)^$E24),1)</f>
        <v>197705.99855150597</v>
      </c>
      <c r="W23" s="36">
        <f>(W24)/((1+Assumptions!$B$21)^$E24)+P24/IF(P$3="EOP",((1+Assumptions!$B$21)^$E24),1)</f>
        <v>790823.99420602387</v>
      </c>
      <c r="X23" s="36">
        <f>(X24)/((1+Assumptions!$B$21)^$E24)+Q24/IF(Q$3="EOP",((1+Assumptions!$B$21)^$E24),1)</f>
        <v>483560.15929267363</v>
      </c>
      <c r="Y23" s="38">
        <f t="shared" si="2"/>
        <v>-2769998.4528516694</v>
      </c>
      <c r="Z23" s="37">
        <f>H24*Assumptions!$B$7*Assumptions!$B$25/$E24/12</f>
        <v>44913.460668609827</v>
      </c>
      <c r="AA23" s="36">
        <f>Z23*Assumptions!$B$11</f>
        <v>8982.6921337219665</v>
      </c>
      <c r="AB23" s="39">
        <f t="shared" si="8"/>
        <v>35930.768534887859</v>
      </c>
      <c r="AC23" s="87">
        <f t="shared" si="9"/>
        <v>-2734067.6843167813</v>
      </c>
      <c r="AD23" s="87">
        <f>Assumptions!$B$23*R23</f>
        <v>1482794.9891362963</v>
      </c>
      <c r="AE23" s="87">
        <f t="shared" si="11"/>
        <v>-1251272.695180485</v>
      </c>
    </row>
    <row r="24" spans="1:31" x14ac:dyDescent="0.25">
      <c r="A24" s="1">
        <f t="shared" si="10"/>
        <v>19</v>
      </c>
      <c r="B24" s="30" t="s">
        <v>17</v>
      </c>
      <c r="C24" s="31">
        <f t="shared" si="3"/>
        <v>19</v>
      </c>
      <c r="D24" s="32">
        <f t="shared" si="1"/>
        <v>1.5833333333333333</v>
      </c>
      <c r="E24" s="32">
        <f t="shared" si="4"/>
        <v>8.3333333333333259E-2</v>
      </c>
      <c r="F24" s="31">
        <f t="shared" si="5"/>
        <v>0</v>
      </c>
      <c r="G24" s="36">
        <f>(G23*($K23/$K22)-L23)*(1+Assumptions!$B$15)^$F24</f>
        <v>798461522.99750733</v>
      </c>
      <c r="H24" s="36">
        <f>$H$6/$G$6*G24*(1+Assumptions!$B$16)^INT((C24-1)/12)*IF(B24="Monthly",1,12)</f>
        <v>71861.537069775659</v>
      </c>
      <c r="I24" s="40">
        <f>Assumptions!$B$14</f>
        <v>0.15</v>
      </c>
      <c r="J24" s="40">
        <f t="shared" si="6"/>
        <v>1.3451947011868914E-2</v>
      </c>
      <c r="K24" s="35">
        <f t="shared" si="7"/>
        <v>0.77311950887128378</v>
      </c>
      <c r="L24" s="92">
        <f>H24*Assumptions!$B$7*(1+Assumptions!$K$8)</f>
        <v>50303.075948842961</v>
      </c>
      <c r="M24" s="36">
        <f>L24*Assumptions!$B$11</f>
        <v>10060.615189768592</v>
      </c>
      <c r="N24" s="36">
        <f>H24*Assumptions!$B$11</f>
        <v>14372.307413955132</v>
      </c>
      <c r="O24" s="36">
        <f>N24*Assumptions!$B$12</f>
        <v>1437.2307413955132</v>
      </c>
      <c r="P24" s="36">
        <f>H24*Assumptions!$B$9</f>
        <v>5748.9229655820527</v>
      </c>
      <c r="Q24" s="36">
        <f>H24*Assumptions!$B$8</f>
        <v>3593.0768534887829</v>
      </c>
      <c r="R24" s="37">
        <f>(R25)/((1+Assumptions!$B$21)^$E25)+H25/IF(H$3="EOP",((1+Assumptions!$B$21)^$E25),1)</f>
        <v>9833652.4668341633</v>
      </c>
      <c r="S24" s="36">
        <f>(S25)/((1+Assumptions!$B$21)^$E25)+L25/IF(L$3="EOP",((1+Assumptions!$B$21)^$E25),1)</f>
        <v>5037108.7862131111</v>
      </c>
      <c r="T24" s="36">
        <f>(T25)/((1+Assumptions!$B$21)^$E25)+M25/IF(M$3="EOP",((1+Assumptions!$B$21)^$E25),1)</f>
        <v>1007421.7572426228</v>
      </c>
      <c r="U24" s="36">
        <f>(U25)/((1+Assumptions!$B$21)^$E25)+N25/IF(N$3="EOP",((1+Assumptions!$B$21)^$E25),1)</f>
        <v>1966730.4933668312</v>
      </c>
      <c r="V24" s="36">
        <f>(V25)/((1+Assumptions!$B$21)^$E25)+O25/IF(O$3="EOP",((1+Assumptions!$B$21)^$E25),1)</f>
        <v>196673.04933668306</v>
      </c>
      <c r="W24" s="36">
        <f>(W25)/((1+Assumptions!$B$21)^$E25)+P25/IF(P$3="EOP",((1+Assumptions!$B$21)^$E25),1)</f>
        <v>786692.19734673225</v>
      </c>
      <c r="X24" s="36">
        <f>(X25)/((1+Assumptions!$B$21)^$E25)+Q25/IF(Q$3="EOP",((1+Assumptions!$B$21)^$E25),1)</f>
        <v>480963.13719394681</v>
      </c>
      <c r="Y24" s="38">
        <f t="shared" si="2"/>
        <v>-2766252.6592928483</v>
      </c>
      <c r="Z24" s="37">
        <f>H25*Assumptions!$B$7*Assumptions!$B$25/$E25/12</f>
        <v>44306.457627553784</v>
      </c>
      <c r="AA24" s="36">
        <f>Z24*Assumptions!$B$11</f>
        <v>8861.2915255107564</v>
      </c>
      <c r="AB24" s="39">
        <f t="shared" si="8"/>
        <v>35445.166102043026</v>
      </c>
      <c r="AC24" s="87">
        <f t="shared" si="9"/>
        <v>-2730807.4931908054</v>
      </c>
      <c r="AD24" s="87">
        <f>Assumptions!$B$23*R24</f>
        <v>1475047.8700251244</v>
      </c>
      <c r="AE24" s="87">
        <f t="shared" si="11"/>
        <v>-1255759.623165681</v>
      </c>
    </row>
    <row r="25" spans="1:31" x14ac:dyDescent="0.25">
      <c r="A25" s="1">
        <f t="shared" si="10"/>
        <v>20</v>
      </c>
      <c r="B25" s="30" t="s">
        <v>17</v>
      </c>
      <c r="C25" s="31">
        <f t="shared" si="3"/>
        <v>20</v>
      </c>
      <c r="D25" s="32">
        <f t="shared" si="1"/>
        <v>1.6666666666666667</v>
      </c>
      <c r="E25" s="32">
        <f t="shared" si="4"/>
        <v>8.3333333333333481E-2</v>
      </c>
      <c r="F25" s="31">
        <f t="shared" si="5"/>
        <v>0</v>
      </c>
      <c r="G25" s="36">
        <f>(G24*($K24/$K23)-L24)*(1+Assumptions!$B$15)^$F25</f>
        <v>787670357.82317984</v>
      </c>
      <c r="H25" s="36">
        <f>$H$6/$G$6*G25*(1+Assumptions!$B$16)^INT((C25-1)/12)*IF(B25="Monthly",1,12)</f>
        <v>70890.332204086182</v>
      </c>
      <c r="I25" s="40">
        <f>Assumptions!$B$14</f>
        <v>0.15</v>
      </c>
      <c r="J25" s="40">
        <f t="shared" si="6"/>
        <v>1.3451947011868914E-2</v>
      </c>
      <c r="K25" s="35">
        <f t="shared" si="7"/>
        <v>0.7627195462041052</v>
      </c>
      <c r="L25" s="92">
        <f>H25*Assumptions!$B$7*(1+Assumptions!$K$8)</f>
        <v>49623.232542860322</v>
      </c>
      <c r="M25" s="36">
        <f>L25*Assumptions!$B$11</f>
        <v>9924.6465085720647</v>
      </c>
      <c r="N25" s="36">
        <f>H25*Assumptions!$B$11</f>
        <v>14178.066440817238</v>
      </c>
      <c r="O25" s="36">
        <f>N25*Assumptions!$B$12</f>
        <v>1417.8066440817238</v>
      </c>
      <c r="P25" s="36">
        <f>H25*Assumptions!$B$9</f>
        <v>5671.2265763268942</v>
      </c>
      <c r="Q25" s="36">
        <f>H25*Assumptions!$B$8</f>
        <v>3544.5166102043095</v>
      </c>
      <c r="R25" s="37">
        <f>(R26)/((1+Assumptions!$B$21)^$E26)+H26/IF(H$3="EOP",((1+Assumptions!$B$21)^$E26),1)</f>
        <v>9782871.826168837</v>
      </c>
      <c r="S25" s="36">
        <f>(S26)/((1+Assumptions!$B$21)^$E26)+L26/IF(L$3="EOP",((1+Assumptions!$B$21)^$E26),1)</f>
        <v>4997861.1730432371</v>
      </c>
      <c r="T25" s="36">
        <f>(T26)/((1+Assumptions!$B$21)^$E26)+M26/IF(M$3="EOP",((1+Assumptions!$B$21)^$E26),1)</f>
        <v>999572.234608648</v>
      </c>
      <c r="U25" s="36">
        <f>(U26)/((1+Assumptions!$B$21)^$E26)+N26/IF(N$3="EOP",((1+Assumptions!$B$21)^$E26),1)</f>
        <v>1956574.3652337661</v>
      </c>
      <c r="V25" s="36">
        <f>(V26)/((1+Assumptions!$B$21)^$E26)+O26/IF(O$3="EOP",((1+Assumptions!$B$21)^$E26),1)</f>
        <v>195657.43652337656</v>
      </c>
      <c r="W25" s="36">
        <f>(W26)/((1+Assumptions!$B$21)^$E26)+P26/IF(P$3="EOP",((1+Assumptions!$B$21)^$E26),1)</f>
        <v>782629.74609350623</v>
      </c>
      <c r="X25" s="36">
        <f>(X26)/((1+Assumptions!$B$21)^$E26)+Q26/IF(Q$3="EOP",((1+Assumptions!$B$21)^$E26),1)</f>
        <v>478409.32589819207</v>
      </c>
      <c r="Y25" s="38">
        <f t="shared" si="2"/>
        <v>-2762626.8870321605</v>
      </c>
      <c r="Z25" s="37">
        <f>H26*Assumptions!$B$7*Assumptions!$B$25/$E26/12</f>
        <v>43707.658200433914</v>
      </c>
      <c r="AA25" s="36">
        <f>Z25*Assumptions!$B$11</f>
        <v>8741.5316400867832</v>
      </c>
      <c r="AB25" s="39">
        <f t="shared" si="8"/>
        <v>34966.126560347133</v>
      </c>
      <c r="AC25" s="87">
        <f t="shared" si="9"/>
        <v>-2727660.7604718134</v>
      </c>
      <c r="AD25" s="87">
        <f>Assumptions!$B$23*R25</f>
        <v>1467430.7739253256</v>
      </c>
      <c r="AE25" s="87">
        <f t="shared" si="11"/>
        <v>-1260229.9865464878</v>
      </c>
    </row>
    <row r="26" spans="1:31" x14ac:dyDescent="0.25">
      <c r="A26" s="1">
        <f t="shared" si="10"/>
        <v>21</v>
      </c>
      <c r="B26" s="30" t="s">
        <v>17</v>
      </c>
      <c r="C26" s="31">
        <f t="shared" si="3"/>
        <v>21</v>
      </c>
      <c r="D26" s="32">
        <f t="shared" si="1"/>
        <v>1.75</v>
      </c>
      <c r="E26" s="32">
        <f t="shared" si="4"/>
        <v>8.3333333333333259E-2</v>
      </c>
      <c r="F26" s="31">
        <f t="shared" si="5"/>
        <v>0</v>
      </c>
      <c r="G26" s="36">
        <f>(G25*($K25/$K24)-L25)*(1+Assumptions!$B$15)^$F26</f>
        <v>777025034.67437983</v>
      </c>
      <c r="H26" s="36">
        <f>$H$6/$G$6*G26*(1+Assumptions!$B$16)^INT((C26-1)/12)*IF(B26="Monthly",1,12)</f>
        <v>69932.253120694193</v>
      </c>
      <c r="I26" s="40">
        <f>Assumptions!$B$14</f>
        <v>0.15</v>
      </c>
      <c r="J26" s="40">
        <f t="shared" si="6"/>
        <v>1.3451947011868914E-2</v>
      </c>
      <c r="K26" s="35">
        <f t="shared" si="7"/>
        <v>0.75245948328365087</v>
      </c>
      <c r="L26" s="92">
        <f>H26*Assumptions!$B$7*(1+Assumptions!$K$8)</f>
        <v>48952.577184485934</v>
      </c>
      <c r="M26" s="36">
        <f>L26*Assumptions!$B$11</f>
        <v>9790.5154368971871</v>
      </c>
      <c r="N26" s="36">
        <f>H26*Assumptions!$B$11</f>
        <v>13986.450624138839</v>
      </c>
      <c r="O26" s="36">
        <f>N26*Assumptions!$B$12</f>
        <v>1398.645062413884</v>
      </c>
      <c r="P26" s="36">
        <f>H26*Assumptions!$B$9</f>
        <v>5594.5802496555352</v>
      </c>
      <c r="Q26" s="36">
        <f>H26*Assumptions!$B$8</f>
        <v>3496.6126560347097</v>
      </c>
      <c r="R26" s="37">
        <f>(R27)/((1+Assumptions!$B$21)^$E27)+H27/IF(H$3="EOP",((1+Assumptions!$B$21)^$E27),1)</f>
        <v>9732946.6382674985</v>
      </c>
      <c r="S26" s="36">
        <f>(S27)/((1+Assumptions!$B$21)^$E27)+L27/IF(L$3="EOP",((1+Assumptions!$B$21)^$E27),1)</f>
        <v>4959203.3715746244</v>
      </c>
      <c r="T26" s="36">
        <f>(T27)/((1+Assumptions!$B$21)^$E27)+M27/IF(M$3="EOP",((1+Assumptions!$B$21)^$E27),1)</f>
        <v>991840.67431492545</v>
      </c>
      <c r="U26" s="36">
        <f>(U27)/((1+Assumptions!$B$21)^$E27)+N27/IF(N$3="EOP",((1+Assumptions!$B$21)^$E27),1)</f>
        <v>1946589.3276534984</v>
      </c>
      <c r="V26" s="36">
        <f>(V27)/((1+Assumptions!$B$21)^$E27)+O27/IF(O$3="EOP",((1+Assumptions!$B$21)^$E27),1)</f>
        <v>194658.93276534977</v>
      </c>
      <c r="W26" s="36">
        <f>(W27)/((1+Assumptions!$B$21)^$E27)+P27/IF(P$3="EOP",((1+Assumptions!$B$21)^$E27),1)</f>
        <v>778635.7310613991</v>
      </c>
      <c r="X26" s="36">
        <f>(X27)/((1+Assumptions!$B$21)^$E27)+Q27/IF(Q$3="EOP",((1+Assumptions!$B$21)^$E27),1)</f>
        <v>475898.15812347346</v>
      </c>
      <c r="Y26" s="38">
        <f t="shared" si="2"/>
        <v>-2759119.6569347782</v>
      </c>
      <c r="Z26" s="37">
        <f>H27*Assumptions!$B$7*Assumptions!$B$25/$E27/12</f>
        <v>43116.951515842164</v>
      </c>
      <c r="AA26" s="36">
        <f>Z26*Assumptions!$B$11</f>
        <v>8623.3903031684331</v>
      </c>
      <c r="AB26" s="39">
        <f t="shared" si="8"/>
        <v>34493.561212673732</v>
      </c>
      <c r="AC26" s="87">
        <f t="shared" si="9"/>
        <v>-2724626.0957221044</v>
      </c>
      <c r="AD26" s="87">
        <f>Assumptions!$B$23*R26</f>
        <v>1459941.9957401247</v>
      </c>
      <c r="AE26" s="87">
        <f t="shared" si="11"/>
        <v>-1264684.0999819797</v>
      </c>
    </row>
    <row r="27" spans="1:31" x14ac:dyDescent="0.25">
      <c r="A27" s="1">
        <f t="shared" si="10"/>
        <v>22</v>
      </c>
      <c r="B27" s="30" t="s">
        <v>17</v>
      </c>
      <c r="C27" s="31">
        <f t="shared" si="3"/>
        <v>22</v>
      </c>
      <c r="D27" s="32">
        <f t="shared" si="1"/>
        <v>1.8333333333333333</v>
      </c>
      <c r="E27" s="32">
        <f t="shared" si="4"/>
        <v>8.3333333333333259E-2</v>
      </c>
      <c r="F27" s="31">
        <f t="shared" si="5"/>
        <v>0</v>
      </c>
      <c r="G27" s="36">
        <f>(G26*($K26/$K25)-L26)*(1+Assumptions!$B$15)^$F27</f>
        <v>766523582.50386</v>
      </c>
      <c r="H27" s="36">
        <f>$H$6/$G$6*G27*(1+Assumptions!$B$16)^INT((C27-1)/12)*IF(B27="Monthly",1,12)</f>
        <v>68987.122425347407</v>
      </c>
      <c r="I27" s="40">
        <f>Assumptions!$B$14</f>
        <v>0.15</v>
      </c>
      <c r="J27" s="40">
        <f t="shared" si="6"/>
        <v>1.3451947011868914E-2</v>
      </c>
      <c r="K27" s="35">
        <f t="shared" si="7"/>
        <v>0.74233743818594089</v>
      </c>
      <c r="L27" s="92">
        <f>H27*Assumptions!$B$7*(1+Assumptions!$K$8)</f>
        <v>48290.985697743185</v>
      </c>
      <c r="M27" s="36">
        <f>L27*Assumptions!$B$11</f>
        <v>9658.197139548638</v>
      </c>
      <c r="N27" s="36">
        <f>H27*Assumptions!$B$11</f>
        <v>13797.424485069481</v>
      </c>
      <c r="O27" s="36">
        <f>N27*Assumptions!$B$12</f>
        <v>1379.7424485069482</v>
      </c>
      <c r="P27" s="36">
        <f>H27*Assumptions!$B$9</f>
        <v>5518.9697940277929</v>
      </c>
      <c r="Q27" s="36">
        <f>H27*Assumptions!$B$8</f>
        <v>3449.3561212673703</v>
      </c>
      <c r="R27" s="37">
        <f>(R28)/((1+Assumptions!$B$21)^$E28)+H28/IF(H$3="EOP",((1+Assumptions!$B$21)^$E28),1)</f>
        <v>9683865.6901631746</v>
      </c>
      <c r="S27" s="36">
        <f>(S28)/((1+Assumptions!$B$21)^$E28)+L28/IF(L$3="EOP",((1+Assumptions!$B$21)^$E28),1)</f>
        <v>4921127.5328511763</v>
      </c>
      <c r="T27" s="36">
        <f>(T28)/((1+Assumptions!$B$21)^$E28)+M28/IF(M$3="EOP",((1+Assumptions!$B$21)^$E28),1)</f>
        <v>984225.50657023594</v>
      </c>
      <c r="U27" s="36">
        <f>(U28)/((1+Assumptions!$B$21)^$E28)+N28/IF(N$3="EOP",((1+Assumptions!$B$21)^$E28),1)</f>
        <v>1936773.1380326336</v>
      </c>
      <c r="V27" s="36">
        <f>(V28)/((1+Assumptions!$B$21)^$E28)+O28/IF(O$3="EOP",((1+Assumptions!$B$21)^$E28),1)</f>
        <v>193677.3138032633</v>
      </c>
      <c r="W27" s="36">
        <f>(W28)/((1+Assumptions!$B$21)^$E28)+P28/IF(P$3="EOP",((1+Assumptions!$B$21)^$E28),1)</f>
        <v>774709.2552130532</v>
      </c>
      <c r="X27" s="36">
        <f>(X28)/((1+Assumptions!$B$21)^$E28)+Q28/IF(Q$3="EOP",((1+Assumptions!$B$21)^$E28),1)</f>
        <v>473429.07428906014</v>
      </c>
      <c r="Y27" s="38">
        <f t="shared" si="2"/>
        <v>-2755729.5101507502</v>
      </c>
      <c r="Z27" s="37">
        <f>H28*Assumptions!$B$7*Assumptions!$B$25/$E28/12</f>
        <v>42534.228200792124</v>
      </c>
      <c r="AA27" s="36">
        <f>Z27*Assumptions!$B$11</f>
        <v>8506.8456401584244</v>
      </c>
      <c r="AB27" s="39">
        <f t="shared" si="8"/>
        <v>34027.382560633698</v>
      </c>
      <c r="AC27" s="87">
        <f t="shared" si="9"/>
        <v>-2721702.1275901166</v>
      </c>
      <c r="AD27" s="87">
        <f>Assumptions!$B$23*R27</f>
        <v>1452579.8535244761</v>
      </c>
      <c r="AE27" s="87">
        <f t="shared" si="11"/>
        <v>-1269122.2740656405</v>
      </c>
    </row>
    <row r="28" spans="1:31" x14ac:dyDescent="0.25">
      <c r="A28" s="1">
        <f t="shared" si="10"/>
        <v>23</v>
      </c>
      <c r="B28" s="30" t="s">
        <v>17</v>
      </c>
      <c r="C28" s="31">
        <f t="shared" si="3"/>
        <v>23</v>
      </c>
      <c r="D28" s="32">
        <f t="shared" si="1"/>
        <v>1.9166666666666667</v>
      </c>
      <c r="E28" s="32">
        <f t="shared" si="4"/>
        <v>8.3333333333333481E-2</v>
      </c>
      <c r="F28" s="31">
        <f t="shared" si="5"/>
        <v>0</v>
      </c>
      <c r="G28" s="36">
        <f>(G27*($K27/$K26)-L27)*(1+Assumptions!$B$15)^$F28</f>
        <v>756164056.90297234</v>
      </c>
      <c r="H28" s="36">
        <f>$H$6/$G$6*G28*(1+Assumptions!$B$16)^INT((C28-1)/12)*IF(B28="Monthly",1,12)</f>
        <v>68054.765121267512</v>
      </c>
      <c r="I28" s="40">
        <f>Assumptions!$B$14</f>
        <v>0.15</v>
      </c>
      <c r="J28" s="40">
        <f t="shared" si="6"/>
        <v>1.3451947011868914E-2</v>
      </c>
      <c r="K28" s="35">
        <f t="shared" si="7"/>
        <v>0.73235155430253707</v>
      </c>
      <c r="L28" s="92">
        <f>H28*Assumptions!$B$7*(1+Assumptions!$K$8)</f>
        <v>47638.335584887252</v>
      </c>
      <c r="M28" s="36">
        <f>L28*Assumptions!$B$11</f>
        <v>9527.6671169774509</v>
      </c>
      <c r="N28" s="36">
        <f>H28*Assumptions!$B$11</f>
        <v>13610.953024253504</v>
      </c>
      <c r="O28" s="36">
        <f>N28*Assumptions!$B$12</f>
        <v>1361.0953024253504</v>
      </c>
      <c r="P28" s="36">
        <f>H28*Assumptions!$B$9</f>
        <v>5444.3812097014006</v>
      </c>
      <c r="Q28" s="36">
        <f>H28*Assumptions!$B$8</f>
        <v>3402.738256063376</v>
      </c>
      <c r="R28" s="37">
        <f>(R29)/((1+Assumptions!$B$21)^$E29)+H29/IF(H$3="EOP",((1+Assumptions!$B$21)^$E29),1)</f>
        <v>9635617.9211492594</v>
      </c>
      <c r="S28" s="36">
        <f>(S29)/((1+Assumptions!$B$21)^$E29)+L29/IF(L$3="EOP",((1+Assumptions!$B$21)^$E29),1)</f>
        <v>4883625.9142469792</v>
      </c>
      <c r="T28" s="36">
        <f>(T29)/((1+Assumptions!$B$21)^$E29)+M29/IF(M$3="EOP",((1+Assumptions!$B$21)^$E29),1)</f>
        <v>976725.18284939637</v>
      </c>
      <c r="U28" s="36">
        <f>(U29)/((1+Assumptions!$B$21)^$E29)+N29/IF(N$3="EOP",((1+Assumptions!$B$21)^$E29),1)</f>
        <v>1927123.5842298509</v>
      </c>
      <c r="V28" s="36">
        <f>(V29)/((1+Assumptions!$B$21)^$E29)+O29/IF(O$3="EOP",((1+Assumptions!$B$21)^$E29),1)</f>
        <v>192712.35842298501</v>
      </c>
      <c r="W28" s="36">
        <f>(W29)/((1+Assumptions!$B$21)^$E29)+P29/IF(P$3="EOP",((1+Assumptions!$B$21)^$E29),1)</f>
        <v>770849.43369194004</v>
      </c>
      <c r="X28" s="36">
        <f>(X29)/((1+Assumptions!$B$21)^$E29)+Q29/IF(Q$3="EOP",((1+Assumptions!$B$21)^$E29),1)</f>
        <v>471001.52241141553</v>
      </c>
      <c r="Y28" s="38">
        <f t="shared" si="2"/>
        <v>-2752455.0078414548</v>
      </c>
      <c r="Z28" s="37">
        <f>H29*Assumptions!$B$7*Assumptions!$B$25/$E29/12</f>
        <v>41959.380360467789</v>
      </c>
      <c r="AA28" s="36">
        <f>Z28*Assumptions!$B$11</f>
        <v>8391.8760720935588</v>
      </c>
      <c r="AB28" s="39">
        <f t="shared" si="8"/>
        <v>33567.504288374228</v>
      </c>
      <c r="AC28" s="87">
        <f t="shared" si="9"/>
        <v>-2718887.5035530804</v>
      </c>
      <c r="AD28" s="87">
        <f>Assumptions!$B$23*R28</f>
        <v>1445342.6881723888</v>
      </c>
      <c r="AE28" s="87">
        <f t="shared" si="11"/>
        <v>-1273544.8153806916</v>
      </c>
    </row>
    <row r="29" spans="1:31" s="21" customFormat="1" x14ac:dyDescent="0.25">
      <c r="A29" s="21">
        <f t="shared" si="10"/>
        <v>24</v>
      </c>
      <c r="B29" s="41" t="s">
        <v>17</v>
      </c>
      <c r="C29" s="23">
        <f t="shared" si="3"/>
        <v>24</v>
      </c>
      <c r="D29" s="22">
        <f t="shared" si="1"/>
        <v>2</v>
      </c>
      <c r="E29" s="22">
        <f t="shared" si="4"/>
        <v>8.3333333333333259E-2</v>
      </c>
      <c r="F29" s="23">
        <f t="shared" si="5"/>
        <v>0</v>
      </c>
      <c r="G29" s="27">
        <f>(G28*($K28/$K27)-L28)*(1+Assumptions!$B$15)^$F29</f>
        <v>745944539.74164879</v>
      </c>
      <c r="H29" s="27">
        <f>$H$6/$G$6*G29*(1+Assumptions!$B$16)^INT((C29-1)/12)*IF(B29="Monthly",1,12)</f>
        <v>67135.008576748398</v>
      </c>
      <c r="I29" s="42">
        <f>Assumptions!$B$14</f>
        <v>0.15</v>
      </c>
      <c r="J29" s="42">
        <f t="shared" si="6"/>
        <v>1.3451947011868914E-2</v>
      </c>
      <c r="K29" s="43">
        <f t="shared" si="7"/>
        <v>0.72249999999999948</v>
      </c>
      <c r="L29" s="92">
        <f>H29*Assumptions!$B$7*(1+Assumptions!$K$8)</f>
        <v>46994.506003723873</v>
      </c>
      <c r="M29" s="27">
        <f>L29*Assumptions!$B$11</f>
        <v>9398.9012007447745</v>
      </c>
      <c r="N29" s="27">
        <f>H29*Assumptions!$B$11</f>
        <v>13427.001715349681</v>
      </c>
      <c r="O29" s="27">
        <f>N29*Assumptions!$B$12</f>
        <v>1342.7001715349681</v>
      </c>
      <c r="P29" s="27">
        <f>H29*Assumptions!$B$9</f>
        <v>5370.8006861398717</v>
      </c>
      <c r="Q29" s="27">
        <f>H29*Assumptions!$B$8</f>
        <v>3356.7504288374203</v>
      </c>
      <c r="R29" s="26">
        <f>(R30)/((1+Assumptions!$B$21)^$E30)+H30/IF(H$3="EOP",((1+Assumptions!$B$21)^$E30),1)</f>
        <v>9588192.420723198</v>
      </c>
      <c r="S29" s="27">
        <f>(S30)/((1+Assumptions!$B$21)^$E30)+L30/IF(L$3="EOP",((1+Assumptions!$B$21)^$E30),1)</f>
        <v>4846690.8780297656</v>
      </c>
      <c r="T29" s="27">
        <f>(T30)/((1+Assumptions!$B$21)^$E30)+M30/IF(M$3="EOP",((1+Assumptions!$B$21)^$E30),1)</f>
        <v>969338.17560595355</v>
      </c>
      <c r="U29" s="27">
        <f>(U30)/((1+Assumptions!$B$21)^$E30)+N30/IF(N$3="EOP",((1+Assumptions!$B$21)^$E30),1)</f>
        <v>1917638.4841446388</v>
      </c>
      <c r="V29" s="27">
        <f>(V30)/((1+Assumptions!$B$21)^$E30)+O30/IF(O$3="EOP",((1+Assumptions!$B$21)^$E30),1)</f>
        <v>191763.84841446381</v>
      </c>
      <c r="W29" s="27">
        <f>(W30)/((1+Assumptions!$B$21)^$E30)+P30/IF(P$3="EOP",((1+Assumptions!$B$21)^$E30),1)</f>
        <v>767055.39365785522</v>
      </c>
      <c r="X29" s="27">
        <f>(X30)/((1+Assumptions!$B$21)^$E30)+Q30/IF(Q$3="EOP",((1+Assumptions!$B$21)^$E30),1)</f>
        <v>468614.95800159225</v>
      </c>
      <c r="Y29" s="28">
        <f t="shared" si="2"/>
        <v>-2749294.7309097638</v>
      </c>
      <c r="Z29" s="26">
        <f>H30*Assumptions!$B$7*Assumptions!$B$25/$E30/12</f>
        <v>45597.759396562797</v>
      </c>
      <c r="AA29" s="27">
        <f>Z29*Assumptions!$B$11</f>
        <v>9119.5518793125593</v>
      </c>
      <c r="AB29" s="29">
        <f t="shared" si="8"/>
        <v>36478.207517250237</v>
      </c>
      <c r="AC29" s="86">
        <f t="shared" si="9"/>
        <v>-2712816.5233925134</v>
      </c>
      <c r="AD29" s="86">
        <f>Assumptions!$B$23*R29</f>
        <v>1438228.8631084797</v>
      </c>
      <c r="AE29" s="86">
        <f t="shared" si="11"/>
        <v>-1274587.6602840337</v>
      </c>
    </row>
    <row r="30" spans="1:31" x14ac:dyDescent="0.25">
      <c r="A30" s="1">
        <f t="shared" si="10"/>
        <v>25</v>
      </c>
      <c r="B30" s="30" t="s">
        <v>17</v>
      </c>
      <c r="C30" s="31">
        <f t="shared" si="3"/>
        <v>25</v>
      </c>
      <c r="D30" s="32">
        <f t="shared" si="1"/>
        <v>2.0833333333333335</v>
      </c>
      <c r="E30" s="32">
        <f t="shared" si="4"/>
        <v>8.3333333333333481E-2</v>
      </c>
      <c r="F30" s="31">
        <f t="shared" si="5"/>
        <v>1</v>
      </c>
      <c r="G30" s="36">
        <f>(G29*($K29/$K28)-L29)*(1+Assumptions!$B$15)^$F30</f>
        <v>750580401.58951235</v>
      </c>
      <c r="H30" s="36">
        <f>$H$6/$G$6*G30*(1+Assumptions!$B$16)^INT((C30-1)/12)*IF(B30="Monthly",1,12)</f>
        <v>72956.415034500606</v>
      </c>
      <c r="I30" s="40">
        <f>Assumptions!$B$14</f>
        <v>0.15</v>
      </c>
      <c r="J30" s="40">
        <f t="shared" si="6"/>
        <v>1.3451947011868914E-2</v>
      </c>
      <c r="K30" s="35">
        <f t="shared" si="7"/>
        <v>0.71278096828392423</v>
      </c>
      <c r="L30" s="92">
        <f>H30*Assumptions!$B$7*(1+Assumptions!$K$8)</f>
        <v>51069.490524150424</v>
      </c>
      <c r="M30" s="36">
        <f>L30*Assumptions!$B$11</f>
        <v>10213.898104830085</v>
      </c>
      <c r="N30" s="36">
        <f>H30*Assumptions!$B$11</f>
        <v>14591.283006900121</v>
      </c>
      <c r="O30" s="36">
        <f>N30*Assumptions!$B$12</f>
        <v>1459.1283006900121</v>
      </c>
      <c r="P30" s="36">
        <f>H30*Assumptions!$B$9</f>
        <v>5836.5132027600484</v>
      </c>
      <c r="Q30" s="36">
        <f>H30*Assumptions!$B$8</f>
        <v>3647.8207517250303</v>
      </c>
      <c r="R30" s="37">
        <f>(R31)/((1+Assumptions!$B$21)^$E31)+H31/IF(H$3="EOP",((1+Assumptions!$B$21)^$E31),1)</f>
        <v>9534835.8339293301</v>
      </c>
      <c r="S30" s="36">
        <f>(S31)/((1+Assumptions!$B$21)^$E31)+L31/IF(L$3="EOP",((1+Assumptions!$B$21)^$E31),1)</f>
        <v>4805604.7771648979</v>
      </c>
      <c r="T30" s="36">
        <f>(T31)/((1+Assumptions!$B$21)^$E31)+M31/IF(M$3="EOP",((1+Assumptions!$B$21)^$E31),1)</f>
        <v>961120.95543298009</v>
      </c>
      <c r="U30" s="36">
        <f>(U31)/((1+Assumptions!$B$21)^$E31)+N31/IF(N$3="EOP",((1+Assumptions!$B$21)^$E31),1)</f>
        <v>1906967.1667858651</v>
      </c>
      <c r="V30" s="36">
        <f>(V31)/((1+Assumptions!$B$21)^$E31)+O31/IF(O$3="EOP",((1+Assumptions!$B$21)^$E31),1)</f>
        <v>190696.71667858647</v>
      </c>
      <c r="W30" s="36">
        <f>(W31)/((1+Assumptions!$B$21)^$E31)+P31/IF(P$3="EOP",((1+Assumptions!$B$21)^$E31),1)</f>
        <v>762786.86671434587</v>
      </c>
      <c r="X30" s="36">
        <f>(X31)/((1+Assumptions!$B$21)^$E31)+Q31/IF(Q$3="EOP",((1+Assumptions!$B$21)^$E31),1)</f>
        <v>465932.40733694989</v>
      </c>
      <c r="Y30" s="38">
        <f t="shared" si="2"/>
        <v>-2745362.2880388382</v>
      </c>
      <c r="Z30" s="37">
        <f>H31*Assumptions!$B$7*Assumptions!$B$25/$E31/12</f>
        <v>44981.278281751176</v>
      </c>
      <c r="AA30" s="36">
        <f>Z30*Assumptions!$B$11</f>
        <v>8996.2556563502349</v>
      </c>
      <c r="AB30" s="39">
        <f t="shared" si="8"/>
        <v>35985.022625400939</v>
      </c>
      <c r="AC30" s="87">
        <f t="shared" si="9"/>
        <v>-2709377.265413437</v>
      </c>
      <c r="AD30" s="87">
        <f>Assumptions!$B$23*R30</f>
        <v>1430225.3750893995</v>
      </c>
      <c r="AE30" s="87">
        <f t="shared" si="11"/>
        <v>-1279151.8903240375</v>
      </c>
    </row>
    <row r="31" spans="1:31" x14ac:dyDescent="0.25">
      <c r="A31" s="1">
        <f t="shared" si="10"/>
        <v>26</v>
      </c>
      <c r="B31" s="30" t="s">
        <v>17</v>
      </c>
      <c r="C31" s="31">
        <f t="shared" si="3"/>
        <v>26</v>
      </c>
      <c r="D31" s="32">
        <f t="shared" si="1"/>
        <v>2.1666666666666665</v>
      </c>
      <c r="E31" s="32">
        <f t="shared" si="4"/>
        <v>8.3333333333333037E-2</v>
      </c>
      <c r="F31" s="31">
        <f t="shared" si="5"/>
        <v>0</v>
      </c>
      <c r="G31" s="36">
        <f>(G30*($K30/$K29)-L30)*(1+Assumptions!$B$15)^$F31</f>
        <v>740432564.30865872</v>
      </c>
      <c r="H31" s="36">
        <f>$H$6/$G$6*G31*(1+Assumptions!$B$16)^INT((C31-1)/12)*IF(B31="Monthly",1,12)</f>
        <v>71970.045250801631</v>
      </c>
      <c r="I31" s="40">
        <f>Assumptions!$B$14</f>
        <v>0.15</v>
      </c>
      <c r="J31" s="40">
        <f t="shared" si="6"/>
        <v>1.3451947011868803E-2</v>
      </c>
      <c r="K31" s="35">
        <f t="shared" si="7"/>
        <v>0.70319267646750039</v>
      </c>
      <c r="L31" s="92">
        <f>H31*Assumptions!$B$7*(1+Assumptions!$K$8)</f>
        <v>50379.031675561142</v>
      </c>
      <c r="M31" s="36">
        <f>L31*Assumptions!$B$11</f>
        <v>10075.806335112229</v>
      </c>
      <c r="N31" s="36">
        <f>H31*Assumptions!$B$11</f>
        <v>14394.009050160326</v>
      </c>
      <c r="O31" s="36">
        <f>N31*Assumptions!$B$12</f>
        <v>1439.4009050160328</v>
      </c>
      <c r="P31" s="36">
        <f>H31*Assumptions!$B$9</f>
        <v>5757.6036200641311</v>
      </c>
      <c r="Q31" s="36">
        <f>H31*Assumptions!$B$8</f>
        <v>3598.5022625400816</v>
      </c>
      <c r="R31" s="37">
        <f>(R32)/((1+Assumptions!$B$21)^$E32)+H32/IF(H$3="EOP",((1+Assumptions!$B$21)^$E32),1)</f>
        <v>9482357.7428467032</v>
      </c>
      <c r="S31" s="36">
        <f>(S32)/((1+Assumptions!$B$21)^$E32)+L32/IF(L$3="EOP",((1+Assumptions!$B$21)^$E32),1)</f>
        <v>4765124.5045078704</v>
      </c>
      <c r="T31" s="36">
        <f>(T32)/((1+Assumptions!$B$21)^$E32)+M32/IF(M$3="EOP",((1+Assumptions!$B$21)^$E32),1)</f>
        <v>953024.90090157464</v>
      </c>
      <c r="U31" s="36">
        <f>(U32)/((1+Assumptions!$B$21)^$E32)+N32/IF(N$3="EOP",((1+Assumptions!$B$21)^$E32),1)</f>
        <v>1896471.5485693396</v>
      </c>
      <c r="V31" s="36">
        <f>(V32)/((1+Assumptions!$B$21)^$E32)+O32/IF(O$3="EOP",((1+Assumptions!$B$21)^$E32),1)</f>
        <v>189647.15485693392</v>
      </c>
      <c r="W31" s="36">
        <f>(W32)/((1+Assumptions!$B$21)^$E32)+P32/IF(P$3="EOP",((1+Assumptions!$B$21)^$E32),1)</f>
        <v>758588.61942773568</v>
      </c>
      <c r="X31" s="36">
        <f>(X32)/((1+Assumptions!$B$21)^$E32)+Q32/IF(Q$3="EOP",((1+Assumptions!$B$21)^$E32),1)</f>
        <v>463293.6495463376</v>
      </c>
      <c r="Y31" s="38">
        <f t="shared" si="2"/>
        <v>-2741551.4765539286</v>
      </c>
      <c r="Z31" s="37">
        <f>H32*Assumptions!$B$7*Assumptions!$B$25/$E32/12</f>
        <v>44373.13198360442</v>
      </c>
      <c r="AA31" s="36">
        <f>Z31*Assumptions!$B$11</f>
        <v>8874.6263967208852</v>
      </c>
      <c r="AB31" s="39">
        <f t="shared" si="8"/>
        <v>35498.505586883533</v>
      </c>
      <c r="AC31" s="87">
        <f t="shared" si="9"/>
        <v>-2706052.9709670451</v>
      </c>
      <c r="AD31" s="87">
        <f>Assumptions!$B$23*R31</f>
        <v>1422353.6614270054</v>
      </c>
      <c r="AE31" s="87">
        <f t="shared" si="11"/>
        <v>-1283699.3095400396</v>
      </c>
    </row>
    <row r="32" spans="1:31" x14ac:dyDescent="0.25">
      <c r="A32" s="1">
        <f t="shared" si="10"/>
        <v>27</v>
      </c>
      <c r="B32" s="30" t="s">
        <v>17</v>
      </c>
      <c r="C32" s="31">
        <f t="shared" si="3"/>
        <v>27</v>
      </c>
      <c r="D32" s="32">
        <f t="shared" si="1"/>
        <v>2.25</v>
      </c>
      <c r="E32" s="32">
        <f t="shared" si="4"/>
        <v>8.3333333333333481E-2</v>
      </c>
      <c r="F32" s="31">
        <f t="shared" si="5"/>
        <v>0</v>
      </c>
      <c r="G32" s="36">
        <f>(G31*($K31/$K30)-L31)*(1+Assumptions!$B$15)^$F32</f>
        <v>730421925.65604103</v>
      </c>
      <c r="H32" s="36">
        <f>$H$6/$G$6*G32*(1+Assumptions!$B$16)^INT((C32-1)/12)*IF(B32="Monthly",1,12)</f>
        <v>70997.011173767198</v>
      </c>
      <c r="I32" s="40">
        <f>Assumptions!$B$14</f>
        <v>0.15</v>
      </c>
      <c r="J32" s="40">
        <f t="shared" si="6"/>
        <v>1.3451947011868914E-2</v>
      </c>
      <c r="K32" s="35">
        <f t="shared" si="7"/>
        <v>0.69373336584452527</v>
      </c>
      <c r="L32" s="92">
        <f>H32*Assumptions!$B$7*(1+Assumptions!$K$8)</f>
        <v>49697.907821637033</v>
      </c>
      <c r="M32" s="36">
        <f>L32*Assumptions!$B$11</f>
        <v>9939.5815643274072</v>
      </c>
      <c r="N32" s="36">
        <f>H32*Assumptions!$B$11</f>
        <v>14199.402234753441</v>
      </c>
      <c r="O32" s="36">
        <f>N32*Assumptions!$B$12</f>
        <v>1419.9402234753443</v>
      </c>
      <c r="P32" s="36">
        <f>H32*Assumptions!$B$9</f>
        <v>5679.7608939013762</v>
      </c>
      <c r="Q32" s="36">
        <f>H32*Assumptions!$B$8</f>
        <v>3549.8505586883603</v>
      </c>
      <c r="R32" s="37">
        <f>(R33)/((1+Assumptions!$B$21)^$E33)+H33/IF(H$3="EOP",((1+Assumptions!$B$21)^$E33),1)</f>
        <v>9430746.5938566104</v>
      </c>
      <c r="S32" s="36">
        <f>(S33)/((1+Assumptions!$B$21)^$E33)+L33/IF(L$3="EOP",((1+Assumptions!$B$21)^$E33),1)</f>
        <v>4725241.9729709364</v>
      </c>
      <c r="T32" s="36">
        <f>(T33)/((1+Assumptions!$B$21)^$E33)+M33/IF(M$3="EOP",((1+Assumptions!$B$21)^$E33),1)</f>
        <v>945048.39459418773</v>
      </c>
      <c r="U32" s="36">
        <f>(U33)/((1+Assumptions!$B$21)^$E33)+N33/IF(N$3="EOP",((1+Assumptions!$B$21)^$E33),1)</f>
        <v>1886149.3187713213</v>
      </c>
      <c r="V32" s="36">
        <f>(V33)/((1+Assumptions!$B$21)^$E33)+O33/IF(O$3="EOP",((1+Assumptions!$B$21)^$E33),1)</f>
        <v>188614.9318771321</v>
      </c>
      <c r="W32" s="36">
        <f>(W33)/((1+Assumptions!$B$21)^$E33)+P33/IF(P$3="EOP",((1+Assumptions!$B$21)^$E33),1)</f>
        <v>754459.72750852839</v>
      </c>
      <c r="X32" s="36">
        <f>(X33)/((1+Assumptions!$B$21)^$E33)+Q33/IF(Q$3="EOP",((1+Assumptions!$B$21)^$E33),1)</f>
        <v>460698.10805057269</v>
      </c>
      <c r="Y32" s="38">
        <f t="shared" si="2"/>
        <v>-2737860.7930265712</v>
      </c>
      <c r="Z32" s="37">
        <f>H33*Assumptions!$B$7*Assumptions!$B$25/$E33/12</f>
        <v>43773.207815510134</v>
      </c>
      <c r="AA32" s="36">
        <f>Z32*Assumptions!$B$11</f>
        <v>8754.6415631020263</v>
      </c>
      <c r="AB32" s="39">
        <f t="shared" si="8"/>
        <v>35018.566252408105</v>
      </c>
      <c r="AC32" s="87">
        <f t="shared" si="9"/>
        <v>-2702842.2267741631</v>
      </c>
      <c r="AD32" s="87">
        <f>Assumptions!$B$23*R32</f>
        <v>1414611.9890784915</v>
      </c>
      <c r="AE32" s="87">
        <f t="shared" si="11"/>
        <v>-1288230.2376956716</v>
      </c>
    </row>
    <row r="33" spans="1:31" x14ac:dyDescent="0.25">
      <c r="A33" s="1">
        <f t="shared" si="10"/>
        <v>28</v>
      </c>
      <c r="B33" s="30" t="s">
        <v>17</v>
      </c>
      <c r="C33" s="31">
        <f t="shared" si="3"/>
        <v>28</v>
      </c>
      <c r="D33" s="32">
        <f t="shared" si="1"/>
        <v>2.3333333333333335</v>
      </c>
      <c r="E33" s="32">
        <f t="shared" si="4"/>
        <v>8.3333333333333481E-2</v>
      </c>
      <c r="F33" s="31">
        <f t="shared" si="5"/>
        <v>0</v>
      </c>
      <c r="G33" s="36">
        <f>(G32*($K32/$K31)-L32)*(1+Assumptions!$B$15)^$F33</f>
        <v>720546630.70798707</v>
      </c>
      <c r="H33" s="36">
        <f>$H$6/$G$6*G33*(1+Assumptions!$B$16)^INT((C33-1)/12)*IF(B33="Monthly",1,12)</f>
        <v>70037.132504816342</v>
      </c>
      <c r="I33" s="40">
        <f>Assumptions!$B$14</f>
        <v>0.15</v>
      </c>
      <c r="J33" s="40">
        <f t="shared" si="6"/>
        <v>1.3451947011868914E-2</v>
      </c>
      <c r="K33" s="35">
        <f t="shared" si="7"/>
        <v>0.6844013013668192</v>
      </c>
      <c r="L33" s="92">
        <f>H33*Assumptions!$B$7*(1+Assumptions!$K$8)</f>
        <v>49025.992753371436</v>
      </c>
      <c r="M33" s="36">
        <f>L33*Assumptions!$B$11</f>
        <v>9805.1985506742876</v>
      </c>
      <c r="N33" s="36">
        <f>H33*Assumptions!$B$11</f>
        <v>14007.426500963269</v>
      </c>
      <c r="O33" s="36">
        <f>N33*Assumptions!$B$12</f>
        <v>1400.742650096327</v>
      </c>
      <c r="P33" s="36">
        <f>H33*Assumptions!$B$9</f>
        <v>5602.9706003853071</v>
      </c>
      <c r="Q33" s="36">
        <f>H33*Assumptions!$B$8</f>
        <v>3501.8566252408173</v>
      </c>
      <c r="R33" s="37">
        <f>(R34)/((1+Assumptions!$B$21)^$E34)+H34/IF(H$3="EOP",((1+Assumptions!$B$21)^$E34),1)</f>
        <v>9379990.9902117476</v>
      </c>
      <c r="S33" s="36">
        <f>(S34)/((1+Assumptions!$B$21)^$E34)+L34/IF(L$3="EOP",((1+Assumptions!$B$21)^$E34),1)</f>
        <v>4685949.2050172752</v>
      </c>
      <c r="T33" s="36">
        <f>(T34)/((1+Assumptions!$B$21)^$E34)+M34/IF(M$3="EOP",((1+Assumptions!$B$21)^$E34),1)</f>
        <v>937189.84100345534</v>
      </c>
      <c r="U33" s="36">
        <f>(U34)/((1+Assumptions!$B$21)^$E34)+N34/IF(N$3="EOP",((1+Assumptions!$B$21)^$E34),1)</f>
        <v>1875998.198042349</v>
      </c>
      <c r="V33" s="36">
        <f>(V34)/((1+Assumptions!$B$21)^$E34)+O34/IF(O$3="EOP",((1+Assumptions!$B$21)^$E34),1)</f>
        <v>187599.81980423487</v>
      </c>
      <c r="W33" s="36">
        <f>(W34)/((1+Assumptions!$B$21)^$E34)+P34/IF(P$3="EOP",((1+Assumptions!$B$21)^$E34),1)</f>
        <v>750399.27921693947</v>
      </c>
      <c r="X33" s="36">
        <f>(X34)/((1+Assumptions!$B$21)^$E34)+Q34/IF(Q$3="EOP",((1+Assumptions!$B$21)^$E34),1)</f>
        <v>458145.21409774246</v>
      </c>
      <c r="Y33" s="38">
        <f t="shared" si="2"/>
        <v>-2734288.7546451315</v>
      </c>
      <c r="Z33" s="37">
        <f>H34*Assumptions!$B$7*Assumptions!$B$25/$E34/12</f>
        <v>43181.394614376819</v>
      </c>
      <c r="AA33" s="36">
        <f>Z33*Assumptions!$B$11</f>
        <v>8636.2789228753645</v>
      </c>
      <c r="AB33" s="39">
        <f t="shared" si="8"/>
        <v>34545.115691501458</v>
      </c>
      <c r="AC33" s="87">
        <f t="shared" si="9"/>
        <v>-2699743.6389536299</v>
      </c>
      <c r="AD33" s="87">
        <f>Assumptions!$B$23*R33</f>
        <v>1406998.6485317622</v>
      </c>
      <c r="AE33" s="87">
        <f t="shared" si="11"/>
        <v>-1292744.9904218677</v>
      </c>
    </row>
    <row r="34" spans="1:31" x14ac:dyDescent="0.25">
      <c r="A34" s="1">
        <f t="shared" si="10"/>
        <v>29</v>
      </c>
      <c r="B34" s="30" t="s">
        <v>17</v>
      </c>
      <c r="C34" s="31">
        <f t="shared" si="3"/>
        <v>29</v>
      </c>
      <c r="D34" s="32">
        <f t="shared" si="1"/>
        <v>2.4166666666666665</v>
      </c>
      <c r="E34" s="32">
        <f t="shared" si="4"/>
        <v>8.3333333333333037E-2</v>
      </c>
      <c r="F34" s="31">
        <f t="shared" si="5"/>
        <v>0</v>
      </c>
      <c r="G34" s="36">
        <f>(G33*($K33/$K32)-L33)*(1+Assumptions!$B$15)^$F34</f>
        <v>710804849.61936903</v>
      </c>
      <c r="H34" s="36">
        <f>$H$6/$G$6*G34*(1+Assumptions!$B$16)^INT((C34-1)/12)*IF(B34="Monthly",1,12)</f>
        <v>69090.231383002669</v>
      </c>
      <c r="I34" s="40">
        <f>Assumptions!$B$14</f>
        <v>0.15</v>
      </c>
      <c r="J34" s="40">
        <f t="shared" si="6"/>
        <v>1.3451947011868803E-2</v>
      </c>
      <c r="K34" s="35">
        <f t="shared" si="7"/>
        <v>0.67519477132597872</v>
      </c>
      <c r="L34" s="92">
        <f>H34*Assumptions!$B$7*(1+Assumptions!$K$8)</f>
        <v>48363.161968101864</v>
      </c>
      <c r="M34" s="36">
        <f>L34*Assumptions!$B$11</f>
        <v>9672.6323936203735</v>
      </c>
      <c r="N34" s="36">
        <f>H34*Assumptions!$B$11</f>
        <v>13818.046276600535</v>
      </c>
      <c r="O34" s="36">
        <f>N34*Assumptions!$B$12</f>
        <v>1381.8046276600535</v>
      </c>
      <c r="P34" s="36">
        <f>H34*Assumptions!$B$9</f>
        <v>5527.2185106402139</v>
      </c>
      <c r="Q34" s="36">
        <f>H34*Assumptions!$B$8</f>
        <v>3454.5115691501337</v>
      </c>
      <c r="R34" s="37">
        <f>(R35)/((1+Assumptions!$B$21)^$E35)+H35/IF(H$3="EOP",((1+Assumptions!$B$21)^$E35),1)</f>
        <v>9330079.6899166852</v>
      </c>
      <c r="S34" s="36">
        <f>(S35)/((1+Assumptions!$B$21)^$E35)+L35/IF(L$3="EOP",((1+Assumptions!$B$21)^$E35),1)</f>
        <v>4647238.3311803089</v>
      </c>
      <c r="T34" s="36">
        <f>(T35)/((1+Assumptions!$B$21)^$E35)+M35/IF(M$3="EOP",((1+Assumptions!$B$21)^$E35),1)</f>
        <v>929447.66623606207</v>
      </c>
      <c r="U34" s="36">
        <f>(U35)/((1+Assumptions!$B$21)^$E35)+N35/IF(N$3="EOP",((1+Assumptions!$B$21)^$E35),1)</f>
        <v>1866015.9379833366</v>
      </c>
      <c r="V34" s="36">
        <f>(V35)/((1+Assumptions!$B$21)^$E35)+O35/IF(O$3="EOP",((1+Assumptions!$B$21)^$E35),1)</f>
        <v>186601.59379833366</v>
      </c>
      <c r="W34" s="36">
        <f>(W35)/((1+Assumptions!$B$21)^$E35)+P35/IF(P$3="EOP",((1+Assumptions!$B$21)^$E35),1)</f>
        <v>746406.37519333465</v>
      </c>
      <c r="X34" s="36">
        <f>(X35)/((1+Assumptions!$B$21)^$E35)+Q35/IF(Q$3="EOP",((1+Assumptions!$B$21)^$E35),1)</f>
        <v>455634.40665744571</v>
      </c>
      <c r="Y34" s="38">
        <f t="shared" si="2"/>
        <v>-2730833.8989366554</v>
      </c>
      <c r="Z34" s="37">
        <f>H35*Assumptions!$B$7*Assumptions!$B$25/$E35/12</f>
        <v>42597.58272003584</v>
      </c>
      <c r="AA34" s="36">
        <f>Z34*Assumptions!$B$11</f>
        <v>8519.5165440071687</v>
      </c>
      <c r="AB34" s="39">
        <f t="shared" si="8"/>
        <v>34078.066176028675</v>
      </c>
      <c r="AC34" s="87">
        <f t="shared" si="9"/>
        <v>-2696755.8327606269</v>
      </c>
      <c r="AD34" s="87">
        <f>Assumptions!$B$23*R34</f>
        <v>1399511.9534875026</v>
      </c>
      <c r="AE34" s="87">
        <f t="shared" si="11"/>
        <v>-1297243.8792731243</v>
      </c>
    </row>
    <row r="35" spans="1:31" x14ac:dyDescent="0.25">
      <c r="A35" s="1">
        <f t="shared" si="10"/>
        <v>30</v>
      </c>
      <c r="B35" s="30" t="s">
        <v>17</v>
      </c>
      <c r="C35" s="31">
        <f t="shared" si="3"/>
        <v>30</v>
      </c>
      <c r="D35" s="32">
        <f t="shared" si="1"/>
        <v>2.5</v>
      </c>
      <c r="E35" s="32">
        <f t="shared" si="4"/>
        <v>8.3333333333333481E-2</v>
      </c>
      <c r="F35" s="31">
        <f t="shared" si="5"/>
        <v>0</v>
      </c>
      <c r="G35" s="36">
        <f>(G34*($K34/$K33)-L34)*(1+Assumptions!$B$15)^$F35</f>
        <v>701194777.28454185</v>
      </c>
      <c r="H35" s="36">
        <f>$H$6/$G$6*G35*(1+Assumptions!$B$16)^INT((C35-1)/12)*IF(B35="Monthly",1,12)</f>
        <v>68156.132352057466</v>
      </c>
      <c r="I35" s="40">
        <f>Assumptions!$B$14</f>
        <v>0.15</v>
      </c>
      <c r="J35" s="40">
        <f t="shared" si="6"/>
        <v>1.3451947011868914E-2</v>
      </c>
      <c r="K35" s="35">
        <f t="shared" si="7"/>
        <v>0.66611208703941072</v>
      </c>
      <c r="L35" s="92">
        <f>H35*Assumptions!$B$7*(1+Assumptions!$K$8)</f>
        <v>47709.292646440226</v>
      </c>
      <c r="M35" s="36">
        <f>L35*Assumptions!$B$11</f>
        <v>9541.8585292880452</v>
      </c>
      <c r="N35" s="36">
        <f>H35*Assumptions!$B$11</f>
        <v>13631.226470411493</v>
      </c>
      <c r="O35" s="36">
        <f>N35*Assumptions!$B$12</f>
        <v>1363.1226470411493</v>
      </c>
      <c r="P35" s="36">
        <f>H35*Assumptions!$B$9</f>
        <v>5452.4905881645973</v>
      </c>
      <c r="Q35" s="36">
        <f>H35*Assumptions!$B$8</f>
        <v>3407.8066176028733</v>
      </c>
      <c r="R35" s="37">
        <f>(R36)/((1+Assumptions!$B$21)^$E36)+H36/IF(H$3="EOP",((1+Assumptions!$B$21)^$E36),1)</f>
        <v>9281001.6036370117</v>
      </c>
      <c r="S35" s="36">
        <f>(S36)/((1+Assumptions!$B$21)^$E36)+L36/IF(L$3="EOP",((1+Assumptions!$B$21)^$E36),1)</f>
        <v>4609101.5886030383</v>
      </c>
      <c r="T35" s="36">
        <f>(T36)/((1+Assumptions!$B$21)^$E36)+M36/IF(M$3="EOP",((1+Assumptions!$B$21)^$E36),1)</f>
        <v>921820.31772060797</v>
      </c>
      <c r="U35" s="36">
        <f>(U36)/((1+Assumptions!$B$21)^$E36)+N36/IF(N$3="EOP",((1+Assumptions!$B$21)^$E36),1)</f>
        <v>1856200.3207274021</v>
      </c>
      <c r="V35" s="36">
        <f>(V36)/((1+Assumptions!$B$21)^$E36)+O36/IF(O$3="EOP",((1+Assumptions!$B$21)^$E36),1)</f>
        <v>185620.03207274023</v>
      </c>
      <c r="W35" s="36">
        <f>(W36)/((1+Assumptions!$B$21)^$E36)+P36/IF(P$3="EOP",((1+Assumptions!$B$21)^$E36),1)</f>
        <v>742480.12829096091</v>
      </c>
      <c r="X35" s="36">
        <f>(X36)/((1+Assumptions!$B$21)^$E36)+Q36/IF(Q$3="EOP",((1+Assumptions!$B$21)^$E36),1)</f>
        <v>453165.13231646421</v>
      </c>
      <c r="Y35" s="38">
        <f t="shared" si="2"/>
        <v>-2727494.7834924939</v>
      </c>
      <c r="Z35" s="37">
        <f>H36*Assumptions!$B$7*Assumptions!$B$25/$E36/12</f>
        <v>42021.663954923948</v>
      </c>
      <c r="AA35" s="36">
        <f>Z35*Assumptions!$B$11</f>
        <v>8404.3327909847903</v>
      </c>
      <c r="AB35" s="39">
        <f t="shared" si="8"/>
        <v>33617.331163939161</v>
      </c>
      <c r="AC35" s="87">
        <f t="shared" si="9"/>
        <v>-2693877.4523285548</v>
      </c>
      <c r="AD35" s="87">
        <f>Assumptions!$B$23*R35</f>
        <v>1392150.2405455518</v>
      </c>
      <c r="AE35" s="87">
        <f t="shared" si="11"/>
        <v>-1301727.2117830031</v>
      </c>
    </row>
    <row r="36" spans="1:31" x14ac:dyDescent="0.25">
      <c r="A36" s="1">
        <f t="shared" si="10"/>
        <v>31</v>
      </c>
      <c r="B36" s="30" t="s">
        <v>17</v>
      </c>
      <c r="C36" s="31">
        <f t="shared" si="3"/>
        <v>31</v>
      </c>
      <c r="D36" s="32">
        <f t="shared" si="1"/>
        <v>2.5833333333333335</v>
      </c>
      <c r="E36" s="32">
        <f t="shared" si="4"/>
        <v>8.3333333333333481E-2</v>
      </c>
      <c r="F36" s="31">
        <f t="shared" si="5"/>
        <v>0</v>
      </c>
      <c r="G36" s="36">
        <f>(G35*($K35/$K34)-L35)*(1+Assumptions!$B$15)^$F36</f>
        <v>691714633.0028646</v>
      </c>
      <c r="H36" s="36">
        <f>$H$6/$G$6*G36*(1+Assumptions!$B$16)^INT((C36-1)/12)*IF(B36="Monthly",1,12)</f>
        <v>67234.662327878439</v>
      </c>
      <c r="I36" s="40">
        <f>Assumptions!$B$14</f>
        <v>0.15</v>
      </c>
      <c r="J36" s="40">
        <f t="shared" si="6"/>
        <v>1.3451947011868914E-2</v>
      </c>
      <c r="K36" s="35">
        <f t="shared" si="7"/>
        <v>0.65715158254059114</v>
      </c>
      <c r="L36" s="92">
        <f>H36*Assumptions!$B$7*(1+Assumptions!$K$8)</f>
        <v>47064.263629514906</v>
      </c>
      <c r="M36" s="36">
        <f>L36*Assumptions!$B$11</f>
        <v>9412.8527259029815</v>
      </c>
      <c r="N36" s="36">
        <f>H36*Assumptions!$B$11</f>
        <v>13446.932465575688</v>
      </c>
      <c r="O36" s="36">
        <f>N36*Assumptions!$B$12</f>
        <v>1344.693246557569</v>
      </c>
      <c r="P36" s="36">
        <f>H36*Assumptions!$B$9</f>
        <v>5378.7729862302749</v>
      </c>
      <c r="Q36" s="36">
        <f>H36*Assumptions!$B$8</f>
        <v>3361.733116393922</v>
      </c>
      <c r="R36" s="37">
        <f>(R37)/((1+Assumptions!$B$21)^$E37)+H37/IF(H$3="EOP",((1+Assumptions!$B$21)^$E37),1)</f>
        <v>9232745.7926367223</v>
      </c>
      <c r="S36" s="36">
        <f>(S37)/((1+Assumptions!$B$21)^$E37)+L37/IF(L$3="EOP",((1+Assumptions!$B$21)^$E37),1)</f>
        <v>4571531.3195971185</v>
      </c>
      <c r="T36" s="36">
        <f>(T37)/((1+Assumptions!$B$21)^$E37)+M37/IF(M$3="EOP",((1+Assumptions!$B$21)^$E37),1)</f>
        <v>914306.26391942415</v>
      </c>
      <c r="U36" s="36">
        <f>(U37)/((1+Assumptions!$B$21)^$E37)+N37/IF(N$3="EOP",((1+Assumptions!$B$21)^$E37),1)</f>
        <v>1846549.1585273442</v>
      </c>
      <c r="V36" s="36">
        <f>(V37)/((1+Assumptions!$B$21)^$E37)+O37/IF(O$3="EOP",((1+Assumptions!$B$21)^$E37),1)</f>
        <v>184654.91585273441</v>
      </c>
      <c r="W36" s="36">
        <f>(W37)/((1+Assumptions!$B$21)^$E37)+P37/IF(P$3="EOP",((1+Assumptions!$B$21)^$E37),1)</f>
        <v>738619.66341093765</v>
      </c>
      <c r="X36" s="36">
        <f>(X37)/((1+Assumptions!$B$21)^$E37)+Q37/IF(Q$3="EOP",((1+Assumptions!$B$21)^$E37),1)</f>
        <v>450736.84517584392</v>
      </c>
      <c r="Y36" s="38">
        <f t="shared" si="2"/>
        <v>-2724269.9856976364</v>
      </c>
      <c r="Z36" s="37">
        <f>H37*Assumptions!$B$7*Assumptions!$B$25/$E37/12</f>
        <v>41453.531604036478</v>
      </c>
      <c r="AA36" s="36">
        <f>Z36*Assumptions!$B$11</f>
        <v>8290.7063208072959</v>
      </c>
      <c r="AB36" s="39">
        <f t="shared" si="8"/>
        <v>33162.825283229184</v>
      </c>
      <c r="AC36" s="87">
        <f t="shared" si="9"/>
        <v>-2691107.160414407</v>
      </c>
      <c r="AD36" s="87">
        <f>Assumptions!$B$23*R36</f>
        <v>1384911.8688955083</v>
      </c>
      <c r="AE36" s="87">
        <f t="shared" si="11"/>
        <v>-1306195.2915188987</v>
      </c>
    </row>
    <row r="37" spans="1:31" x14ac:dyDescent="0.25">
      <c r="A37" s="1">
        <f t="shared" si="10"/>
        <v>32</v>
      </c>
      <c r="B37" s="30" t="s">
        <v>17</v>
      </c>
      <c r="C37" s="31">
        <f t="shared" si="3"/>
        <v>32</v>
      </c>
      <c r="D37" s="32">
        <f t="shared" si="1"/>
        <v>2.6666666666666665</v>
      </c>
      <c r="E37" s="32">
        <f t="shared" si="4"/>
        <v>8.3333333333333037E-2</v>
      </c>
      <c r="F37" s="31">
        <f t="shared" si="5"/>
        <v>0</v>
      </c>
      <c r="G37" s="36">
        <f>(G36*($K36/$K35)-L36)*(1+Assumptions!$B$15)^$F37</f>
        <v>682362660.14874613</v>
      </c>
      <c r="H37" s="36">
        <f>$H$6/$G$6*G37*(1+Assumptions!$B$16)^INT((C37-1)/12)*IF(B37="Monthly",1,12)</f>
        <v>66325.650566458135</v>
      </c>
      <c r="I37" s="40">
        <f>Assumptions!$B$14</f>
        <v>0.15</v>
      </c>
      <c r="J37" s="40">
        <f t="shared" si="6"/>
        <v>1.3451947011868803E-2</v>
      </c>
      <c r="K37" s="35">
        <f t="shared" si="7"/>
        <v>0.64831161427348938</v>
      </c>
      <c r="L37" s="92">
        <f>H37*Assumptions!$B$7*(1+Assumptions!$K$8)</f>
        <v>46427.955396520694</v>
      </c>
      <c r="M37" s="36">
        <f>L37*Assumptions!$B$11</f>
        <v>9285.5910793041385</v>
      </c>
      <c r="N37" s="36">
        <f>H37*Assumptions!$B$11</f>
        <v>13265.130113291627</v>
      </c>
      <c r="O37" s="36">
        <f>N37*Assumptions!$B$12</f>
        <v>1326.5130113291627</v>
      </c>
      <c r="P37" s="36">
        <f>H37*Assumptions!$B$9</f>
        <v>5306.0520453166509</v>
      </c>
      <c r="Q37" s="36">
        <f>H37*Assumptions!$B$8</f>
        <v>3316.2825283229067</v>
      </c>
      <c r="R37" s="37">
        <f>(R38)/((1+Assumptions!$B$21)^$E38)+H38/IF(H$3="EOP",((1+Assumptions!$B$21)^$E38),1)</f>
        <v>9185301.4667435177</v>
      </c>
      <c r="S37" s="36">
        <f>(S38)/((1+Assumptions!$B$21)^$E38)+L38/IF(L$3="EOP",((1+Assumptions!$B$21)^$E38),1)</f>
        <v>4534519.9702214263</v>
      </c>
      <c r="T37" s="36">
        <f>(T38)/((1+Assumptions!$B$21)^$E38)+M38/IF(M$3="EOP",((1+Assumptions!$B$21)^$E38),1)</f>
        <v>906903.99404428562</v>
      </c>
      <c r="U37" s="36">
        <f>(U38)/((1+Assumptions!$B$21)^$E38)+N38/IF(N$3="EOP",((1+Assumptions!$B$21)^$E38),1)</f>
        <v>1837060.2933487033</v>
      </c>
      <c r="V37" s="36">
        <f>(V38)/((1+Assumptions!$B$21)^$E38)+O38/IF(O$3="EOP",((1+Assumptions!$B$21)^$E38),1)</f>
        <v>183706.02933487031</v>
      </c>
      <c r="W37" s="36">
        <f>(W38)/((1+Assumptions!$B$21)^$E38)+P38/IF(P$3="EOP",((1+Assumptions!$B$21)^$E38),1)</f>
        <v>734824.11733948125</v>
      </c>
      <c r="X37" s="36">
        <f>(X38)/((1+Assumptions!$B$21)^$E38)+Q38/IF(Q$3="EOP",((1+Assumptions!$B$21)^$E38),1)</f>
        <v>448349.00674936868</v>
      </c>
      <c r="Y37" s="38">
        <f t="shared" si="2"/>
        <v>-2721158.1024636934</v>
      </c>
      <c r="Z37" s="37">
        <f>H38*Assumptions!$B$7*Assumptions!$B$25/$E38/12</f>
        <v>40893.080395153593</v>
      </c>
      <c r="AA37" s="36">
        <f>Z37*Assumptions!$B$11</f>
        <v>8178.6160790307185</v>
      </c>
      <c r="AB37" s="39">
        <f t="shared" si="8"/>
        <v>32714.464316122874</v>
      </c>
      <c r="AC37" s="87">
        <f t="shared" si="9"/>
        <v>-2688443.6381475707</v>
      </c>
      <c r="AD37" s="87">
        <f>Assumptions!$B$23*R37</f>
        <v>1377795.2200115277</v>
      </c>
      <c r="AE37" s="87">
        <f t="shared" si="11"/>
        <v>-1310648.418136043</v>
      </c>
    </row>
    <row r="38" spans="1:31" x14ac:dyDescent="0.25">
      <c r="A38" s="1">
        <f t="shared" si="10"/>
        <v>33</v>
      </c>
      <c r="B38" s="30" t="s">
        <v>17</v>
      </c>
      <c r="C38" s="31">
        <f t="shared" si="3"/>
        <v>33</v>
      </c>
      <c r="D38" s="32">
        <f t="shared" si="1"/>
        <v>2.75</v>
      </c>
      <c r="E38" s="32">
        <f t="shared" si="4"/>
        <v>8.3333333333333481E-2</v>
      </c>
      <c r="F38" s="31">
        <f t="shared" si="5"/>
        <v>0</v>
      </c>
      <c r="G38" s="36">
        <f>(G37*($K37/$K36)-L37)*(1+Assumptions!$B$15)^$F38</f>
        <v>673137125.84615088</v>
      </c>
      <c r="H38" s="36">
        <f>$H$6/$G$6*G38*(1+Assumptions!$B$16)^INT((C38-1)/12)*IF(B38="Monthly",1,12)</f>
        <v>65428.928632245865</v>
      </c>
      <c r="I38" s="40">
        <f>Assumptions!$B$14</f>
        <v>0.15</v>
      </c>
      <c r="J38" s="40">
        <f t="shared" si="6"/>
        <v>1.3451947011868914E-2</v>
      </c>
      <c r="K38" s="35">
        <f t="shared" si="7"/>
        <v>0.63959056079110321</v>
      </c>
      <c r="L38" s="92">
        <f>H38*Assumptions!$B$7*(1+Assumptions!$K$8)</f>
        <v>45800.250042572101</v>
      </c>
      <c r="M38" s="36">
        <f>L38*Assumptions!$B$11</f>
        <v>9160.0500085144213</v>
      </c>
      <c r="N38" s="36">
        <f>H38*Assumptions!$B$11</f>
        <v>13085.785726449174</v>
      </c>
      <c r="O38" s="36">
        <f>N38*Assumptions!$B$12</f>
        <v>1308.5785726449176</v>
      </c>
      <c r="P38" s="36">
        <f>H38*Assumptions!$B$9</f>
        <v>5234.3142905796694</v>
      </c>
      <c r="Q38" s="36">
        <f>H38*Assumptions!$B$8</f>
        <v>3271.4464316122935</v>
      </c>
      <c r="R38" s="37">
        <f>(R39)/((1+Assumptions!$B$21)^$E39)+H39/IF(H$3="EOP",((1+Assumptions!$B$21)^$E39),1)</f>
        <v>9138657.9823416173</v>
      </c>
      <c r="S38" s="36">
        <f>(S39)/((1+Assumptions!$B$21)^$E39)+L39/IF(L$3="EOP",((1+Assumptions!$B$21)^$E39),1)</f>
        <v>4498060.0888798432</v>
      </c>
      <c r="T38" s="36">
        <f>(T39)/((1+Assumptions!$B$21)^$E39)+M39/IF(M$3="EOP",((1+Assumptions!$B$21)^$E39),1)</f>
        <v>899612.01777596911</v>
      </c>
      <c r="U38" s="36">
        <f>(U39)/((1+Assumptions!$B$21)^$E39)+N39/IF(N$3="EOP",((1+Assumptions!$B$21)^$E39),1)</f>
        <v>1827731.5964683234</v>
      </c>
      <c r="V38" s="36">
        <f>(V39)/((1+Assumptions!$B$21)^$E39)+O39/IF(O$3="EOP",((1+Assumptions!$B$21)^$E39),1)</f>
        <v>182773.15964683233</v>
      </c>
      <c r="W38" s="36">
        <f>(W39)/((1+Assumptions!$B$21)^$E39)+P39/IF(P$3="EOP",((1+Assumptions!$B$21)^$E39),1)</f>
        <v>731092.6385873293</v>
      </c>
      <c r="X38" s="36">
        <f>(X39)/((1+Assumptions!$B$21)^$E39)+Q39/IF(Q$3="EOP",((1+Assumptions!$B$21)^$E39),1)</f>
        <v>446001.08586340683</v>
      </c>
      <c r="Y38" s="38">
        <f t="shared" si="2"/>
        <v>-2718157.7499655159</v>
      </c>
      <c r="Z38" s="37">
        <f>H39*Assumptions!$B$7*Assumptions!$B$25/$E39/12</f>
        <v>40340.206479335815</v>
      </c>
      <c r="AA38" s="36">
        <f>Z38*Assumptions!$B$11</f>
        <v>8068.0412958671632</v>
      </c>
      <c r="AB38" s="39">
        <f t="shared" si="8"/>
        <v>32272.165183468653</v>
      </c>
      <c r="AC38" s="87">
        <f t="shared" si="9"/>
        <v>-2685885.5847820472</v>
      </c>
      <c r="AD38" s="87">
        <f>Assumptions!$B$23*R38</f>
        <v>1370798.6973512426</v>
      </c>
      <c r="AE38" s="87">
        <f t="shared" si="11"/>
        <v>-1315086.8874308045</v>
      </c>
    </row>
    <row r="39" spans="1:31" x14ac:dyDescent="0.25">
      <c r="A39" s="1">
        <f t="shared" si="10"/>
        <v>34</v>
      </c>
      <c r="B39" s="30" t="s">
        <v>17</v>
      </c>
      <c r="C39" s="31">
        <f t="shared" si="3"/>
        <v>34</v>
      </c>
      <c r="D39" s="32">
        <f t="shared" si="1"/>
        <v>2.8333333333333335</v>
      </c>
      <c r="E39" s="32">
        <f t="shared" si="4"/>
        <v>8.3333333333333481E-2</v>
      </c>
      <c r="F39" s="31">
        <f t="shared" si="5"/>
        <v>0</v>
      </c>
      <c r="G39" s="36">
        <f>(G38*($K38/$K37)-L38)*(1+Assumptions!$B$15)^$F39</f>
        <v>664036320.64750421</v>
      </c>
      <c r="H39" s="36">
        <f>$H$6/$G$6*G39*(1+Assumptions!$B$16)^INT((C39-1)/12)*IF(B39="Monthly",1,12)</f>
        <v>64544.330366937415</v>
      </c>
      <c r="I39" s="40">
        <f>Assumptions!$B$14</f>
        <v>0.15</v>
      </c>
      <c r="J39" s="40">
        <f t="shared" si="6"/>
        <v>1.3451947011868914E-2</v>
      </c>
      <c r="K39" s="35">
        <f t="shared" si="7"/>
        <v>0.63098682245804982</v>
      </c>
      <c r="L39" s="92">
        <f>H39*Assumptions!$B$7*(1+Assumptions!$K$8)</f>
        <v>45181.031256856186</v>
      </c>
      <c r="M39" s="36">
        <f>L39*Assumptions!$B$11</f>
        <v>9036.2062513712372</v>
      </c>
      <c r="N39" s="36">
        <f>H39*Assumptions!$B$11</f>
        <v>12908.866073387484</v>
      </c>
      <c r="O39" s="36">
        <f>N39*Assumptions!$B$12</f>
        <v>1290.8866073387485</v>
      </c>
      <c r="P39" s="36">
        <f>H39*Assumptions!$B$9</f>
        <v>5163.5464293549931</v>
      </c>
      <c r="Q39" s="36">
        <f>H39*Assumptions!$B$8</f>
        <v>3227.216518346871</v>
      </c>
      <c r="R39" s="37">
        <f>(R40)/((1+Assumptions!$B$21)^$E40)+H40/IF(H$3="EOP",((1+Assumptions!$B$21)^$E40),1)</f>
        <v>9092804.8403916936</v>
      </c>
      <c r="S39" s="36">
        <f>(S40)/((1+Assumptions!$B$21)^$E40)+L40/IF(L$3="EOP",((1+Assumptions!$B$21)^$E40),1)</f>
        <v>4462144.3249379955</v>
      </c>
      <c r="T39" s="36">
        <f>(T40)/((1+Assumptions!$B$21)^$E40)+M40/IF(M$3="EOP",((1+Assumptions!$B$21)^$E40),1)</f>
        <v>892428.86498759943</v>
      </c>
      <c r="U39" s="36">
        <f>(U40)/((1+Assumptions!$B$21)^$E40)+N40/IF(N$3="EOP",((1+Assumptions!$B$21)^$E40),1)</f>
        <v>1818560.9680783388</v>
      </c>
      <c r="V39" s="36">
        <f>(V40)/((1+Assumptions!$B$21)^$E40)+O40/IF(O$3="EOP",((1+Assumptions!$B$21)^$E40),1)</f>
        <v>181856.09680783385</v>
      </c>
      <c r="W39" s="36">
        <f>(W40)/((1+Assumptions!$B$21)^$E40)+P40/IF(P$3="EOP",((1+Assumptions!$B$21)^$E40),1)</f>
        <v>727424.38723133539</v>
      </c>
      <c r="X39" s="36">
        <f>(X40)/((1+Assumptions!$B$21)^$E40)+Q40/IF(Q$3="EOP",((1+Assumptions!$B$21)^$E40),1)</f>
        <v>443692.55855811073</v>
      </c>
      <c r="Y39" s="38">
        <f t="shared" si="2"/>
        <v>-2715267.5633813469</v>
      </c>
      <c r="Z39" s="37">
        <f>H40*Assumptions!$B$7*Assumptions!$B$25/$E40/12</f>
        <v>39794.807411679292</v>
      </c>
      <c r="AA39" s="36">
        <f>Z39*Assumptions!$B$11</f>
        <v>7958.9614823358588</v>
      </c>
      <c r="AB39" s="39">
        <f t="shared" si="8"/>
        <v>31835.845929343435</v>
      </c>
      <c r="AC39" s="87">
        <f t="shared" si="9"/>
        <v>-2683431.7174520036</v>
      </c>
      <c r="AD39" s="87">
        <f>Assumptions!$B$23*R39</f>
        <v>1363920.7260587539</v>
      </c>
      <c r="AE39" s="87">
        <f t="shared" si="11"/>
        <v>-1319510.9913932497</v>
      </c>
    </row>
    <row r="40" spans="1:31" x14ac:dyDescent="0.25">
      <c r="A40" s="1">
        <f t="shared" si="10"/>
        <v>35</v>
      </c>
      <c r="B40" s="30" t="s">
        <v>17</v>
      </c>
      <c r="C40" s="31">
        <f t="shared" si="3"/>
        <v>35</v>
      </c>
      <c r="D40" s="32">
        <f t="shared" si="1"/>
        <v>2.9166666666666665</v>
      </c>
      <c r="E40" s="32">
        <f t="shared" si="4"/>
        <v>8.3333333333333037E-2</v>
      </c>
      <c r="F40" s="31">
        <f t="shared" si="5"/>
        <v>0</v>
      </c>
      <c r="G40" s="36">
        <f>(G39*($K39/$K38)-L39)*(1+Assumptions!$B$15)^$F40</f>
        <v>655058558.21694076</v>
      </c>
      <c r="H40" s="36">
        <f>$H$6/$G$6*G40*(1+Assumptions!$B$16)^INT((C40-1)/12)*IF(B40="Monthly",1,12)</f>
        <v>63671.691858686645</v>
      </c>
      <c r="I40" s="40">
        <f>Assumptions!$B$14</f>
        <v>0.15</v>
      </c>
      <c r="J40" s="40">
        <f t="shared" si="6"/>
        <v>1.3451947011868803E-2</v>
      </c>
      <c r="K40" s="35">
        <f t="shared" si="7"/>
        <v>0.62249882115715671</v>
      </c>
      <c r="L40" s="92">
        <f>H40*Assumptions!$B$7*(1+Assumptions!$K$8)</f>
        <v>44570.184301080648</v>
      </c>
      <c r="M40" s="36">
        <f>L40*Assumptions!$B$11</f>
        <v>8914.0368602161307</v>
      </c>
      <c r="N40" s="36">
        <f>H40*Assumptions!$B$11</f>
        <v>12734.338371737329</v>
      </c>
      <c r="O40" s="36">
        <f>N40*Assumptions!$B$12</f>
        <v>1273.4338371737331</v>
      </c>
      <c r="P40" s="36">
        <f>H40*Assumptions!$B$9</f>
        <v>5093.7353486949314</v>
      </c>
      <c r="Q40" s="36">
        <f>H40*Assumptions!$B$8</f>
        <v>3183.5845929343322</v>
      </c>
      <c r="R40" s="37">
        <f>(R41)/((1+Assumptions!$B$21)^$E41)+H41/IF(H$3="EOP",((1+Assumptions!$B$21)^$E41),1)</f>
        <v>9047731.6844775956</v>
      </c>
      <c r="S40" s="36">
        <f>(S41)/((1+Assumptions!$B$21)^$E41)+L41/IF(L$3="EOP",((1+Assumptions!$B$21)^$E41),1)</f>
        <v>4426765.4273586953</v>
      </c>
      <c r="T40" s="36">
        <f>(T41)/((1+Assumptions!$B$21)^$E41)+M41/IF(M$3="EOP",((1+Assumptions!$B$21)^$E41),1)</f>
        <v>885353.08547173929</v>
      </c>
      <c r="U40" s="36">
        <f>(U41)/((1+Assumptions!$B$21)^$E41)+N41/IF(N$3="EOP",((1+Assumptions!$B$21)^$E41),1)</f>
        <v>1809546.3368955189</v>
      </c>
      <c r="V40" s="36">
        <f>(V41)/((1+Assumptions!$B$21)^$E41)+O41/IF(O$3="EOP",((1+Assumptions!$B$21)^$E41),1)</f>
        <v>180954.63368955188</v>
      </c>
      <c r="W40" s="36">
        <f>(W41)/((1+Assumptions!$B$21)^$E41)+P41/IF(P$3="EOP",((1+Assumptions!$B$21)^$E41),1)</f>
        <v>723818.5347582075</v>
      </c>
      <c r="X40" s="36">
        <f>(X41)/((1+Assumptions!$B$21)^$E41)+Q41/IF(Q$3="EOP",((1+Assumptions!$B$21)^$E41),1)</f>
        <v>441422.9079899537</v>
      </c>
      <c r="Y40" s="38">
        <f t="shared" si="2"/>
        <v>-2712486.1966365115</v>
      </c>
      <c r="Z40" s="37">
        <f>H41*Assumptions!$B$7*Assumptions!$B$25/$E41/12</f>
        <v>39256.782132333356</v>
      </c>
      <c r="AA40" s="36">
        <f>Z40*Assumptions!$B$11</f>
        <v>7851.3564264666711</v>
      </c>
      <c r="AB40" s="39">
        <f t="shared" si="8"/>
        <v>31405.425705866684</v>
      </c>
      <c r="AC40" s="87">
        <f t="shared" si="9"/>
        <v>-2681080.7709306446</v>
      </c>
      <c r="AD40" s="87">
        <f>Assumptions!$B$23*R40</f>
        <v>1357159.7526716392</v>
      </c>
      <c r="AE40" s="87">
        <f t="shared" si="11"/>
        <v>-1323921.0182590054</v>
      </c>
    </row>
    <row r="41" spans="1:31" s="21" customFormat="1" x14ac:dyDescent="0.25">
      <c r="A41" s="21">
        <f t="shared" si="10"/>
        <v>36</v>
      </c>
      <c r="B41" s="41" t="s">
        <v>17</v>
      </c>
      <c r="C41" s="23">
        <f t="shared" si="3"/>
        <v>36</v>
      </c>
      <c r="D41" s="22">
        <f t="shared" si="1"/>
        <v>3</v>
      </c>
      <c r="E41" s="22">
        <f t="shared" si="4"/>
        <v>8.3333333333333481E-2</v>
      </c>
      <c r="F41" s="23">
        <f t="shared" si="5"/>
        <v>0</v>
      </c>
      <c r="G41" s="27">
        <f>(G40*($K40/$K39)-L40)*(1+Assumptions!$B$15)^$F41</f>
        <v>646202175.01783419</v>
      </c>
      <c r="H41" s="27">
        <f>$H$6/$G$6*G41*(1+Assumptions!$B$16)^INT((C41-1)/12)*IF(B41="Monthly",1,12)</f>
        <v>62810.851411733485</v>
      </c>
      <c r="I41" s="42">
        <f>Assumptions!$B$14</f>
        <v>0.15</v>
      </c>
      <c r="J41" s="42">
        <f t="shared" si="6"/>
        <v>1.3451947011868914E-2</v>
      </c>
      <c r="K41" s="43">
        <f t="shared" si="7"/>
        <v>0.61412499999999981</v>
      </c>
      <c r="L41" s="92">
        <f>H41*Assumptions!$B$7*(1+Assumptions!$K$8)</f>
        <v>43967.595988213434</v>
      </c>
      <c r="M41" s="27">
        <f>L41*Assumptions!$B$11</f>
        <v>8793.5191976426868</v>
      </c>
      <c r="N41" s="27">
        <f>H41*Assumptions!$B$11</f>
        <v>12562.170282346699</v>
      </c>
      <c r="O41" s="27">
        <f>N41*Assumptions!$B$12</f>
        <v>1256.2170282346699</v>
      </c>
      <c r="P41" s="27">
        <f>H41*Assumptions!$B$9</f>
        <v>5024.8681129386787</v>
      </c>
      <c r="Q41" s="27">
        <f>H41*Assumptions!$B$8</f>
        <v>3140.5425705866746</v>
      </c>
      <c r="R41" s="26">
        <f>(R42)/((1+Assumptions!$B$21)^$E42)+H42/IF(H$3="EOP",((1+Assumptions!$B$21)^$E42),1)</f>
        <v>9003428.2988794781</v>
      </c>
      <c r="S41" s="27">
        <f>(S42)/((1+Assumptions!$B$21)^$E42)+L42/IF(L$3="EOP",((1+Assumptions!$B$21)^$E42),1)</f>
        <v>4391916.2433558423</v>
      </c>
      <c r="T41" s="27">
        <f>(T42)/((1+Assumptions!$B$21)^$E42)+M42/IF(M$3="EOP",((1+Assumptions!$B$21)^$E42),1)</f>
        <v>878383.24867116858</v>
      </c>
      <c r="U41" s="27">
        <f>(U42)/((1+Assumptions!$B$21)^$E42)+N42/IF(N$3="EOP",((1+Assumptions!$B$21)^$E42),1)</f>
        <v>1800685.6597758955</v>
      </c>
      <c r="V41" s="27">
        <f>(V42)/((1+Assumptions!$B$21)^$E42)+O42/IF(O$3="EOP",((1+Assumptions!$B$21)^$E42),1)</f>
        <v>180068.56597758952</v>
      </c>
      <c r="W41" s="27">
        <f>(W42)/((1+Assumptions!$B$21)^$E42)+P42/IF(P$3="EOP",((1+Assumptions!$B$21)^$E42),1)</f>
        <v>720274.26391035807</v>
      </c>
      <c r="X41" s="27">
        <f>(X42)/((1+Assumptions!$B$21)^$E42)+Q42/IF(Q$3="EOP",((1+Assumptions!$B$21)^$E42),1)</f>
        <v>439191.62433558429</v>
      </c>
      <c r="Y41" s="28">
        <f t="shared" si="2"/>
        <v>-2709812.3221505564</v>
      </c>
      <c r="Z41" s="26">
        <f>H42*Assumptions!$B$7*Assumptions!$B$25/$E42/12</f>
        <v>42660.595692070616</v>
      </c>
      <c r="AA41" s="27">
        <f>Z41*Assumptions!$B$11</f>
        <v>8532.1191384141239</v>
      </c>
      <c r="AB41" s="29">
        <f t="shared" si="8"/>
        <v>34128.476553656496</v>
      </c>
      <c r="AC41" s="86">
        <f t="shared" si="9"/>
        <v>-2675683.8455968997</v>
      </c>
      <c r="AD41" s="86">
        <f>Assumptions!$B$23*R41</f>
        <v>1350514.2448319218</v>
      </c>
      <c r="AE41" s="86">
        <f t="shared" si="11"/>
        <v>-1325169.600764978</v>
      </c>
    </row>
    <row r="42" spans="1:31" s="44" customFormat="1" x14ac:dyDescent="0.25">
      <c r="A42" s="44">
        <f t="shared" si="10"/>
        <v>37</v>
      </c>
      <c r="B42" s="45" t="s">
        <v>18</v>
      </c>
      <c r="C42" s="46">
        <f>C41+12</f>
        <v>48</v>
      </c>
      <c r="D42" s="47">
        <f t="shared" si="1"/>
        <v>4</v>
      </c>
      <c r="E42" s="47">
        <f t="shared" si="4"/>
        <v>1</v>
      </c>
      <c r="F42" s="48">
        <f t="shared" si="5"/>
        <v>1</v>
      </c>
      <c r="G42" s="49">
        <f>(G41*($K41/$K40)-L41)*(1+Assumptions!$B$15)^$F42</f>
        <v>650214840.60464275</v>
      </c>
      <c r="H42" s="49">
        <f>$H$6/$G$6*G42*(1+Assumptions!$B$16)^INT((C42-1)/12)*IF(B42="Monthly",1,12)</f>
        <v>819083.43728775578</v>
      </c>
      <c r="I42" s="50">
        <f>Assumptions!$B$14</f>
        <v>0.15</v>
      </c>
      <c r="J42" s="50">
        <f t="shared" si="6"/>
        <v>0.15000000000000002</v>
      </c>
      <c r="K42" s="51">
        <f t="shared" si="7"/>
        <v>0.52200624999999978</v>
      </c>
      <c r="L42" s="52">
        <f>H42*Assumptions!$B$7</f>
        <v>409541.71864387789</v>
      </c>
      <c r="M42" s="49">
        <f>L42*Assumptions!$B$11</f>
        <v>81908.343728775581</v>
      </c>
      <c r="N42" s="49">
        <f>H42*Assumptions!$B$11</f>
        <v>163816.68745755116</v>
      </c>
      <c r="O42" s="49">
        <f>N42*Assumptions!$B$12</f>
        <v>16381.668745755116</v>
      </c>
      <c r="P42" s="49">
        <f>H42*Assumptions!$B$9</f>
        <v>65526.674983020464</v>
      </c>
      <c r="Q42" s="49">
        <f>H42*Assumptions!$B$8</f>
        <v>40954.17186438779</v>
      </c>
      <c r="R42" s="52">
        <f>(R43)/((1+Assumptions!$B$21)^$E43)+H43/IF(H$3="EOP",((1+Assumptions!$B$21)^$E43),1)</f>
        <v>8388953.4831315149</v>
      </c>
      <c r="S42" s="49">
        <f>(S43)/((1+Assumptions!$B$21)^$E43)+L43/IF(L$3="EOP",((1+Assumptions!$B$21)^$E43),1)</f>
        <v>4092172.43079586</v>
      </c>
      <c r="T42" s="49">
        <f>(T43)/((1+Assumptions!$B$21)^$E43)+M43/IF(M$3="EOP",((1+Assumptions!$B$21)^$E43),1)</f>
        <v>818434.48615917214</v>
      </c>
      <c r="U42" s="49">
        <f>(U43)/((1+Assumptions!$B$21)^$E43)+N43/IF(N$3="EOP",((1+Assumptions!$B$21)^$E43),1)</f>
        <v>1677790.6966263028</v>
      </c>
      <c r="V42" s="49">
        <f>(V43)/((1+Assumptions!$B$21)^$E43)+O43/IF(O$3="EOP",((1+Assumptions!$B$21)^$E43),1)</f>
        <v>167779.06966263027</v>
      </c>
      <c r="W42" s="49">
        <f>(W43)/((1+Assumptions!$B$21)^$E43)+P43/IF(P$3="EOP",((1+Assumptions!$B$21)^$E43),1)</f>
        <v>671116.27865052107</v>
      </c>
      <c r="X42" s="49">
        <f>(X43)/((1+Assumptions!$B$21)^$E43)+Q43/IF(Q$3="EOP",((1+Assumptions!$B$21)^$E43),1)</f>
        <v>409217.24307958607</v>
      </c>
      <c r="Y42" s="53">
        <f t="shared" si="2"/>
        <v>-2524870.3898010477</v>
      </c>
      <c r="Z42" s="52">
        <f>H43*Assumptions!$B$7*Assumptions!$B$25/$E43/12</f>
        <v>39916.075354799534</v>
      </c>
      <c r="AA42" s="49">
        <f>Z42*Assumptions!$B$11</f>
        <v>7983.2150709599073</v>
      </c>
      <c r="AB42" s="54">
        <f t="shared" si="8"/>
        <v>31932.860283839625</v>
      </c>
      <c r="AC42" s="88">
        <f t="shared" si="9"/>
        <v>-2492937.5295172082</v>
      </c>
      <c r="AD42" s="88">
        <f>Assumptions!$B$23*R42</f>
        <v>1258343.0224697271</v>
      </c>
      <c r="AE42" s="88">
        <f t="shared" si="11"/>
        <v>-1234594.5070474811</v>
      </c>
    </row>
    <row r="43" spans="1:31" s="44" customFormat="1" x14ac:dyDescent="0.25">
      <c r="A43" s="44">
        <f t="shared" si="10"/>
        <v>38</v>
      </c>
      <c r="B43" s="45" t="s">
        <v>18</v>
      </c>
      <c r="C43" s="48">
        <f>C42+12</f>
        <v>60</v>
      </c>
      <c r="D43" s="47">
        <f t="shared" si="1"/>
        <v>5</v>
      </c>
      <c r="E43" s="47">
        <f t="shared" si="4"/>
        <v>1</v>
      </c>
      <c r="F43" s="48">
        <f t="shared" si="5"/>
        <v>1</v>
      </c>
      <c r="G43" s="49">
        <f>(G42*($K42/$K41)-L42)*(1+Assumptions!$B$15)^$F43</f>
        <v>563318534.25120842</v>
      </c>
      <c r="H43" s="49">
        <f>$H$6/$G$6*G43*(1+Assumptions!$B$16)^INT((C43-1)/12)*IF(B43="Monthly",1,12)</f>
        <v>766388.64681215107</v>
      </c>
      <c r="I43" s="50">
        <f>Assumptions!$B$14</f>
        <v>0.15</v>
      </c>
      <c r="J43" s="50">
        <f t="shared" si="6"/>
        <v>0.15000000000000002</v>
      </c>
      <c r="K43" s="51">
        <f t="shared" si="7"/>
        <v>0.44370531249999978</v>
      </c>
      <c r="L43" s="52">
        <f>H43*Assumptions!$B$7</f>
        <v>383194.32340607553</v>
      </c>
      <c r="M43" s="49">
        <f>L43*Assumptions!$B$11</f>
        <v>76638.864681215113</v>
      </c>
      <c r="N43" s="49">
        <f>H43*Assumptions!$B$11</f>
        <v>153277.72936243023</v>
      </c>
      <c r="O43" s="49">
        <f>N43*Assumptions!$B$12</f>
        <v>15327.772936243024</v>
      </c>
      <c r="P43" s="49">
        <f>H43*Assumptions!$B$9</f>
        <v>61311.091744972087</v>
      </c>
      <c r="Q43" s="49">
        <f>H43*Assumptions!$B$8</f>
        <v>38319.432340607556</v>
      </c>
      <c r="R43" s="52">
        <f>(R44)/((1+Assumptions!$B$21)^$E44)+H44/IF(H$3="EOP",((1+Assumptions!$B$21)^$E44),1)</f>
        <v>7813128.9572273474</v>
      </c>
      <c r="S43" s="49">
        <f>(S44)/((1+Assumptions!$B$21)^$E44)+L44/IF(L$3="EOP",((1+Assumptions!$B$21)^$E44),1)</f>
        <v>3811282.4181596804</v>
      </c>
      <c r="T43" s="49">
        <f>(T44)/((1+Assumptions!$B$21)^$E44)+M44/IF(M$3="EOP",((1+Assumptions!$B$21)^$E44),1)</f>
        <v>762256.48363193637</v>
      </c>
      <c r="U43" s="49">
        <f>(U44)/((1+Assumptions!$B$21)^$E44)+N44/IF(N$3="EOP",((1+Assumptions!$B$21)^$E44),1)</f>
        <v>1562625.7914454693</v>
      </c>
      <c r="V43" s="49">
        <f>(V44)/((1+Assumptions!$B$21)^$E44)+O44/IF(O$3="EOP",((1+Assumptions!$B$21)^$E44),1)</f>
        <v>156262.57914454694</v>
      </c>
      <c r="W43" s="49">
        <f>(W44)/((1+Assumptions!$B$21)^$E44)+P44/IF(P$3="EOP",((1+Assumptions!$B$21)^$E44),1)</f>
        <v>625050.31657818775</v>
      </c>
      <c r="X43" s="49">
        <f>(X44)/((1+Assumptions!$B$21)^$E44)+Q44/IF(Q$3="EOP",((1+Assumptions!$B$21)^$E44),1)</f>
        <v>381128.24181596818</v>
      </c>
      <c r="Y43" s="53">
        <f t="shared" si="2"/>
        <v>-2351561.2520045247</v>
      </c>
      <c r="Z43" s="52">
        <f>H44*Assumptions!$B$7*Assumptions!$B$25/$E44/12</f>
        <v>37345.904916000509</v>
      </c>
      <c r="AA43" s="49">
        <f>Z43*Assumptions!$B$11</f>
        <v>7469.1809832001018</v>
      </c>
      <c r="AB43" s="54">
        <f t="shared" si="8"/>
        <v>29876.723932800407</v>
      </c>
      <c r="AC43" s="88">
        <f t="shared" si="9"/>
        <v>-2321684.5280717243</v>
      </c>
      <c r="AD43" s="88">
        <f>Assumptions!$B$23*R43</f>
        <v>1171969.3435841021</v>
      </c>
      <c r="AE43" s="88">
        <f t="shared" si="11"/>
        <v>-1149715.1844876222</v>
      </c>
    </row>
    <row r="44" spans="1:31" x14ac:dyDescent="0.25">
      <c r="A44" s="44">
        <f t="shared" si="10"/>
        <v>39</v>
      </c>
      <c r="B44" s="45" t="s">
        <v>18</v>
      </c>
      <c r="C44" s="48">
        <f t="shared" ref="C44:C78" si="12">C43+12</f>
        <v>72</v>
      </c>
      <c r="D44" s="47">
        <f t="shared" si="1"/>
        <v>6</v>
      </c>
      <c r="E44" s="47">
        <f t="shared" si="4"/>
        <v>1</v>
      </c>
      <c r="F44" s="48">
        <f t="shared" si="5"/>
        <v>1</v>
      </c>
      <c r="G44" s="49">
        <f>(G43*($K43/$K42)-L43)*(1+Assumptions!$B$15)^$F44</f>
        <v>488006310.98592347</v>
      </c>
      <c r="H44" s="49">
        <f>$H$6/$G$6*G44*(1+Assumptions!$B$16)^INT((C44-1)/12)*IF(B44="Monthly",1,12)</f>
        <v>717041.37438720977</v>
      </c>
      <c r="I44" s="50">
        <f>Assumptions!$B$14</f>
        <v>0.15</v>
      </c>
      <c r="J44" s="50">
        <f t="shared" si="6"/>
        <v>0.15000000000000002</v>
      </c>
      <c r="K44" s="51">
        <f t="shared" si="7"/>
        <v>0.37714951562499982</v>
      </c>
      <c r="L44" s="52">
        <f>H44*Assumptions!$B$7</f>
        <v>358520.68719360488</v>
      </c>
      <c r="M44" s="49">
        <f>L44*Assumptions!$B$11</f>
        <v>71704.13743872098</v>
      </c>
      <c r="N44" s="49">
        <f>H44*Assumptions!$B$11</f>
        <v>143408.27487744196</v>
      </c>
      <c r="O44" s="49">
        <f>N44*Assumptions!$B$12</f>
        <v>14340.827487744196</v>
      </c>
      <c r="P44" s="49">
        <f>H44*Assumptions!$B$9</f>
        <v>57363.309950976785</v>
      </c>
      <c r="Q44" s="49">
        <f>H44*Assumptions!$B$8</f>
        <v>35852.06871936049</v>
      </c>
      <c r="R44" s="52">
        <f>(R45)/((1+Assumptions!$B$21)^$E45)+H45/IF(H$3="EOP",((1+Assumptions!$B$21)^$E45),1)</f>
        <v>7273489.7724111397</v>
      </c>
      <c r="S44" s="49">
        <f>(S45)/((1+Assumptions!$B$21)^$E45)+L45/IF(L$3="EOP",((1+Assumptions!$B$21)^$E45),1)</f>
        <v>3548043.7914200672</v>
      </c>
      <c r="T44" s="49">
        <f>(T45)/((1+Assumptions!$B$21)^$E45)+M45/IF(M$3="EOP",((1+Assumptions!$B$21)^$E45),1)</f>
        <v>709608.75828401372</v>
      </c>
      <c r="U44" s="49">
        <f>(U45)/((1+Assumptions!$B$21)^$E45)+N45/IF(N$3="EOP",((1+Assumptions!$B$21)^$E45),1)</f>
        <v>1454697.9544822278</v>
      </c>
      <c r="V44" s="49">
        <f>(V45)/((1+Assumptions!$B$21)^$E45)+O45/IF(O$3="EOP",((1+Assumptions!$B$21)^$E45),1)</f>
        <v>145469.79544822281</v>
      </c>
      <c r="W44" s="49">
        <f>(W45)/((1+Assumptions!$B$21)^$E45)+P45/IF(P$3="EOP",((1+Assumptions!$B$21)^$E45),1)</f>
        <v>581879.18179289124</v>
      </c>
      <c r="X44" s="49">
        <f>(X45)/((1+Assumptions!$B$21)^$E45)+Q45/IF(Q$3="EOP",((1+Assumptions!$B$21)^$E45),1)</f>
        <v>354804.37914200686</v>
      </c>
      <c r="Y44" s="53">
        <f t="shared" si="2"/>
        <v>-2189143.0193061838</v>
      </c>
      <c r="Z44" s="52">
        <f>H45*Assumptions!$B$7*Assumptions!$B$25/$E45/12</f>
        <v>34938.987265781303</v>
      </c>
      <c r="AA44" s="49">
        <f>Z44*Assumptions!$B$11</f>
        <v>6987.7974531562613</v>
      </c>
      <c r="AB44" s="54">
        <f t="shared" si="8"/>
        <v>27951.189812625042</v>
      </c>
      <c r="AC44" s="88">
        <f t="shared" si="9"/>
        <v>-2161191.829493559</v>
      </c>
      <c r="AD44" s="88">
        <f>Assumptions!$B$23*R44</f>
        <v>1091023.4658616709</v>
      </c>
      <c r="AE44" s="88">
        <f t="shared" si="11"/>
        <v>-1070168.3636318881</v>
      </c>
    </row>
    <row r="45" spans="1:31" x14ac:dyDescent="0.25">
      <c r="A45" s="44">
        <f t="shared" si="10"/>
        <v>40</v>
      </c>
      <c r="B45" s="45" t="s">
        <v>18</v>
      </c>
      <c r="C45" s="48">
        <f t="shared" si="12"/>
        <v>84</v>
      </c>
      <c r="D45" s="47">
        <f t="shared" si="1"/>
        <v>7</v>
      </c>
      <c r="E45" s="47">
        <f t="shared" si="4"/>
        <v>1</v>
      </c>
      <c r="F45" s="48">
        <f t="shared" si="5"/>
        <v>1</v>
      </c>
      <c r="G45" s="49">
        <f>(G44*($K44/$K43)-L44)*(1+Assumptions!$B$15)^$F45</f>
        <v>422735780.52385813</v>
      </c>
      <c r="H45" s="49">
        <f>$H$6/$G$6*G45*(1+Assumptions!$B$16)^INT((C45-1)/12)*IF(B45="Monthly",1,12)</f>
        <v>670828.55550300097</v>
      </c>
      <c r="I45" s="50">
        <f>Assumptions!$B$14</f>
        <v>0.15</v>
      </c>
      <c r="J45" s="50">
        <f t="shared" si="6"/>
        <v>0.15000000000000002</v>
      </c>
      <c r="K45" s="51">
        <f t="shared" si="7"/>
        <v>0.32057708828124981</v>
      </c>
      <c r="L45" s="52">
        <f>H45*Assumptions!$B$7</f>
        <v>335414.27775150049</v>
      </c>
      <c r="M45" s="49">
        <f>L45*Assumptions!$B$11</f>
        <v>67082.855550300097</v>
      </c>
      <c r="N45" s="49">
        <f>H45*Assumptions!$B$11</f>
        <v>134165.71110060019</v>
      </c>
      <c r="O45" s="49">
        <f>N45*Assumptions!$B$12</f>
        <v>13416.57111006002</v>
      </c>
      <c r="P45" s="49">
        <f>H45*Assumptions!$B$9</f>
        <v>53666.284440240081</v>
      </c>
      <c r="Q45" s="49">
        <f>H45*Assumptions!$B$8</f>
        <v>33541.427775150049</v>
      </c>
      <c r="R45" s="52">
        <f>(R46)/((1+Assumptions!$B$21)^$E46)+H46/IF(H$3="EOP",((1+Assumptions!$B$21)^$E46),1)</f>
        <v>6767727.7473308425</v>
      </c>
      <c r="S45" s="49">
        <f>(S46)/((1+Assumptions!$B$21)^$E46)+L46/IF(L$3="EOP",((1+Assumptions!$B$21)^$E46),1)</f>
        <v>3301330.6084540682</v>
      </c>
      <c r="T45" s="49">
        <f>(T46)/((1+Assumptions!$B$21)^$E46)+M46/IF(M$3="EOP",((1+Assumptions!$B$21)^$E46),1)</f>
        <v>660266.12169081392</v>
      </c>
      <c r="U45" s="49">
        <f>(U46)/((1+Assumptions!$B$21)^$E46)+N46/IF(N$3="EOP",((1+Assumptions!$B$21)^$E46),1)</f>
        <v>1353545.5494661683</v>
      </c>
      <c r="V45" s="49">
        <f>(V46)/((1+Assumptions!$B$21)^$E46)+O46/IF(O$3="EOP",((1+Assumptions!$B$21)^$E46),1)</f>
        <v>135354.55494661684</v>
      </c>
      <c r="W45" s="49">
        <f>(W46)/((1+Assumptions!$B$21)^$E46)+P46/IF(P$3="EOP",((1+Assumptions!$B$21)^$E46),1)</f>
        <v>541418.21978646738</v>
      </c>
      <c r="X45" s="49">
        <f>(X46)/((1+Assumptions!$B$21)^$E46)+Q46/IF(Q$3="EOP",((1+Assumptions!$B$21)^$E46),1)</f>
        <v>330133.06084540696</v>
      </c>
      <c r="Y45" s="53">
        <f t="shared" si="2"/>
        <v>-2036920.9854161625</v>
      </c>
      <c r="Z45" s="52">
        <f>H46*Assumptions!$B$7*Assumptions!$B$25/$E46/12</f>
        <v>32684.931681192611</v>
      </c>
      <c r="AA45" s="49">
        <f>Z45*Assumptions!$B$11</f>
        <v>6536.9863362385222</v>
      </c>
      <c r="AB45" s="54">
        <f t="shared" si="8"/>
        <v>26147.945344954089</v>
      </c>
      <c r="AC45" s="88">
        <f t="shared" si="9"/>
        <v>-2010773.0400712085</v>
      </c>
      <c r="AD45" s="88">
        <f>Assumptions!$B$23*R45</f>
        <v>1015159.1620996264</v>
      </c>
      <c r="AE45" s="88">
        <f t="shared" si="11"/>
        <v>-995613.87797158211</v>
      </c>
    </row>
    <row r="46" spans="1:31" x14ac:dyDescent="0.25">
      <c r="A46" s="44">
        <f t="shared" si="10"/>
        <v>41</v>
      </c>
      <c r="B46" s="45" t="s">
        <v>18</v>
      </c>
      <c r="C46" s="48">
        <f t="shared" si="12"/>
        <v>96</v>
      </c>
      <c r="D46" s="47">
        <f t="shared" si="1"/>
        <v>8</v>
      </c>
      <c r="E46" s="47">
        <f t="shared" si="4"/>
        <v>1</v>
      </c>
      <c r="F46" s="48">
        <f t="shared" si="5"/>
        <v>1</v>
      </c>
      <c r="G46" s="49">
        <f>(G45*($K45/$K44)-L45)*(1+Assumptions!$B$15)^$F46</f>
        <v>366169799.15087843</v>
      </c>
      <c r="H46" s="49">
        <f>$H$6/$G$6*G46*(1+Assumptions!$B$16)^INT((C46-1)/12)*IF(B46="Monthly",1,12)</f>
        <v>627550.68827889813</v>
      </c>
      <c r="I46" s="50">
        <f>Assumptions!$B$14</f>
        <v>0.15</v>
      </c>
      <c r="J46" s="50">
        <f t="shared" si="6"/>
        <v>0.15000000000000002</v>
      </c>
      <c r="K46" s="51">
        <f t="shared" si="7"/>
        <v>0.27249052503906235</v>
      </c>
      <c r="L46" s="52">
        <f>H46*Assumptions!$B$7</f>
        <v>313775.34413944907</v>
      </c>
      <c r="M46" s="49">
        <f>L46*Assumptions!$B$11</f>
        <v>62755.068827889816</v>
      </c>
      <c r="N46" s="49">
        <f>H46*Assumptions!$B$11</f>
        <v>125510.13765577963</v>
      </c>
      <c r="O46" s="49">
        <f>N46*Assumptions!$B$12</f>
        <v>12551.013765577964</v>
      </c>
      <c r="P46" s="49">
        <f>H46*Assumptions!$B$9</f>
        <v>50204.055062311854</v>
      </c>
      <c r="Q46" s="49">
        <f>H46*Assumptions!$B$8</f>
        <v>31377.534413944908</v>
      </c>
      <c r="R46" s="52">
        <f>(R47)/((1+Assumptions!$B$21)^$E47)+H47/IF(H$3="EOP",((1+Assumptions!$B$21)^$E47),1)</f>
        <v>6293681.4855282418</v>
      </c>
      <c r="S46" s="49">
        <f>(S47)/((1+Assumptions!$B$21)^$E47)+L47/IF(L$3="EOP",((1+Assumptions!$B$21)^$E47),1)</f>
        <v>3070088.5295259706</v>
      </c>
      <c r="T46" s="49">
        <f>(T47)/((1+Assumptions!$B$21)^$E47)+M47/IF(M$3="EOP",((1+Assumptions!$B$21)^$E47),1)</f>
        <v>614017.70590519439</v>
      </c>
      <c r="U46" s="49">
        <f>(U47)/((1+Assumptions!$B$21)^$E47)+N47/IF(N$3="EOP",((1+Assumptions!$B$21)^$E47),1)</f>
        <v>1258736.2971056481</v>
      </c>
      <c r="V46" s="49">
        <f>(V47)/((1+Assumptions!$B$21)^$E47)+O47/IF(O$3="EOP",((1+Assumptions!$B$21)^$E47),1)</f>
        <v>125873.62971056484</v>
      </c>
      <c r="W46" s="49">
        <f>(W47)/((1+Assumptions!$B$21)^$E47)+P47/IF(P$3="EOP",((1+Assumptions!$B$21)^$E47),1)</f>
        <v>503494.51884225936</v>
      </c>
      <c r="X46" s="49">
        <f>(X47)/((1+Assumptions!$B$21)^$E47)+Q47/IF(Q$3="EOP",((1+Assumptions!$B$21)^$E47),1)</f>
        <v>307008.8529525972</v>
      </c>
      <c r="Y46" s="53">
        <f t="shared" si="2"/>
        <v>-1894244.6227175258</v>
      </c>
      <c r="Z46" s="52">
        <f>H47*Assumptions!$B$7*Assumptions!$B$25/$E47/12</f>
        <v>30574.008889991954</v>
      </c>
      <c r="AA46" s="49">
        <f>Z46*Assumptions!$B$11</f>
        <v>6114.8017779983911</v>
      </c>
      <c r="AB46" s="54">
        <f t="shared" si="8"/>
        <v>24459.207111993564</v>
      </c>
      <c r="AC46" s="88">
        <f t="shared" si="9"/>
        <v>-1869785.4156055322</v>
      </c>
      <c r="AD46" s="88">
        <f>Assumptions!$B$23*R46</f>
        <v>944052.22282923618</v>
      </c>
      <c r="AE46" s="88">
        <f t="shared" si="11"/>
        <v>-925733.19277629605</v>
      </c>
    </row>
    <row r="47" spans="1:31" x14ac:dyDescent="0.25">
      <c r="A47" s="44">
        <f t="shared" si="10"/>
        <v>42</v>
      </c>
      <c r="B47" s="45" t="s">
        <v>18</v>
      </c>
      <c r="C47" s="48">
        <f t="shared" si="12"/>
        <v>108</v>
      </c>
      <c r="D47" s="47">
        <f t="shared" si="1"/>
        <v>9</v>
      </c>
      <c r="E47" s="47">
        <f t="shared" si="4"/>
        <v>1</v>
      </c>
      <c r="F47" s="48">
        <f t="shared" si="5"/>
        <v>1</v>
      </c>
      <c r="G47" s="49">
        <f>(G46*($K46/$K45)-L46)*(1+Assumptions!$B$15)^$F47</f>
        <v>317149165.01278931</v>
      </c>
      <c r="H47" s="49">
        <f>$H$6/$G$6*G47*(1+Assumptions!$B$16)^INT((C47-1)/12)*IF(B47="Monthly",1,12)</f>
        <v>587020.97068784549</v>
      </c>
      <c r="I47" s="50">
        <f>Assumptions!$B$14</f>
        <v>0.15</v>
      </c>
      <c r="J47" s="50">
        <f t="shared" si="6"/>
        <v>0.15000000000000002</v>
      </c>
      <c r="K47" s="51">
        <f t="shared" si="7"/>
        <v>0.23161694628320298</v>
      </c>
      <c r="L47" s="52">
        <f>H47*Assumptions!$B$7</f>
        <v>293510.48534392274</v>
      </c>
      <c r="M47" s="49">
        <f>L47*Assumptions!$B$11</f>
        <v>58702.097068784555</v>
      </c>
      <c r="N47" s="49">
        <f>H47*Assumptions!$B$11</f>
        <v>117404.19413756911</v>
      </c>
      <c r="O47" s="49">
        <f>N47*Assumptions!$B$12</f>
        <v>11740.419413756912</v>
      </c>
      <c r="P47" s="49">
        <f>H47*Assumptions!$B$9</f>
        <v>46961.677655027641</v>
      </c>
      <c r="Q47" s="49">
        <f>H47*Assumptions!$B$8</f>
        <v>29351.048534392277</v>
      </c>
      <c r="R47" s="52">
        <f>(R48)/((1+Assumptions!$B$21)^$E48)+H48/IF(H$3="EOP",((1+Assumptions!$B$21)^$E48),1)</f>
        <v>5849327.0277114054</v>
      </c>
      <c r="S47" s="49">
        <f>(S48)/((1+Assumptions!$B$21)^$E48)+L48/IF(L$3="EOP",((1+Assumptions!$B$21)^$E48),1)</f>
        <v>2853330.2574201971</v>
      </c>
      <c r="T47" s="49">
        <f>(T48)/((1+Assumptions!$B$21)^$E48)+M48/IF(M$3="EOP",((1+Assumptions!$B$21)^$E48),1)</f>
        <v>570666.05148403964</v>
      </c>
      <c r="U47" s="49">
        <f>(U48)/((1+Assumptions!$B$21)^$E48)+N48/IF(N$3="EOP",((1+Assumptions!$B$21)^$E48),1)</f>
        <v>1169865.405542281</v>
      </c>
      <c r="V47" s="49">
        <f>(V48)/((1+Assumptions!$B$21)^$E48)+O48/IF(O$3="EOP",((1+Assumptions!$B$21)^$E48),1)</f>
        <v>116986.54055422812</v>
      </c>
      <c r="W47" s="49">
        <f>(W48)/((1+Assumptions!$B$21)^$E48)+P48/IF(P$3="EOP",((1+Assumptions!$B$21)^$E48),1)</f>
        <v>467946.16221691243</v>
      </c>
      <c r="X47" s="49">
        <f>(X48)/((1+Assumptions!$B$21)^$E48)+Q48/IF(Q$3="EOP",((1+Assumptions!$B$21)^$E48),1)</f>
        <v>285333.02574201982</v>
      </c>
      <c r="Y47" s="53">
        <f t="shared" si="2"/>
        <v>-1760504.7688282628</v>
      </c>
      <c r="Z47" s="52">
        <f>H48*Assumptions!$B$7*Assumptions!$B$25/$E48/12</f>
        <v>28597.108995760351</v>
      </c>
      <c r="AA47" s="49">
        <f>Z47*Assumptions!$B$11</f>
        <v>5719.4217991520709</v>
      </c>
      <c r="AB47" s="54">
        <f t="shared" si="8"/>
        <v>22877.68719660828</v>
      </c>
      <c r="AC47" s="88">
        <f t="shared" si="9"/>
        <v>-1737627.0816316546</v>
      </c>
      <c r="AD47" s="88">
        <f>Assumptions!$B$23*R47</f>
        <v>877399.05415671074</v>
      </c>
      <c r="AE47" s="88">
        <f t="shared" si="11"/>
        <v>-860228.0274749439</v>
      </c>
    </row>
    <row r="48" spans="1:31" x14ac:dyDescent="0.25">
      <c r="A48" s="44">
        <f t="shared" si="10"/>
        <v>43</v>
      </c>
      <c r="B48" s="45" t="s">
        <v>18</v>
      </c>
      <c r="C48" s="48">
        <f t="shared" si="12"/>
        <v>120</v>
      </c>
      <c r="D48" s="47">
        <f t="shared" si="1"/>
        <v>10</v>
      </c>
      <c r="E48" s="47">
        <f t="shared" si="4"/>
        <v>1</v>
      </c>
      <c r="F48" s="48">
        <f t="shared" si="5"/>
        <v>1</v>
      </c>
      <c r="G48" s="49">
        <f>(G47*($K47/$K46)-L47)*(1+Assumptions!$B$15)^$F48</f>
        <v>274668945.37103754</v>
      </c>
      <c r="H48" s="49">
        <f>$H$6/$G$6*G48*(1+Assumptions!$B$16)^INT((C48-1)/12)*IF(B48="Monthly",1,12)</f>
        <v>549064.49271859869</v>
      </c>
      <c r="I48" s="50">
        <f>Assumptions!$B$14</f>
        <v>0.15</v>
      </c>
      <c r="J48" s="50">
        <f t="shared" si="6"/>
        <v>0.15000000000000002</v>
      </c>
      <c r="K48" s="51">
        <f t="shared" si="7"/>
        <v>0.19687440434072254</v>
      </c>
      <c r="L48" s="52">
        <f>H48*Assumptions!$B$7</f>
        <v>274532.24635929934</v>
      </c>
      <c r="M48" s="49">
        <f>L48*Assumptions!$B$11</f>
        <v>54906.44927185987</v>
      </c>
      <c r="N48" s="49">
        <f>H48*Assumptions!$B$11</f>
        <v>109812.89854371974</v>
      </c>
      <c r="O48" s="49">
        <f>N48*Assumptions!$B$12</f>
        <v>10981.289854371975</v>
      </c>
      <c r="P48" s="49">
        <f>H48*Assumptions!$B$9</f>
        <v>43925.159417487899</v>
      </c>
      <c r="Q48" s="49">
        <f>H48*Assumptions!$B$8</f>
        <v>27453.224635929935</v>
      </c>
      <c r="R48" s="52">
        <f>(R49)/((1+Assumptions!$B$21)^$E49)+H49/IF(H$3="EOP",((1+Assumptions!$B$21)^$E49),1)</f>
        <v>5432769.0983676268</v>
      </c>
      <c r="S48" s="49">
        <f>(S49)/((1+Assumptions!$B$21)^$E49)+L49/IF(L$3="EOP",((1+Assumptions!$B$21)^$E49),1)</f>
        <v>2650131.2674964024</v>
      </c>
      <c r="T48" s="49">
        <f>(T49)/((1+Assumptions!$B$21)^$E49)+M49/IF(M$3="EOP",((1+Assumptions!$B$21)^$E49),1)</f>
        <v>530026.25349928066</v>
      </c>
      <c r="U48" s="49">
        <f>(U49)/((1+Assumptions!$B$21)^$E49)+N49/IF(N$3="EOP",((1+Assumptions!$B$21)^$E49),1)</f>
        <v>1086553.8196735252</v>
      </c>
      <c r="V48" s="49">
        <f>(V49)/((1+Assumptions!$B$21)^$E49)+O49/IF(O$3="EOP",((1+Assumptions!$B$21)^$E49),1)</f>
        <v>108655.38196735254</v>
      </c>
      <c r="W48" s="49">
        <f>(W49)/((1+Assumptions!$B$21)^$E49)+P49/IF(P$3="EOP",((1+Assumptions!$B$21)^$E49),1)</f>
        <v>434621.52786941011</v>
      </c>
      <c r="X48" s="49">
        <f>(X49)/((1+Assumptions!$B$21)^$E49)+Q49/IF(Q$3="EOP",((1+Assumptions!$B$21)^$E49),1)</f>
        <v>265013.12674964033</v>
      </c>
      <c r="Y48" s="53">
        <f t="shared" si="2"/>
        <v>-1635130.9920452822</v>
      </c>
      <c r="Z48" s="52">
        <f>H49*Assumptions!$B$7*Assumptions!$B$25/$E49/12</f>
        <v>26745.702082405216</v>
      </c>
      <c r="AA48" s="49">
        <f>Z48*Assumptions!$B$11</f>
        <v>5349.1404164810438</v>
      </c>
      <c r="AB48" s="54">
        <f t="shared" si="8"/>
        <v>21396.561665924171</v>
      </c>
      <c r="AC48" s="88">
        <f t="shared" si="9"/>
        <v>-1613734.4303793579</v>
      </c>
      <c r="AD48" s="88">
        <f>Assumptions!$B$23*R48</f>
        <v>814915.36475514399</v>
      </c>
      <c r="AE48" s="88">
        <f t="shared" si="11"/>
        <v>-798819.06562421389</v>
      </c>
    </row>
    <row r="49" spans="1:31" x14ac:dyDescent="0.25">
      <c r="A49" s="44">
        <f t="shared" si="10"/>
        <v>44</v>
      </c>
      <c r="B49" s="45" t="s">
        <v>18</v>
      </c>
      <c r="C49" s="48">
        <f t="shared" si="12"/>
        <v>132</v>
      </c>
      <c r="D49" s="47">
        <f t="shared" si="1"/>
        <v>11</v>
      </c>
      <c r="E49" s="47">
        <f t="shared" si="4"/>
        <v>1</v>
      </c>
      <c r="F49" s="48">
        <f t="shared" si="5"/>
        <v>1</v>
      </c>
      <c r="G49" s="49">
        <f>(G48*($K48/$K47)-L48)*(1+Assumptions!$B$15)^$F49</f>
        <v>237857952.74540308</v>
      </c>
      <c r="H49" s="49">
        <f>$H$6/$G$6*G49*(1+Assumptions!$B$16)^INT((C49-1)/12)*IF(B49="Monthly",1,12)</f>
        <v>513517.47998218017</v>
      </c>
      <c r="I49" s="50">
        <f>Assumptions!$B$14</f>
        <v>0.15</v>
      </c>
      <c r="J49" s="50">
        <f t="shared" si="6"/>
        <v>0.15000000000000002</v>
      </c>
      <c r="K49" s="51">
        <f t="shared" si="7"/>
        <v>0.16734324368961415</v>
      </c>
      <c r="L49" s="52">
        <f>H49*Assumptions!$B$7</f>
        <v>256758.73999109009</v>
      </c>
      <c r="M49" s="49">
        <f>L49*Assumptions!$B$11</f>
        <v>51351.747998218023</v>
      </c>
      <c r="N49" s="49">
        <f>H49*Assumptions!$B$11</f>
        <v>102703.49599643605</v>
      </c>
      <c r="O49" s="49">
        <f>N49*Assumptions!$B$12</f>
        <v>10270.349599643605</v>
      </c>
      <c r="P49" s="49">
        <f>H49*Assumptions!$B$9</f>
        <v>41081.398398574413</v>
      </c>
      <c r="Q49" s="49">
        <f>H49*Assumptions!$B$8</f>
        <v>25675.873999109011</v>
      </c>
      <c r="R49" s="52">
        <f>(R50)/((1+Assumptions!$B$21)^$E50)+H50/IF(H$3="EOP",((1+Assumptions!$B$21)^$E50),1)</f>
        <v>5042232.9088450819</v>
      </c>
      <c r="S49" s="49">
        <f>(S50)/((1+Assumptions!$B$21)^$E50)+L50/IF(L$3="EOP",((1+Assumptions!$B$21)^$E50),1)</f>
        <v>2459625.8091927222</v>
      </c>
      <c r="T49" s="49">
        <f>(T50)/((1+Assumptions!$B$21)^$E50)+M50/IF(M$3="EOP",((1+Assumptions!$B$21)^$E50),1)</f>
        <v>491925.16183854459</v>
      </c>
      <c r="U49" s="49">
        <f>(U50)/((1+Assumptions!$B$21)^$E50)+N50/IF(N$3="EOP",((1+Assumptions!$B$21)^$E50),1)</f>
        <v>1008446.5817690163</v>
      </c>
      <c r="V49" s="49">
        <f>(V50)/((1+Assumptions!$B$21)^$E50)+O50/IF(O$3="EOP",((1+Assumptions!$B$21)^$E50),1)</f>
        <v>100844.65817690165</v>
      </c>
      <c r="W49" s="49">
        <f>(W50)/((1+Assumptions!$B$21)^$E50)+P50/IF(P$3="EOP",((1+Assumptions!$B$21)^$E50),1)</f>
        <v>403378.63270760659</v>
      </c>
      <c r="X49" s="49">
        <f>(X50)/((1+Assumptions!$B$21)^$E50)+Q50/IF(Q$3="EOP",((1+Assumptions!$B$21)^$E50),1)</f>
        <v>245962.5809192723</v>
      </c>
      <c r="Y49" s="53">
        <f t="shared" si="2"/>
        <v>-1517589.1242719106</v>
      </c>
      <c r="Z49" s="52">
        <f>H50*Assumptions!$B$7*Assumptions!$B$25/$E50/12</f>
        <v>25011.801327671692</v>
      </c>
      <c r="AA49" s="49">
        <f>Z49*Assumptions!$B$11</f>
        <v>5002.3602655343384</v>
      </c>
      <c r="AB49" s="54">
        <f t="shared" si="8"/>
        <v>20009.441062137354</v>
      </c>
      <c r="AC49" s="88">
        <f t="shared" si="9"/>
        <v>-1497579.6832097734</v>
      </c>
      <c r="AD49" s="88">
        <f>Assumptions!$B$23*R49</f>
        <v>756334.93632676231</v>
      </c>
      <c r="AE49" s="88">
        <f t="shared" si="11"/>
        <v>-741244.74688301107</v>
      </c>
    </row>
    <row r="50" spans="1:31" x14ac:dyDescent="0.25">
      <c r="A50" s="44">
        <f t="shared" si="10"/>
        <v>45</v>
      </c>
      <c r="B50" s="45" t="s">
        <v>18</v>
      </c>
      <c r="C50" s="48">
        <f t="shared" si="12"/>
        <v>144</v>
      </c>
      <c r="D50" s="47">
        <f t="shared" si="1"/>
        <v>12</v>
      </c>
      <c r="E50" s="47">
        <f t="shared" si="4"/>
        <v>1</v>
      </c>
      <c r="F50" s="48">
        <f t="shared" si="5"/>
        <v>1</v>
      </c>
      <c r="G50" s="49">
        <f>(G49*($K49/$K48)-L49)*(1+Assumptions!$B$15)^$F50</f>
        <v>205960951.11547357</v>
      </c>
      <c r="H50" s="49">
        <f>$H$6/$G$6*G50*(1+Assumptions!$B$16)^INT((C50-1)/12)*IF(B50="Monthly",1,12)</f>
        <v>480226.58549129649</v>
      </c>
      <c r="I50" s="50">
        <f>Assumptions!$B$14</f>
        <v>0.15</v>
      </c>
      <c r="J50" s="50">
        <f t="shared" si="6"/>
        <v>0.15000000000000002</v>
      </c>
      <c r="K50" s="51">
        <f t="shared" si="7"/>
        <v>0.14224175713617201</v>
      </c>
      <c r="L50" s="52">
        <f>H50*Assumptions!$B$7</f>
        <v>240113.29274564824</v>
      </c>
      <c r="M50" s="49">
        <f>L50*Assumptions!$B$11</f>
        <v>48022.65854912965</v>
      </c>
      <c r="N50" s="49">
        <f>H50*Assumptions!$B$11</f>
        <v>96045.3170982593</v>
      </c>
      <c r="O50" s="49">
        <f>N50*Assumptions!$B$12</f>
        <v>9604.5317098259311</v>
      </c>
      <c r="P50" s="49">
        <f>H50*Assumptions!$B$9</f>
        <v>38418.126839303717</v>
      </c>
      <c r="Q50" s="49">
        <f>H50*Assumptions!$B$8</f>
        <v>24011.329274564825</v>
      </c>
      <c r="R50" s="52">
        <f>(R51)/((1+Assumptions!$B$21)^$E51)+H51/IF(H$3="EOP",((1+Assumptions!$B$21)^$E51),1)</f>
        <v>4676056.4814376291</v>
      </c>
      <c r="S50" s="49">
        <f>(S51)/((1+Assumptions!$B$21)^$E51)+L51/IF(L$3="EOP",((1+Assumptions!$B$21)^$E51),1)</f>
        <v>2281003.1616768921</v>
      </c>
      <c r="T50" s="49">
        <f>(T51)/((1+Assumptions!$B$21)^$E51)+M51/IF(M$3="EOP",((1+Assumptions!$B$21)^$E51),1)</f>
        <v>456200.6323353785</v>
      </c>
      <c r="U50" s="49">
        <f>(U51)/((1+Assumptions!$B$21)^$E51)+N51/IF(N$3="EOP",((1+Assumptions!$B$21)^$E51),1)</f>
        <v>935211.29628752579</v>
      </c>
      <c r="V50" s="49">
        <f>(V51)/((1+Assumptions!$B$21)^$E51)+O51/IF(O$3="EOP",((1+Assumptions!$B$21)^$E51),1)</f>
        <v>93521.129628752606</v>
      </c>
      <c r="W50" s="49">
        <f>(W51)/((1+Assumptions!$B$21)^$E51)+P51/IF(P$3="EOP",((1+Assumptions!$B$21)^$E51),1)</f>
        <v>374084.51851501042</v>
      </c>
      <c r="X50" s="49">
        <f>(X51)/((1+Assumptions!$B$21)^$E51)+Q51/IF(Q$3="EOP",((1+Assumptions!$B$21)^$E51),1)</f>
        <v>228100.31616768925</v>
      </c>
      <c r="Y50" s="53">
        <f t="shared" si="2"/>
        <v>-1407378.9507546425</v>
      </c>
      <c r="Z50" s="52">
        <f>H51*Assumptions!$B$7*Assumptions!$B$25/$E51/12</f>
        <v>23387.928466136382</v>
      </c>
      <c r="AA50" s="49">
        <f>Z50*Assumptions!$B$11</f>
        <v>4677.5856932272764</v>
      </c>
      <c r="AB50" s="54">
        <f t="shared" si="8"/>
        <v>18710.342772909105</v>
      </c>
      <c r="AC50" s="88">
        <f t="shared" si="9"/>
        <v>-1388668.6079817333</v>
      </c>
      <c r="AD50" s="88">
        <f>Assumptions!$B$23*R50</f>
        <v>701408.47221564432</v>
      </c>
      <c r="AE50" s="88">
        <f t="shared" si="11"/>
        <v>-687260.13576608896</v>
      </c>
    </row>
    <row r="51" spans="1:31" x14ac:dyDescent="0.25">
      <c r="A51" s="44">
        <f t="shared" si="10"/>
        <v>46</v>
      </c>
      <c r="B51" s="45" t="s">
        <v>18</v>
      </c>
      <c r="C51" s="48">
        <f t="shared" si="12"/>
        <v>156</v>
      </c>
      <c r="D51" s="47">
        <f t="shared" si="1"/>
        <v>13</v>
      </c>
      <c r="E51" s="47">
        <f t="shared" si="4"/>
        <v>1</v>
      </c>
      <c r="F51" s="48">
        <f t="shared" si="5"/>
        <v>1</v>
      </c>
      <c r="G51" s="49">
        <f>(G50*($K50/$K49)-L50)*(1+Assumptions!$B$15)^$F51</f>
        <v>178323229.05851504</v>
      </c>
      <c r="H51" s="49">
        <f>$H$6/$G$6*G51*(1+Assumptions!$B$16)^INT((C51-1)/12)*IF(B51="Monthly",1,12)</f>
        <v>449048.22654981853</v>
      </c>
      <c r="I51" s="50">
        <f>Assumptions!$B$14</f>
        <v>0.15</v>
      </c>
      <c r="J51" s="50">
        <f t="shared" si="6"/>
        <v>0.15000000000000002</v>
      </c>
      <c r="K51" s="51">
        <f t="shared" si="7"/>
        <v>0.1209054935657462</v>
      </c>
      <c r="L51" s="52">
        <f>H51*Assumptions!$B$7</f>
        <v>224524.11327490926</v>
      </c>
      <c r="M51" s="49">
        <f>L51*Assumptions!$B$11</f>
        <v>44904.822654981857</v>
      </c>
      <c r="N51" s="49">
        <f>H51*Assumptions!$B$11</f>
        <v>89809.645309963715</v>
      </c>
      <c r="O51" s="49">
        <f>N51*Assumptions!$B$12</f>
        <v>8980.9645309963726</v>
      </c>
      <c r="P51" s="49">
        <f>H51*Assumptions!$B$9</f>
        <v>35923.858123985483</v>
      </c>
      <c r="Q51" s="49">
        <f>H51*Assumptions!$B$8</f>
        <v>22452.411327490929</v>
      </c>
      <c r="R51" s="52">
        <f>(R52)/((1+Assumptions!$B$21)^$E52)+H52/IF(H$3="EOP",((1+Assumptions!$B$21)^$E52),1)</f>
        <v>4332683.4612600058</v>
      </c>
      <c r="S51" s="49">
        <f>(S52)/((1+Assumptions!$B$21)^$E52)+L52/IF(L$3="EOP",((1+Assumptions!$B$21)^$E52),1)</f>
        <v>2113504.127443905</v>
      </c>
      <c r="T51" s="49">
        <f>(T52)/((1+Assumptions!$B$21)^$E52)+M52/IF(M$3="EOP",((1+Assumptions!$B$21)^$E52),1)</f>
        <v>422700.82548878109</v>
      </c>
      <c r="U51" s="49">
        <f>(U52)/((1+Assumptions!$B$21)^$E52)+N52/IF(N$3="EOP",((1+Assumptions!$B$21)^$E52),1)</f>
        <v>866536.69225200103</v>
      </c>
      <c r="V51" s="49">
        <f>(V52)/((1+Assumptions!$B$21)^$E52)+O52/IF(O$3="EOP",((1+Assumptions!$B$21)^$E52),1)</f>
        <v>86653.669225200138</v>
      </c>
      <c r="W51" s="49">
        <f>(W52)/((1+Assumptions!$B$21)^$E52)+P52/IF(P$3="EOP",((1+Assumptions!$B$21)^$E52),1)</f>
        <v>346614.67690080055</v>
      </c>
      <c r="X51" s="49">
        <f>(X52)/((1+Assumptions!$B$21)^$E52)+Q52/IF(Q$3="EOP",((1+Assumptions!$B$21)^$E52),1)</f>
        <v>211350.41274439055</v>
      </c>
      <c r="Y51" s="53">
        <f t="shared" si="2"/>
        <v>-1304032.0466328899</v>
      </c>
      <c r="Z51" s="52">
        <f>H52*Assumptions!$B$7*Assumptions!$B$25/$E52/12</f>
        <v>21867.081452318667</v>
      </c>
      <c r="AA51" s="49">
        <f>Z51*Assumptions!$B$11</f>
        <v>4373.4162904637333</v>
      </c>
      <c r="AB51" s="54">
        <f t="shared" si="8"/>
        <v>17493.665161854933</v>
      </c>
      <c r="AC51" s="88">
        <f t="shared" si="9"/>
        <v>-1286538.3814710351</v>
      </c>
      <c r="AD51" s="88">
        <f>Assumptions!$B$23*R51</f>
        <v>649902.51918900083</v>
      </c>
      <c r="AE51" s="88">
        <f t="shared" si="11"/>
        <v>-636635.86228203424</v>
      </c>
    </row>
    <row r="52" spans="1:31" x14ac:dyDescent="0.25">
      <c r="A52" s="44">
        <f t="shared" si="10"/>
        <v>47</v>
      </c>
      <c r="B52" s="45" t="s">
        <v>18</v>
      </c>
      <c r="C52" s="48">
        <f t="shared" si="12"/>
        <v>168</v>
      </c>
      <c r="D52" s="47">
        <f t="shared" si="1"/>
        <v>14</v>
      </c>
      <c r="E52" s="47">
        <f t="shared" si="4"/>
        <v>1</v>
      </c>
      <c r="F52" s="48">
        <f t="shared" si="5"/>
        <v>1</v>
      </c>
      <c r="G52" s="49">
        <f>(G51*($K51/$K50)-L51)*(1+Assumptions!$B$15)^$F52</f>
        <v>154377224.99819213</v>
      </c>
      <c r="H52" s="49">
        <f>$H$6/$G$6*G52*(1+Assumptions!$B$16)^INT((C52-1)/12)*IF(B52="Monthly",1,12)</f>
        <v>419847.96388451837</v>
      </c>
      <c r="I52" s="50">
        <f>Assumptions!$B$14</f>
        <v>0.15</v>
      </c>
      <c r="J52" s="50">
        <f t="shared" si="6"/>
        <v>0.15000000000000002</v>
      </c>
      <c r="K52" s="51">
        <f t="shared" si="7"/>
        <v>0.10276966953088428</v>
      </c>
      <c r="L52" s="52">
        <f>H52*Assumptions!$B$7</f>
        <v>209923.98194225918</v>
      </c>
      <c r="M52" s="49">
        <f>L52*Assumptions!$B$11</f>
        <v>41984.796388451839</v>
      </c>
      <c r="N52" s="49">
        <f>H52*Assumptions!$B$11</f>
        <v>83969.592776903679</v>
      </c>
      <c r="O52" s="49">
        <f>N52*Assumptions!$B$12</f>
        <v>8396.9592776903683</v>
      </c>
      <c r="P52" s="49">
        <f>H52*Assumptions!$B$9</f>
        <v>33587.837110761473</v>
      </c>
      <c r="Q52" s="49">
        <f>H52*Assumptions!$B$8</f>
        <v>20992.39819422592</v>
      </c>
      <c r="R52" s="52">
        <f>(R53)/((1+Assumptions!$B$21)^$E53)+H53/IF(H$3="EOP",((1+Assumptions!$B$21)^$E53),1)</f>
        <v>4010656.384809874</v>
      </c>
      <c r="S52" s="49">
        <f>(S53)/((1+Assumptions!$B$21)^$E53)+L53/IF(L$3="EOP",((1+Assumptions!$B$21)^$E53),1)</f>
        <v>1956417.7486877432</v>
      </c>
      <c r="T52" s="49">
        <f>(T53)/((1+Assumptions!$B$21)^$E53)+M53/IF(M$3="EOP",((1+Assumptions!$B$21)^$E53),1)</f>
        <v>391283.54973754875</v>
      </c>
      <c r="U52" s="49">
        <f>(U53)/((1+Assumptions!$B$21)^$E53)+N53/IF(N$3="EOP",((1+Assumptions!$B$21)^$E53),1)</f>
        <v>802131.2769619748</v>
      </c>
      <c r="V52" s="49">
        <f>(V53)/((1+Assumptions!$B$21)^$E53)+O53/IF(O$3="EOP",((1+Assumptions!$B$21)^$E53),1)</f>
        <v>80213.127696197495</v>
      </c>
      <c r="W52" s="49">
        <f>(W53)/((1+Assumptions!$B$21)^$E53)+P53/IF(P$3="EOP",((1+Assumptions!$B$21)^$E53),1)</f>
        <v>320852.51078478998</v>
      </c>
      <c r="X52" s="49">
        <f>(X53)/((1+Assumptions!$B$21)^$E53)+Q53/IF(Q$3="EOP",((1+Assumptions!$B$21)^$E53),1)</f>
        <v>195641.77486877437</v>
      </c>
      <c r="Y52" s="53">
        <f t="shared" si="2"/>
        <v>-1207109.750940338</v>
      </c>
      <c r="Z52" s="52">
        <f>H53*Assumptions!$B$7*Assumptions!$B$25/$E53/12</f>
        <v>20442.704184059439</v>
      </c>
      <c r="AA52" s="49">
        <f>Z52*Assumptions!$B$11</f>
        <v>4088.5408368118879</v>
      </c>
      <c r="AB52" s="54">
        <f t="shared" si="8"/>
        <v>16354.163347247551</v>
      </c>
      <c r="AC52" s="88">
        <f t="shared" si="9"/>
        <v>-1190755.5875930905</v>
      </c>
      <c r="AD52" s="88">
        <f>Assumptions!$B$23*R52</f>
        <v>601598.4577214811</v>
      </c>
      <c r="AE52" s="88">
        <f t="shared" si="11"/>
        <v>-589157.12987160939</v>
      </c>
    </row>
    <row r="53" spans="1:31" x14ac:dyDescent="0.25">
      <c r="A53" s="44">
        <f t="shared" si="10"/>
        <v>48</v>
      </c>
      <c r="B53" s="45" t="s">
        <v>18</v>
      </c>
      <c r="C53" s="48">
        <f t="shared" si="12"/>
        <v>180</v>
      </c>
      <c r="D53" s="47">
        <f t="shared" si="1"/>
        <v>15</v>
      </c>
      <c r="E53" s="47">
        <f t="shared" si="4"/>
        <v>1</v>
      </c>
      <c r="F53" s="48">
        <f t="shared" si="5"/>
        <v>1</v>
      </c>
      <c r="G53" s="49">
        <f>(G52*($K52/$K51)-L52)*(1+Assumptions!$B$15)^$F53</f>
        <v>133630931.61185145</v>
      </c>
      <c r="H53" s="49">
        <f>$H$6/$G$6*G53*(1+Assumptions!$B$16)^INT((C53-1)/12)*IF(B53="Monthly",1,12)</f>
        <v>392499.92033394123</v>
      </c>
      <c r="I53" s="50">
        <f>Assumptions!$B$14</f>
        <v>0.15</v>
      </c>
      <c r="J53" s="50">
        <f t="shared" si="6"/>
        <v>0.15000000000000002</v>
      </c>
      <c r="K53" s="51">
        <f t="shared" si="7"/>
        <v>8.7354219101251629E-2</v>
      </c>
      <c r="L53" s="52">
        <f>H53*Assumptions!$B$7</f>
        <v>196249.96016697062</v>
      </c>
      <c r="M53" s="49">
        <f>L53*Assumptions!$B$11</f>
        <v>39249.992033394126</v>
      </c>
      <c r="N53" s="49">
        <f>H53*Assumptions!$B$11</f>
        <v>78499.984066788253</v>
      </c>
      <c r="O53" s="49">
        <f>N53*Assumptions!$B$12</f>
        <v>7849.9984066788256</v>
      </c>
      <c r="P53" s="49">
        <f>H53*Assumptions!$B$9</f>
        <v>31399.993626715299</v>
      </c>
      <c r="Q53" s="49">
        <f>H53*Assumptions!$B$8</f>
        <v>19624.996016697063</v>
      </c>
      <c r="R53" s="52">
        <f>(R54)/((1+Assumptions!$B$21)^$E54)+H54/IF(H$3="EOP",((1+Assumptions!$B$21)^$E54),1)</f>
        <v>3708610.3760878304</v>
      </c>
      <c r="S53" s="49">
        <f>(S54)/((1+Assumptions!$B$21)^$E54)+L54/IF(L$3="EOP",((1+Assumptions!$B$21)^$E54),1)</f>
        <v>1809078.232237966</v>
      </c>
      <c r="T53" s="49">
        <f>(T54)/((1+Assumptions!$B$21)^$E54)+M54/IF(M$3="EOP",((1+Assumptions!$B$21)^$E54),1)</f>
        <v>361815.64644759329</v>
      </c>
      <c r="U53" s="49">
        <f>(U54)/((1+Assumptions!$B$21)^$E54)+N54/IF(N$3="EOP",((1+Assumptions!$B$21)^$E54),1)</f>
        <v>741722.07521756622</v>
      </c>
      <c r="V53" s="49">
        <f>(V54)/((1+Assumptions!$B$21)^$E54)+O54/IF(O$3="EOP",((1+Assumptions!$B$21)^$E54),1)</f>
        <v>74172.207521756631</v>
      </c>
      <c r="W53" s="49">
        <f>(W54)/((1+Assumptions!$B$21)^$E54)+P54/IF(P$3="EOP",((1+Assumptions!$B$21)^$E54),1)</f>
        <v>296688.83008702652</v>
      </c>
      <c r="X53" s="49">
        <f>(X54)/((1+Assumptions!$B$21)^$E54)+Q54/IF(Q$3="EOP",((1+Assumptions!$B$21)^$E54),1)</f>
        <v>180907.82322379664</v>
      </c>
      <c r="Y53" s="53">
        <f t="shared" si="2"/>
        <v>-1116201.2692908247</v>
      </c>
      <c r="Z53" s="52">
        <f>H54*Assumptions!$B$7*Assumptions!$B$25/$E54/12</f>
        <v>19108.658155225985</v>
      </c>
      <c r="AA53" s="49">
        <f>Z53*Assumptions!$B$11</f>
        <v>3821.731631045197</v>
      </c>
      <c r="AB53" s="54">
        <f t="shared" si="8"/>
        <v>15286.926524180788</v>
      </c>
      <c r="AC53" s="88">
        <f t="shared" si="9"/>
        <v>-1100914.342766644</v>
      </c>
      <c r="AD53" s="88">
        <f>Assumptions!$B$23*R53</f>
        <v>556291.55641317449</v>
      </c>
      <c r="AE53" s="88">
        <f t="shared" si="11"/>
        <v>-544622.78635346948</v>
      </c>
    </row>
    <row r="54" spans="1:31" x14ac:dyDescent="0.25">
      <c r="A54" s="44">
        <f t="shared" si="10"/>
        <v>49</v>
      </c>
      <c r="B54" s="45" t="s">
        <v>18</v>
      </c>
      <c r="C54" s="48">
        <f t="shared" si="12"/>
        <v>192</v>
      </c>
      <c r="D54" s="47">
        <f t="shared" si="1"/>
        <v>16</v>
      </c>
      <c r="E54" s="47">
        <f t="shared" si="4"/>
        <v>1</v>
      </c>
      <c r="F54" s="48">
        <f t="shared" si="5"/>
        <v>1</v>
      </c>
      <c r="G54" s="49">
        <f>(G53*($K53/$K52)-L53)*(1+Assumptions!$B$15)^$F54</f>
        <v>115657842.7481049</v>
      </c>
      <c r="H54" s="49">
        <f>$H$6/$G$6*G54*(1+Assumptions!$B$16)^INT((C54-1)/12)*IF(B54="Monthly",1,12)</f>
        <v>366886.23658033891</v>
      </c>
      <c r="I54" s="50">
        <f>Assumptions!$B$14</f>
        <v>0.15</v>
      </c>
      <c r="J54" s="50">
        <f t="shared" si="6"/>
        <v>0.15000000000000002</v>
      </c>
      <c r="K54" s="51">
        <f t="shared" si="7"/>
        <v>7.4251086236063885E-2</v>
      </c>
      <c r="L54" s="52">
        <f>H54*Assumptions!$B$7</f>
        <v>183443.11829016946</v>
      </c>
      <c r="M54" s="49">
        <f>L54*Assumptions!$B$11</f>
        <v>36688.623658033895</v>
      </c>
      <c r="N54" s="49">
        <f>H54*Assumptions!$B$11</f>
        <v>73377.247316067791</v>
      </c>
      <c r="O54" s="49">
        <f>N54*Assumptions!$B$12</f>
        <v>7337.7247316067796</v>
      </c>
      <c r="P54" s="49">
        <f>H54*Assumptions!$B$9</f>
        <v>29350.898926427115</v>
      </c>
      <c r="Q54" s="49">
        <f>H54*Assumptions!$B$8</f>
        <v>18344.311829016948</v>
      </c>
      <c r="R54" s="52">
        <f>(R55)/((1+Assumptions!$B$21)^$E55)+H55/IF(H$3="EOP",((1+Assumptions!$B$21)^$E55),1)</f>
        <v>3425267.2429951788</v>
      </c>
      <c r="S54" s="49">
        <f>(S55)/((1+Assumptions!$B$21)^$E55)+L55/IF(L$3="EOP",((1+Assumptions!$B$21)^$E55),1)</f>
        <v>1670862.0697537456</v>
      </c>
      <c r="T54" s="49">
        <f>(T55)/((1+Assumptions!$B$21)^$E55)+M55/IF(M$3="EOP",((1+Assumptions!$B$21)^$E55),1)</f>
        <v>334172.41395074915</v>
      </c>
      <c r="U54" s="49">
        <f>(U55)/((1+Assumptions!$B$21)^$E55)+N55/IF(N$3="EOP",((1+Assumptions!$B$21)^$E55),1)</f>
        <v>685053.44859903585</v>
      </c>
      <c r="V54" s="49">
        <f>(V55)/((1+Assumptions!$B$21)^$E55)+O55/IF(O$3="EOP",((1+Assumptions!$B$21)^$E55),1)</f>
        <v>68505.344859903591</v>
      </c>
      <c r="W54" s="49">
        <f>(W55)/((1+Assumptions!$B$21)^$E55)+P55/IF(P$3="EOP",((1+Assumptions!$B$21)^$E55),1)</f>
        <v>274021.37943961436</v>
      </c>
      <c r="X54" s="49">
        <f>(X55)/((1+Assumptions!$B$21)^$E55)+Q55/IF(Q$3="EOP",((1+Assumptions!$B$21)^$E55),1)</f>
        <v>167086.20697537457</v>
      </c>
      <c r="Y54" s="53">
        <f t="shared" si="2"/>
        <v>-1030921.8970380614</v>
      </c>
      <c r="Z54" s="52">
        <f>H55*Assumptions!$B$7*Assumptions!$B$25/$E55/12</f>
        <v>17859.195915143649</v>
      </c>
      <c r="AA54" s="49">
        <f>Z54*Assumptions!$B$11</f>
        <v>3571.8391830287301</v>
      </c>
      <c r="AB54" s="54">
        <f t="shared" si="8"/>
        <v>14287.35673211492</v>
      </c>
      <c r="AC54" s="88">
        <f t="shared" si="9"/>
        <v>-1016634.5403059465</v>
      </c>
      <c r="AD54" s="88">
        <f>Assumptions!$B$23*R54</f>
        <v>513790.08644927677</v>
      </c>
      <c r="AE54" s="88">
        <f t="shared" si="11"/>
        <v>-502844.45385666972</v>
      </c>
    </row>
    <row r="55" spans="1:31" x14ac:dyDescent="0.25">
      <c r="A55" s="44">
        <f t="shared" si="10"/>
        <v>50</v>
      </c>
      <c r="B55" s="45" t="s">
        <v>18</v>
      </c>
      <c r="C55" s="48">
        <f t="shared" si="12"/>
        <v>204</v>
      </c>
      <c r="D55" s="47">
        <f t="shared" si="1"/>
        <v>17</v>
      </c>
      <c r="E55" s="47">
        <f t="shared" si="4"/>
        <v>1</v>
      </c>
      <c r="F55" s="48">
        <f t="shared" si="5"/>
        <v>1</v>
      </c>
      <c r="G55" s="49">
        <f>(G54*($K54/$K53)-L54)*(1+Assumptions!$B$15)^$F55</f>
        <v>100088237.68195097</v>
      </c>
      <c r="H55" s="49">
        <f>$H$6/$G$6*G55*(1+Assumptions!$B$16)^INT((C55-1)/12)*IF(B55="Monthly",1,12)</f>
        <v>342896.56157075812</v>
      </c>
      <c r="I55" s="50">
        <f>Assumptions!$B$14</f>
        <v>0.15</v>
      </c>
      <c r="J55" s="50">
        <f t="shared" si="6"/>
        <v>0.15000000000000002</v>
      </c>
      <c r="K55" s="51">
        <f t="shared" si="7"/>
        <v>6.3113423300654295E-2</v>
      </c>
      <c r="L55" s="52">
        <f>H55*Assumptions!$B$7</f>
        <v>171448.28078537906</v>
      </c>
      <c r="M55" s="49">
        <f>L55*Assumptions!$B$11</f>
        <v>34289.656157075813</v>
      </c>
      <c r="N55" s="49">
        <f>H55*Assumptions!$B$11</f>
        <v>68579.312314151626</v>
      </c>
      <c r="O55" s="49">
        <f>N55*Assumptions!$B$12</f>
        <v>6857.931231415163</v>
      </c>
      <c r="P55" s="49">
        <f>H55*Assumptions!$B$9</f>
        <v>27431.724925660648</v>
      </c>
      <c r="Q55" s="49">
        <f>H55*Assumptions!$B$8</f>
        <v>17144.828078537907</v>
      </c>
      <c r="R55" s="52">
        <f>(R56)/((1+Assumptions!$B$21)^$E56)+H56/IF(H$3="EOP",((1+Assumptions!$B$21)^$E56),1)</f>
        <v>3159429.9484600308</v>
      </c>
      <c r="S55" s="49">
        <f>(S56)/((1+Assumptions!$B$21)^$E56)+L56/IF(L$3="EOP",((1+Assumptions!$B$21)^$E56),1)</f>
        <v>1541185.3407122102</v>
      </c>
      <c r="T55" s="49">
        <f>(T56)/((1+Assumptions!$B$21)^$E56)+M56/IF(M$3="EOP",((1+Assumptions!$B$21)^$E56),1)</f>
        <v>308237.06814244203</v>
      </c>
      <c r="U55" s="49">
        <f>(U56)/((1+Assumptions!$B$21)^$E56)+N56/IF(N$3="EOP",((1+Assumptions!$B$21)^$E56),1)</f>
        <v>631885.98969200626</v>
      </c>
      <c r="V55" s="49">
        <f>(V56)/((1+Assumptions!$B$21)^$E56)+O56/IF(O$3="EOP",((1+Assumptions!$B$21)^$E56),1)</f>
        <v>63188.598969200633</v>
      </c>
      <c r="W55" s="49">
        <f>(W56)/((1+Assumptions!$B$21)^$E56)+P56/IF(P$3="EOP",((1+Assumptions!$B$21)^$E56),1)</f>
        <v>252754.3958768025</v>
      </c>
      <c r="X55" s="49">
        <f>(X56)/((1+Assumptions!$B$21)^$E56)+Q56/IF(Q$3="EOP",((1+Assumptions!$B$21)^$E56),1)</f>
        <v>154118.53407122102</v>
      </c>
      <c r="Y55" s="53">
        <f t="shared" si="2"/>
        <v>-950911.35521943355</v>
      </c>
      <c r="Z55" s="52">
        <f>H56*Assumptions!$B$7*Assumptions!$B$25/$E56/12</f>
        <v>16688.936219965475</v>
      </c>
      <c r="AA55" s="49">
        <f>Z55*Assumptions!$B$11</f>
        <v>3337.7872439930952</v>
      </c>
      <c r="AB55" s="54">
        <f t="shared" si="8"/>
        <v>13351.148975972381</v>
      </c>
      <c r="AC55" s="88">
        <f t="shared" si="9"/>
        <v>-937560.20624346111</v>
      </c>
      <c r="AD55" s="88">
        <f>Assumptions!$B$23*R55</f>
        <v>473914.49226900458</v>
      </c>
      <c r="AE55" s="88">
        <f t="shared" si="11"/>
        <v>-463645.71397445654</v>
      </c>
    </row>
    <row r="56" spans="1:31" x14ac:dyDescent="0.25">
      <c r="A56" s="44">
        <f t="shared" si="10"/>
        <v>51</v>
      </c>
      <c r="B56" s="45" t="s">
        <v>18</v>
      </c>
      <c r="C56" s="48">
        <f t="shared" si="12"/>
        <v>216</v>
      </c>
      <c r="D56" s="47">
        <f t="shared" si="1"/>
        <v>18</v>
      </c>
      <c r="E56" s="47">
        <f t="shared" si="4"/>
        <v>1</v>
      </c>
      <c r="F56" s="48">
        <f t="shared" si="5"/>
        <v>1</v>
      </c>
      <c r="G56" s="49">
        <f>(G55*($K55/$K54)-L55)*(1+Assumptions!$B$15)^$F56</f>
        <v>86601624.823850393</v>
      </c>
      <c r="H56" s="49">
        <f>$H$6/$G$6*G56*(1+Assumptions!$B$16)^INT((C56-1)/12)*IF(B56="Monthly",1,12)</f>
        <v>320427.57542333717</v>
      </c>
      <c r="I56" s="50">
        <f>Assumptions!$B$14</f>
        <v>0.15</v>
      </c>
      <c r="J56" s="50">
        <f t="shared" si="6"/>
        <v>0.15000000000000002</v>
      </c>
      <c r="K56" s="51">
        <f t="shared" si="7"/>
        <v>5.3646409805556149E-2</v>
      </c>
      <c r="L56" s="52">
        <f>H56*Assumptions!$B$7</f>
        <v>160213.78771166858</v>
      </c>
      <c r="M56" s="49">
        <f>L56*Assumptions!$B$11</f>
        <v>32042.757542333718</v>
      </c>
      <c r="N56" s="49">
        <f>H56*Assumptions!$B$11</f>
        <v>64085.515084667437</v>
      </c>
      <c r="O56" s="49">
        <f>N56*Assumptions!$B$12</f>
        <v>6408.5515084667441</v>
      </c>
      <c r="P56" s="49">
        <f>H56*Assumptions!$B$9</f>
        <v>25634.206033866973</v>
      </c>
      <c r="Q56" s="49">
        <f>H56*Assumptions!$B$8</f>
        <v>16021.378771166859</v>
      </c>
      <c r="R56" s="52">
        <f>(R57)/((1+Assumptions!$B$21)^$E57)+H57/IF(H$3="EOP",((1+Assumptions!$B$21)^$E57),1)</f>
        <v>2909977.4323626109</v>
      </c>
      <c r="S56" s="49">
        <f>(S57)/((1+Assumptions!$B$21)^$E57)+L57/IF(L$3="EOP",((1+Assumptions!$B$21)^$E57),1)</f>
        <v>1419501.1865183467</v>
      </c>
      <c r="T56" s="49">
        <f>(T57)/((1+Assumptions!$B$21)^$E57)+M57/IF(M$3="EOP",((1+Assumptions!$B$21)^$E57),1)</f>
        <v>283900.23730366939</v>
      </c>
      <c r="U56" s="49">
        <f>(U57)/((1+Assumptions!$B$21)^$E57)+N57/IF(N$3="EOP",((1+Assumptions!$B$21)^$E57),1)</f>
        <v>581995.48647252226</v>
      </c>
      <c r="V56" s="49">
        <f>(V57)/((1+Assumptions!$B$21)^$E57)+O57/IF(O$3="EOP",((1+Assumptions!$B$21)^$E57),1)</f>
        <v>58199.548647252232</v>
      </c>
      <c r="W56" s="49">
        <f>(W57)/((1+Assumptions!$B$21)^$E57)+P57/IF(P$3="EOP",((1+Assumptions!$B$21)^$E57),1)</f>
        <v>232798.1945890089</v>
      </c>
      <c r="X56" s="49">
        <f>(X57)/((1+Assumptions!$B$21)^$E57)+Q57/IF(Q$3="EOP",((1+Assumptions!$B$21)^$E57),1)</f>
        <v>141950.11865183469</v>
      </c>
      <c r="Y56" s="53">
        <f t="shared" si="2"/>
        <v>-875832.23208181979</v>
      </c>
      <c r="Z56" s="52">
        <f>H57*Assumptions!$B$7*Assumptions!$B$25/$E57/12</f>
        <v>15592.840768503498</v>
      </c>
      <c r="AA56" s="49">
        <f>Z56*Assumptions!$B$11</f>
        <v>3118.5681537006999</v>
      </c>
      <c r="AB56" s="54">
        <f t="shared" si="8"/>
        <v>12474.272614802798</v>
      </c>
      <c r="AC56" s="88">
        <f t="shared" si="9"/>
        <v>-863357.95946701698</v>
      </c>
      <c r="AD56" s="88">
        <f>Assumptions!$B$23*R56</f>
        <v>436496.61485439161</v>
      </c>
      <c r="AE56" s="88">
        <f t="shared" si="11"/>
        <v>-426861.34461262537</v>
      </c>
    </row>
    <row r="57" spans="1:31" x14ac:dyDescent="0.25">
      <c r="A57" s="44">
        <f t="shared" si="10"/>
        <v>52</v>
      </c>
      <c r="B57" s="45" t="s">
        <v>18</v>
      </c>
      <c r="C57" s="48">
        <f t="shared" si="12"/>
        <v>228</v>
      </c>
      <c r="D57" s="47">
        <f t="shared" si="1"/>
        <v>19</v>
      </c>
      <c r="E57" s="47">
        <f t="shared" si="4"/>
        <v>1</v>
      </c>
      <c r="F57" s="48">
        <f t="shared" si="5"/>
        <v>1</v>
      </c>
      <c r="G57" s="49">
        <f>(G56*($K56/$K55)-L56)*(1+Assumptions!$B$15)^$F57</f>
        <v>74920190.658812389</v>
      </c>
      <c r="H57" s="49">
        <f>$H$6/$G$6*G57*(1+Assumptions!$B$16)^INT((C57-1)/12)*IF(B57="Monthly",1,12)</f>
        <v>299382.54275526718</v>
      </c>
      <c r="I57" s="50">
        <f>Assumptions!$B$14</f>
        <v>0.15</v>
      </c>
      <c r="J57" s="50">
        <f t="shared" si="6"/>
        <v>0.15000000000000002</v>
      </c>
      <c r="K57" s="51">
        <f t="shared" si="7"/>
        <v>4.5599448334722723E-2</v>
      </c>
      <c r="L57" s="52">
        <f>H57*Assumptions!$B$7</f>
        <v>149691.27137763359</v>
      </c>
      <c r="M57" s="49">
        <f>L57*Assumptions!$B$11</f>
        <v>29938.25427552672</v>
      </c>
      <c r="N57" s="49">
        <f>H57*Assumptions!$B$11</f>
        <v>59876.508551053441</v>
      </c>
      <c r="O57" s="49">
        <f>N57*Assumptions!$B$12</f>
        <v>5987.6508551053448</v>
      </c>
      <c r="P57" s="49">
        <f>H57*Assumptions!$B$9</f>
        <v>23950.603420421376</v>
      </c>
      <c r="Q57" s="49">
        <f>H57*Assumptions!$B$8</f>
        <v>14969.12713776336</v>
      </c>
      <c r="R57" s="52">
        <f>(R58)/((1+Assumptions!$B$21)^$E58)+H58/IF(H$3="EOP",((1+Assumptions!$B$21)^$E58),1)</f>
        <v>2675859.7618475272</v>
      </c>
      <c r="S57" s="49">
        <f>(S58)/((1+Assumptions!$B$21)^$E58)+L58/IF(L$3="EOP",((1+Assumptions!$B$21)^$E58),1)</f>
        <v>1305297.4448036717</v>
      </c>
      <c r="T57" s="49">
        <f>(T58)/((1+Assumptions!$B$21)^$E58)+M58/IF(M$3="EOP",((1+Assumptions!$B$21)^$E58),1)</f>
        <v>261059.48896073436</v>
      </c>
      <c r="U57" s="49">
        <f>(U58)/((1+Assumptions!$B$21)^$E58)+N58/IF(N$3="EOP",((1+Assumptions!$B$21)^$E58),1)</f>
        <v>535171.95236950554</v>
      </c>
      <c r="V57" s="49">
        <f>(V58)/((1+Assumptions!$B$21)^$E58)+O58/IF(O$3="EOP",((1+Assumptions!$B$21)^$E58),1)</f>
        <v>53517.195236950552</v>
      </c>
      <c r="W57" s="49">
        <f>(W58)/((1+Assumptions!$B$21)^$E58)+P58/IF(P$3="EOP",((1+Assumptions!$B$21)^$E58),1)</f>
        <v>214068.78094780221</v>
      </c>
      <c r="X57" s="49">
        <f>(X58)/((1+Assumptions!$B$21)^$E58)+Q58/IF(Q$3="EOP",((1+Assumptions!$B$21)^$E58),1)</f>
        <v>130529.74448036718</v>
      </c>
      <c r="Y57" s="53">
        <f t="shared" si="2"/>
        <v>-805368.52344386559</v>
      </c>
      <c r="Z57" s="52">
        <f>H58*Assumptions!$B$7*Assumptions!$B$25/$E58/12</f>
        <v>14566.192421892085</v>
      </c>
      <c r="AA57" s="49">
        <f>Z57*Assumptions!$B$11</f>
        <v>2913.2384843784171</v>
      </c>
      <c r="AB57" s="54">
        <f t="shared" si="8"/>
        <v>11652.953937513668</v>
      </c>
      <c r="AC57" s="88">
        <f t="shared" si="9"/>
        <v>-793715.56950635195</v>
      </c>
      <c r="AD57" s="88">
        <f>Assumptions!$B$23*R57</f>
        <v>401378.9642771291</v>
      </c>
      <c r="AE57" s="88">
        <f t="shared" si="11"/>
        <v>-392336.60522922286</v>
      </c>
    </row>
    <row r="58" spans="1:31" x14ac:dyDescent="0.25">
      <c r="A58" s="44">
        <f t="shared" si="10"/>
        <v>53</v>
      </c>
      <c r="B58" s="45" t="s">
        <v>18</v>
      </c>
      <c r="C58" s="48">
        <f t="shared" si="12"/>
        <v>240</v>
      </c>
      <c r="D58" s="47">
        <f t="shared" si="1"/>
        <v>20</v>
      </c>
      <c r="E58" s="47">
        <f t="shared" si="4"/>
        <v>1</v>
      </c>
      <c r="F58" s="48">
        <f t="shared" si="5"/>
        <v>1</v>
      </c>
      <c r="G58" s="49">
        <f>(G57*($K57/$K56)-L57)*(1+Assumptions!$B$15)^$F58</f>
        <v>64803120.204385154</v>
      </c>
      <c r="H58" s="49">
        <f>$H$6/$G$6*G58*(1+Assumptions!$B$16)^INT((C58-1)/12)*IF(B58="Monthly",1,12)</f>
        <v>279670.89450032805</v>
      </c>
      <c r="I58" s="50">
        <f>Assumptions!$B$14</f>
        <v>0.15</v>
      </c>
      <c r="J58" s="50">
        <f t="shared" si="6"/>
        <v>0.15000000000000002</v>
      </c>
      <c r="K58" s="51">
        <f t="shared" si="7"/>
        <v>3.8759531084514312E-2</v>
      </c>
      <c r="L58" s="52">
        <f>H58*Assumptions!$B$7</f>
        <v>139835.44725016403</v>
      </c>
      <c r="M58" s="49">
        <f>L58*Assumptions!$B$11</f>
        <v>27967.089450032807</v>
      </c>
      <c r="N58" s="49">
        <f>H58*Assumptions!$B$11</f>
        <v>55934.178900065614</v>
      </c>
      <c r="O58" s="49">
        <f>N58*Assumptions!$B$12</f>
        <v>5593.4178900065617</v>
      </c>
      <c r="P58" s="49">
        <f>H58*Assumptions!$B$9</f>
        <v>22373.671560026243</v>
      </c>
      <c r="Q58" s="49">
        <f>H58*Assumptions!$B$8</f>
        <v>13983.544725016403</v>
      </c>
      <c r="R58" s="52">
        <f>(R59)/((1+Assumptions!$B$21)^$E59)+H59/IF(H$3="EOP",((1+Assumptions!$B$21)^$E59),1)</f>
        <v>2456093.5890308786</v>
      </c>
      <c r="S58" s="49">
        <f>(S59)/((1+Assumptions!$B$21)^$E59)+L59/IF(L$3="EOP",((1+Assumptions!$B$21)^$E59),1)</f>
        <v>1198094.4336735993</v>
      </c>
      <c r="T58" s="49">
        <f>(T59)/((1+Assumptions!$B$21)^$E59)+M59/IF(M$3="EOP",((1+Assumptions!$B$21)^$E59),1)</f>
        <v>239618.88673471991</v>
      </c>
      <c r="U58" s="49">
        <f>(U59)/((1+Assumptions!$B$21)^$E59)+N59/IF(N$3="EOP",((1+Assumptions!$B$21)^$E59),1)</f>
        <v>491218.71780617582</v>
      </c>
      <c r="V58" s="49">
        <f>(V59)/((1+Assumptions!$B$21)^$E59)+O59/IF(O$3="EOP",((1+Assumptions!$B$21)^$E59),1)</f>
        <v>49121.871780617592</v>
      </c>
      <c r="W58" s="49">
        <f>(W59)/((1+Assumptions!$B$21)^$E59)+P59/IF(P$3="EOP",((1+Assumptions!$B$21)^$E59),1)</f>
        <v>196487.48712247034</v>
      </c>
      <c r="X58" s="49">
        <f>(X59)/((1+Assumptions!$B$21)^$E59)+Q59/IF(Q$3="EOP",((1+Assumptions!$B$21)^$E59),1)</f>
        <v>119809.44336735996</v>
      </c>
      <c r="Y58" s="53">
        <f t="shared" si="2"/>
        <v>-739224.26557661081</v>
      </c>
      <c r="Z58" s="52">
        <f>H59*Assumptions!$B$7*Assumptions!$B$25/$E59/12</f>
        <v>13604.574812862847</v>
      </c>
      <c r="AA58" s="49">
        <f>Z58*Assumptions!$B$11</f>
        <v>2720.9149625725695</v>
      </c>
      <c r="AB58" s="54">
        <f t="shared" si="8"/>
        <v>10883.659850290278</v>
      </c>
      <c r="AC58" s="88">
        <f t="shared" si="9"/>
        <v>-728340.60572632053</v>
      </c>
      <c r="AD58" s="88">
        <f>Assumptions!$B$23*R58</f>
        <v>368414.0383546318</v>
      </c>
      <c r="AE58" s="88">
        <f t="shared" si="11"/>
        <v>-359926.56737168872</v>
      </c>
    </row>
    <row r="59" spans="1:31" x14ac:dyDescent="0.25">
      <c r="A59" s="44">
        <f t="shared" si="10"/>
        <v>54</v>
      </c>
      <c r="B59" s="45" t="s">
        <v>18</v>
      </c>
      <c r="C59" s="48">
        <f t="shared" si="12"/>
        <v>252</v>
      </c>
      <c r="D59" s="47">
        <f t="shared" si="1"/>
        <v>21</v>
      </c>
      <c r="E59" s="47">
        <f t="shared" si="4"/>
        <v>1</v>
      </c>
      <c r="F59" s="48">
        <f t="shared" si="5"/>
        <v>1</v>
      </c>
      <c r="G59" s="49">
        <f>(G58*($K58/$K57)-L58)*(1+Assumptions!$B$15)^$F59</f>
        <v>56041673.061006762</v>
      </c>
      <c r="H59" s="49">
        <f>$H$6/$G$6*G59*(1+Assumptions!$B$16)^INT((C59-1)/12)*IF(B59="Monthly",1,12)</f>
        <v>261207.83640696667</v>
      </c>
      <c r="I59" s="50">
        <f>Assumptions!$B$14</f>
        <v>0.15</v>
      </c>
      <c r="J59" s="50">
        <f t="shared" si="6"/>
        <v>0.15000000000000002</v>
      </c>
      <c r="K59" s="51">
        <f t="shared" si="7"/>
        <v>3.2945601421837167E-2</v>
      </c>
      <c r="L59" s="52">
        <f>H59*Assumptions!$B$7</f>
        <v>130603.91820348334</v>
      </c>
      <c r="M59" s="49">
        <f>L59*Assumptions!$B$11</f>
        <v>26120.783640696667</v>
      </c>
      <c r="N59" s="49">
        <f>H59*Assumptions!$B$11</f>
        <v>52241.567281393334</v>
      </c>
      <c r="O59" s="49">
        <f>N59*Assumptions!$B$12</f>
        <v>5224.1567281393336</v>
      </c>
      <c r="P59" s="49">
        <f>H59*Assumptions!$B$9</f>
        <v>20896.626912557334</v>
      </c>
      <c r="Q59" s="49">
        <f>H59*Assumptions!$B$8</f>
        <v>13060.391820348334</v>
      </c>
      <c r="R59" s="52">
        <f>(R60)/((1+Assumptions!$B$21)^$E60)+H60/IF(H$3="EOP",((1+Assumptions!$B$21)^$E60),1)</f>
        <v>2249757.8964395095</v>
      </c>
      <c r="S59" s="49">
        <f>(S60)/((1+Assumptions!$B$21)^$E60)+L60/IF(L$3="EOP",((1+Assumptions!$B$21)^$E60),1)</f>
        <v>1097442.8763119557</v>
      </c>
      <c r="T59" s="49">
        <f>(T60)/((1+Assumptions!$B$21)^$E60)+M60/IF(M$3="EOP",((1+Assumptions!$B$21)^$E60),1)</f>
        <v>219488.57526239121</v>
      </c>
      <c r="U59" s="49">
        <f>(U60)/((1+Assumptions!$B$21)^$E60)+N60/IF(N$3="EOP",((1+Assumptions!$B$21)^$E60),1)</f>
        <v>449951.57928790199</v>
      </c>
      <c r="V59" s="49">
        <f>(V60)/((1+Assumptions!$B$21)^$E60)+O60/IF(O$3="EOP",((1+Assumptions!$B$21)^$E60),1)</f>
        <v>44995.157928790206</v>
      </c>
      <c r="W59" s="49">
        <f>(W60)/((1+Assumptions!$B$21)^$E60)+P60/IF(P$3="EOP",((1+Assumptions!$B$21)^$E60),1)</f>
        <v>179980.63171516079</v>
      </c>
      <c r="X59" s="49">
        <f>(X60)/((1+Assumptions!$B$21)^$E60)+Q60/IF(Q$3="EOP",((1+Assumptions!$B$21)^$E60),1)</f>
        <v>109744.28763119561</v>
      </c>
      <c r="Y59" s="53">
        <f t="shared" si="2"/>
        <v>-677122.25468447676</v>
      </c>
      <c r="Z59" s="52">
        <f>H60*Assumptions!$B$7*Assumptions!$B$25/$E60/12</f>
        <v>12703.853256410453</v>
      </c>
      <c r="AA59" s="49">
        <f>Z59*Assumptions!$B$11</f>
        <v>2540.770651282091</v>
      </c>
      <c r="AB59" s="54">
        <f t="shared" si="8"/>
        <v>10163.082605128362</v>
      </c>
      <c r="AC59" s="88">
        <f t="shared" si="9"/>
        <v>-666959.17207934835</v>
      </c>
      <c r="AD59" s="88">
        <f>Assumptions!$B$23*R59</f>
        <v>337463.68446592643</v>
      </c>
      <c r="AE59" s="88">
        <f t="shared" si="11"/>
        <v>-329495.48761342192</v>
      </c>
    </row>
    <row r="60" spans="1:31" x14ac:dyDescent="0.25">
      <c r="A60" s="44">
        <f t="shared" si="10"/>
        <v>55</v>
      </c>
      <c r="B60" s="45" t="s">
        <v>18</v>
      </c>
      <c r="C60" s="48">
        <f t="shared" si="12"/>
        <v>264</v>
      </c>
      <c r="D60" s="47">
        <f t="shared" si="1"/>
        <v>22</v>
      </c>
      <c r="E60" s="47">
        <f t="shared" si="4"/>
        <v>1</v>
      </c>
      <c r="F60" s="48">
        <f t="shared" si="5"/>
        <v>1</v>
      </c>
      <c r="G60" s="49">
        <f>(G59*($K59/$K58)-L59)*(1+Assumptions!$B$15)^$F60</f>
        <v>48454914.547325321</v>
      </c>
      <c r="H60" s="49">
        <f>$H$6/$G$6*G60*(1+Assumptions!$B$16)^INT((C60-1)/12)*IF(B60="Monthly",1,12)</f>
        <v>243913.98252308072</v>
      </c>
      <c r="I60" s="50">
        <f>Assumptions!$B$14</f>
        <v>0.15</v>
      </c>
      <c r="J60" s="50">
        <f t="shared" si="6"/>
        <v>0.15000000000000002</v>
      </c>
      <c r="K60" s="51">
        <f t="shared" si="7"/>
        <v>2.800376120856159E-2</v>
      </c>
      <c r="L60" s="52">
        <f>H60*Assumptions!$B$7</f>
        <v>121956.99126154036</v>
      </c>
      <c r="M60" s="49">
        <f>L60*Assumptions!$B$11</f>
        <v>24391.398252308074</v>
      </c>
      <c r="N60" s="49">
        <f>H60*Assumptions!$B$11</f>
        <v>48782.796504616148</v>
      </c>
      <c r="O60" s="49">
        <f>N60*Assumptions!$B$12</f>
        <v>4878.2796504616153</v>
      </c>
      <c r="P60" s="49">
        <f>H60*Assumptions!$B$9</f>
        <v>19513.118601846458</v>
      </c>
      <c r="Q60" s="49">
        <f>H60*Assumptions!$B$8</f>
        <v>12195.699126154037</v>
      </c>
      <c r="R60" s="52">
        <f>(R61)/((1+Assumptions!$B$21)^$E61)+H61/IF(H$3="EOP",((1+Assumptions!$B$21)^$E61),1)</f>
        <v>2055990.0117643394</v>
      </c>
      <c r="S60" s="49">
        <f>(S61)/((1+Assumptions!$B$21)^$E61)+L61/IF(L$3="EOP",((1+Assumptions!$B$21)^$E61),1)</f>
        <v>1002921.9569582143</v>
      </c>
      <c r="T60" s="49">
        <f>(T61)/((1+Assumptions!$B$21)^$E61)+M61/IF(M$3="EOP",((1+Assumptions!$B$21)^$E61),1)</f>
        <v>200584.39139164292</v>
      </c>
      <c r="U60" s="49">
        <f>(U61)/((1+Assumptions!$B$21)^$E61)+N61/IF(N$3="EOP",((1+Assumptions!$B$21)^$E61),1)</f>
        <v>411198.00235286792</v>
      </c>
      <c r="V60" s="49">
        <f>(V61)/((1+Assumptions!$B$21)^$E61)+O61/IF(O$3="EOP",((1+Assumptions!$B$21)^$E61),1)</f>
        <v>41119.800235286806</v>
      </c>
      <c r="W60" s="49">
        <f>(W61)/((1+Assumptions!$B$21)^$E61)+P61/IF(P$3="EOP",((1+Assumptions!$B$21)^$E61),1)</f>
        <v>164479.2009411472</v>
      </c>
      <c r="X60" s="49">
        <f>(X61)/((1+Assumptions!$B$21)^$E61)+Q61/IF(Q$3="EOP",((1+Assumptions!$B$21)^$E61),1)</f>
        <v>100292.19569582146</v>
      </c>
      <c r="Y60" s="53">
        <f t="shared" si="2"/>
        <v>-618802.84744321823</v>
      </c>
      <c r="Z60" s="52">
        <f>H61*Assumptions!$B$7*Assumptions!$B$25/$E61/12</f>
        <v>11860.156879244236</v>
      </c>
      <c r="AA60" s="49">
        <f>Z60*Assumptions!$B$11</f>
        <v>2372.0313758488473</v>
      </c>
      <c r="AB60" s="54">
        <f t="shared" si="8"/>
        <v>9488.1255033953894</v>
      </c>
      <c r="AC60" s="88">
        <f t="shared" si="9"/>
        <v>-609314.72193982289</v>
      </c>
      <c r="AD60" s="88">
        <f>Assumptions!$B$23*R60</f>
        <v>308398.50176465092</v>
      </c>
      <c r="AE60" s="88">
        <f t="shared" si="11"/>
        <v>-300916.22017517197</v>
      </c>
    </row>
    <row r="61" spans="1:31" x14ac:dyDescent="0.25">
      <c r="A61" s="44">
        <f t="shared" si="10"/>
        <v>56</v>
      </c>
      <c r="B61" s="45" t="s">
        <v>18</v>
      </c>
      <c r="C61" s="48">
        <f t="shared" si="12"/>
        <v>276</v>
      </c>
      <c r="D61" s="47">
        <f t="shared" si="1"/>
        <v>23</v>
      </c>
      <c r="E61" s="47">
        <f t="shared" si="4"/>
        <v>1</v>
      </c>
      <c r="F61" s="48">
        <f t="shared" si="5"/>
        <v>1</v>
      </c>
      <c r="G61" s="49">
        <f>(G60*($K60/$K59)-L60)*(1+Assumptions!$B$15)^$F61</f>
        <v>41886014.781444281</v>
      </c>
      <c r="H61" s="49">
        <f>$H$6/$G$6*G61*(1+Assumptions!$B$16)^INT((C61-1)/12)*IF(B61="Monthly",1,12)</f>
        <v>227715.01208148935</v>
      </c>
      <c r="I61" s="50">
        <f>Assumptions!$B$14</f>
        <v>0.15</v>
      </c>
      <c r="J61" s="50">
        <f t="shared" si="6"/>
        <v>0.15000000000000002</v>
      </c>
      <c r="K61" s="51">
        <f t="shared" si="7"/>
        <v>2.3803197027277352E-2</v>
      </c>
      <c r="L61" s="52">
        <f>H61*Assumptions!$B$7</f>
        <v>113857.50604074467</v>
      </c>
      <c r="M61" s="49">
        <f>L61*Assumptions!$B$11</f>
        <v>22771.501208148937</v>
      </c>
      <c r="N61" s="49">
        <f>H61*Assumptions!$B$11</f>
        <v>45543.002416297873</v>
      </c>
      <c r="O61" s="49">
        <f>N61*Assumptions!$B$12</f>
        <v>4554.3002416297877</v>
      </c>
      <c r="P61" s="49">
        <f>H61*Assumptions!$B$9</f>
        <v>18217.200966519147</v>
      </c>
      <c r="Q61" s="49">
        <f>H61*Assumptions!$B$8</f>
        <v>11385.750604074468</v>
      </c>
      <c r="R61" s="52">
        <f>(R62)/((1+Assumptions!$B$21)^$E62)+H62/IF(H$3="EOP",((1+Assumptions!$B$21)^$E62),1)</f>
        <v>1873981.8746749212</v>
      </c>
      <c r="S61" s="49">
        <f>(S62)/((1+Assumptions!$B$21)^$E62)+L62/IF(L$3="EOP",((1+Assumptions!$B$21)^$E62),1)</f>
        <v>914137.49984142487</v>
      </c>
      <c r="T61" s="49">
        <f>(T62)/((1+Assumptions!$B$21)^$E62)+M62/IF(M$3="EOP",((1+Assumptions!$B$21)^$E62),1)</f>
        <v>182827.49996828503</v>
      </c>
      <c r="U61" s="49">
        <f>(U62)/((1+Assumptions!$B$21)^$E62)+N62/IF(N$3="EOP",((1+Assumptions!$B$21)^$E62),1)</f>
        <v>374796.37493498425</v>
      </c>
      <c r="V61" s="49">
        <f>(V62)/((1+Assumptions!$B$21)^$E62)+O62/IF(O$3="EOP",((1+Assumptions!$B$21)^$E62),1)</f>
        <v>37479.637493498441</v>
      </c>
      <c r="W61" s="49">
        <f>(W62)/((1+Assumptions!$B$21)^$E62)+P62/IF(P$3="EOP",((1+Assumptions!$B$21)^$E62),1)</f>
        <v>149918.54997399374</v>
      </c>
      <c r="X61" s="49">
        <f>(X62)/((1+Assumptions!$B$21)^$E62)+Q62/IF(Q$3="EOP",((1+Assumptions!$B$21)^$E62),1)</f>
        <v>91413.749984142516</v>
      </c>
      <c r="Y61" s="53">
        <f t="shared" si="2"/>
        <v>-564022.83740215923</v>
      </c>
      <c r="Z61" s="52">
        <f>H62*Assumptions!$B$7*Assumptions!$B$25/$E62/12</f>
        <v>11069.861890675906</v>
      </c>
      <c r="AA61" s="49">
        <f>Z61*Assumptions!$B$11</f>
        <v>2213.9723781351813</v>
      </c>
      <c r="AB61" s="54">
        <f t="shared" si="8"/>
        <v>8855.8895125407253</v>
      </c>
      <c r="AC61" s="88">
        <f t="shared" si="9"/>
        <v>-555166.94788961846</v>
      </c>
      <c r="AD61" s="88">
        <f>Assumptions!$B$23*R61</f>
        <v>281097.28120123816</v>
      </c>
      <c r="AE61" s="88">
        <f t="shared" si="11"/>
        <v>-274069.6666883803</v>
      </c>
    </row>
    <row r="62" spans="1:31" x14ac:dyDescent="0.25">
      <c r="A62" s="44">
        <f t="shared" si="10"/>
        <v>57</v>
      </c>
      <c r="B62" s="45" t="s">
        <v>18</v>
      </c>
      <c r="C62" s="48">
        <f t="shared" si="12"/>
        <v>288</v>
      </c>
      <c r="D62" s="47">
        <f t="shared" si="1"/>
        <v>24</v>
      </c>
      <c r="E62" s="47">
        <f t="shared" si="4"/>
        <v>1</v>
      </c>
      <c r="F62" s="48">
        <f t="shared" si="5"/>
        <v>1</v>
      </c>
      <c r="G62" s="49">
        <f>(G61*($K61/$K60)-L61)*(1+Assumptions!$B$15)^$F62</f>
        <v>36199040.159350634</v>
      </c>
      <c r="H62" s="49">
        <f>$H$6/$G$6*G62*(1+Assumptions!$B$16)^INT((C62-1)/12)*IF(B62="Monthly",1,12)</f>
        <v>212541.34830097738</v>
      </c>
      <c r="I62" s="50">
        <f>Assumptions!$B$14</f>
        <v>0.15</v>
      </c>
      <c r="J62" s="50">
        <f t="shared" si="6"/>
        <v>0.15000000000000002</v>
      </c>
      <c r="K62" s="51">
        <f t="shared" si="7"/>
        <v>2.0232717473185748E-2</v>
      </c>
      <c r="L62" s="52">
        <f>H62*Assumptions!$B$7</f>
        <v>106270.67415048869</v>
      </c>
      <c r="M62" s="49">
        <f>L62*Assumptions!$B$11</f>
        <v>21254.134830097741</v>
      </c>
      <c r="N62" s="49">
        <f>H62*Assumptions!$B$11</f>
        <v>42508.269660195481</v>
      </c>
      <c r="O62" s="49">
        <f>N62*Assumptions!$B$12</f>
        <v>4250.8269660195483</v>
      </c>
      <c r="P62" s="49">
        <f>H62*Assumptions!$B$9</f>
        <v>17003.30786407819</v>
      </c>
      <c r="Q62" s="49">
        <f>H62*Assumptions!$B$8</f>
        <v>10627.06741504887</v>
      </c>
      <c r="R62" s="52">
        <f>(R63)/((1+Assumptions!$B$21)^$E63)+H63/IF(H$3="EOP",((1+Assumptions!$B$21)^$E63),1)</f>
        <v>1702976.5395332922</v>
      </c>
      <c r="S62" s="49">
        <f>(S63)/((1+Assumptions!$B$21)^$E63)+L63/IF(L$3="EOP",((1+Assumptions!$B$21)^$E63),1)</f>
        <v>830720.26318697177</v>
      </c>
      <c r="T62" s="49">
        <f>(T63)/((1+Assumptions!$B$21)^$E63)+M63/IF(M$3="EOP",((1+Assumptions!$B$21)^$E63),1)</f>
        <v>166144.0526373944</v>
      </c>
      <c r="U62" s="49">
        <f>(U63)/((1+Assumptions!$B$21)^$E63)+N63/IF(N$3="EOP",((1+Assumptions!$B$21)^$E63),1)</f>
        <v>340595.30790665851</v>
      </c>
      <c r="V62" s="49">
        <f>(V63)/((1+Assumptions!$B$21)^$E63)+O63/IF(O$3="EOP",((1+Assumptions!$B$21)^$E63),1)</f>
        <v>34059.530790665856</v>
      </c>
      <c r="W62" s="49">
        <f>(W63)/((1+Assumptions!$B$21)^$E63)+P63/IF(P$3="EOP",((1+Assumptions!$B$21)^$E63),1)</f>
        <v>136238.1231626634</v>
      </c>
      <c r="X62" s="49">
        <f>(X63)/((1+Assumptions!$B$21)^$E63)+Q63/IF(Q$3="EOP",((1+Assumptions!$B$21)^$E63),1)</f>
        <v>83072.026318697201</v>
      </c>
      <c r="Y62" s="53">
        <f t="shared" si="2"/>
        <v>-512554.40238636156</v>
      </c>
      <c r="Z62" s="52">
        <f>H63*Assumptions!$B$7*Assumptions!$B$25/$E63/12</f>
        <v>10329.575922510909</v>
      </c>
      <c r="AA62" s="49">
        <f>Z62*Assumptions!$B$11</f>
        <v>2065.915184502182</v>
      </c>
      <c r="AB62" s="54">
        <f t="shared" si="8"/>
        <v>8263.6607380087262</v>
      </c>
      <c r="AC62" s="88">
        <f t="shared" si="9"/>
        <v>-504290.74164835282</v>
      </c>
      <c r="AD62" s="88">
        <f>Assumptions!$B$23*R62</f>
        <v>255446.48092999382</v>
      </c>
      <c r="AE62" s="88">
        <f t="shared" si="11"/>
        <v>-248844.260718359</v>
      </c>
    </row>
    <row r="63" spans="1:31" x14ac:dyDescent="0.25">
      <c r="A63" s="44">
        <f t="shared" si="10"/>
        <v>58</v>
      </c>
      <c r="B63" s="45" t="s">
        <v>18</v>
      </c>
      <c r="C63" s="48">
        <f t="shared" si="12"/>
        <v>300</v>
      </c>
      <c r="D63" s="47">
        <f t="shared" si="1"/>
        <v>25</v>
      </c>
      <c r="E63" s="47">
        <f t="shared" si="4"/>
        <v>1</v>
      </c>
      <c r="F63" s="48">
        <f t="shared" si="5"/>
        <v>1</v>
      </c>
      <c r="G63" s="49">
        <f>(G62*($K62/$K61)-L62)*(1+Assumptions!$B$15)^$F63</f>
        <v>31276171.730523501</v>
      </c>
      <c r="H63" s="49">
        <f>$H$6/$G$6*G63*(1+Assumptions!$B$16)^INT((C63-1)/12)*IF(B63="Monthly",1,12)</f>
        <v>198327.85771220943</v>
      </c>
      <c r="I63" s="50">
        <f>Assumptions!$B$14</f>
        <v>0.15</v>
      </c>
      <c r="J63" s="50">
        <f t="shared" si="6"/>
        <v>0.15000000000000002</v>
      </c>
      <c r="K63" s="51">
        <f t="shared" si="7"/>
        <v>1.7197809852207886E-2</v>
      </c>
      <c r="L63" s="52">
        <f>H63*Assumptions!$B$7</f>
        <v>99163.928856104714</v>
      </c>
      <c r="M63" s="49">
        <f>L63*Assumptions!$B$11</f>
        <v>19832.785771220944</v>
      </c>
      <c r="N63" s="49">
        <f>H63*Assumptions!$B$11</f>
        <v>39665.571542441889</v>
      </c>
      <c r="O63" s="49">
        <f>N63*Assumptions!$B$12</f>
        <v>3966.557154244189</v>
      </c>
      <c r="P63" s="49">
        <f>H63*Assumptions!$B$9</f>
        <v>15866.228616976754</v>
      </c>
      <c r="Q63" s="49">
        <f>H63*Assumptions!$B$8</f>
        <v>9916.3928856104721</v>
      </c>
      <c r="R63" s="52">
        <f>(R64)/((1+Assumptions!$B$21)^$E64)+H64/IF(H$3="EOP",((1+Assumptions!$B$21)^$E64),1)</f>
        <v>1542264.8988666097</v>
      </c>
      <c r="S63" s="49">
        <f>(S64)/((1+Assumptions!$B$21)^$E64)+L64/IF(L$3="EOP",((1+Assumptions!$B$21)^$E64),1)</f>
        <v>752324.34091054136</v>
      </c>
      <c r="T63" s="49">
        <f>(T64)/((1+Assumptions!$B$21)^$E64)+M64/IF(M$3="EOP",((1+Assumptions!$B$21)^$E64),1)</f>
        <v>150464.8681821083</v>
      </c>
      <c r="U63" s="49">
        <f>(U64)/((1+Assumptions!$B$21)^$E64)+N64/IF(N$3="EOP",((1+Assumptions!$B$21)^$E64),1)</f>
        <v>308452.979773322</v>
      </c>
      <c r="V63" s="49">
        <f>(V64)/((1+Assumptions!$B$21)^$E64)+O64/IF(O$3="EOP",((1+Assumptions!$B$21)^$E64),1)</f>
        <v>30845.297977332208</v>
      </c>
      <c r="W63" s="49">
        <f>(W64)/((1+Assumptions!$B$21)^$E64)+P64/IF(P$3="EOP",((1+Assumptions!$B$21)^$E64),1)</f>
        <v>123381.1919093288</v>
      </c>
      <c r="X63" s="49">
        <f>(X64)/((1+Assumptions!$B$21)^$E64)+Q64/IF(Q$3="EOP",((1+Assumptions!$B$21)^$E64),1)</f>
        <v>75232.43409105415</v>
      </c>
      <c r="Y63" s="53">
        <f t="shared" si="2"/>
        <v>-464184.1183418039</v>
      </c>
      <c r="Z63" s="52">
        <f>H64*Assumptions!$B$7*Assumptions!$B$25/$E64/12</f>
        <v>9636.1233701109977</v>
      </c>
      <c r="AA63" s="49">
        <f>Z63*Assumptions!$B$11</f>
        <v>1927.2246740221997</v>
      </c>
      <c r="AB63" s="54">
        <f t="shared" si="8"/>
        <v>7708.8986960887978</v>
      </c>
      <c r="AC63" s="88">
        <f t="shared" si="9"/>
        <v>-456475.21964571509</v>
      </c>
      <c r="AD63" s="88">
        <f>Assumptions!$B$23*R63</f>
        <v>231339.73482999144</v>
      </c>
      <c r="AE63" s="88">
        <f t="shared" si="11"/>
        <v>-225135.48481572364</v>
      </c>
    </row>
    <row r="64" spans="1:31" x14ac:dyDescent="0.25">
      <c r="A64" s="44">
        <f t="shared" si="10"/>
        <v>59</v>
      </c>
      <c r="B64" s="45" t="s">
        <v>18</v>
      </c>
      <c r="C64" s="48">
        <f t="shared" si="12"/>
        <v>312</v>
      </c>
      <c r="D64" s="47">
        <f t="shared" si="1"/>
        <v>26</v>
      </c>
      <c r="E64" s="47">
        <f t="shared" si="4"/>
        <v>1</v>
      </c>
      <c r="F64" s="48">
        <f t="shared" si="5"/>
        <v>1</v>
      </c>
      <c r="G64" s="49">
        <f>(G63*($K63/$K62)-L63)*(1+Assumptions!$B$15)^$F64</f>
        <v>27015293.682930648</v>
      </c>
      <c r="H64" s="49">
        <f>$H$6/$G$6*G64*(1+Assumptions!$B$16)^INT((C64-1)/12)*IF(B64="Monthly",1,12)</f>
        <v>185013.56870613116</v>
      </c>
      <c r="I64" s="50">
        <f>Assumptions!$B$14</f>
        <v>0.15</v>
      </c>
      <c r="J64" s="50">
        <f t="shared" si="6"/>
        <v>0.15000000000000002</v>
      </c>
      <c r="K64" s="51">
        <f t="shared" si="7"/>
        <v>1.4618138374376703E-2</v>
      </c>
      <c r="L64" s="52">
        <f>H64*Assumptions!$B$7</f>
        <v>92506.784353065581</v>
      </c>
      <c r="M64" s="49">
        <f>L64*Assumptions!$B$11</f>
        <v>18501.356870613115</v>
      </c>
      <c r="N64" s="49">
        <f>H64*Assumptions!$B$11</f>
        <v>37002.713741226231</v>
      </c>
      <c r="O64" s="49">
        <f>N64*Assumptions!$B$12</f>
        <v>3700.2713741226235</v>
      </c>
      <c r="P64" s="49">
        <f>H64*Assumptions!$B$9</f>
        <v>14801.085496490494</v>
      </c>
      <c r="Q64" s="49">
        <f>H64*Assumptions!$B$8</f>
        <v>9250.6784353065577</v>
      </c>
      <c r="R64" s="52">
        <f>(R65)/((1+Assumptions!$B$21)^$E65)+H65/IF(H$3="EOP",((1+Assumptions!$B$21)^$E65),1)</f>
        <v>1391182.6134144904</v>
      </c>
      <c r="S64" s="49">
        <f>(S65)/((1+Assumptions!$B$21)^$E65)+L65/IF(L$3="EOP",((1+Assumptions!$B$21)^$E65),1)</f>
        <v>678625.6650802393</v>
      </c>
      <c r="T64" s="49">
        <f>(T65)/((1+Assumptions!$B$21)^$E65)+M65/IF(M$3="EOP",((1+Assumptions!$B$21)^$E65),1)</f>
        <v>135725.13301604788</v>
      </c>
      <c r="U64" s="49">
        <f>(U65)/((1+Assumptions!$B$21)^$E65)+N65/IF(N$3="EOP",((1+Assumptions!$B$21)^$E65),1)</f>
        <v>278236.52268289815</v>
      </c>
      <c r="V64" s="49">
        <f>(V65)/((1+Assumptions!$B$21)^$E65)+O65/IF(O$3="EOP",((1+Assumptions!$B$21)^$E65),1)</f>
        <v>27823.652268289821</v>
      </c>
      <c r="W64" s="49">
        <f>(W65)/((1+Assumptions!$B$21)^$E65)+P65/IF(P$3="EOP",((1+Assumptions!$B$21)^$E65),1)</f>
        <v>111294.60907315926</v>
      </c>
      <c r="X64" s="49">
        <f>(X65)/((1+Assumptions!$B$21)^$E65)+Q65/IF(Q$3="EOP",((1+Assumptions!$B$21)^$E65),1)</f>
        <v>67862.566508023941</v>
      </c>
      <c r="Y64" s="53">
        <f t="shared" si="2"/>
        <v>-418712.03535450745</v>
      </c>
      <c r="Z64" s="52">
        <f>H65*Assumptions!$B$7*Assumptions!$B$25/$E65/12</f>
        <v>8986.5316710972693</v>
      </c>
      <c r="AA64" s="49">
        <f>Z64*Assumptions!$B$11</f>
        <v>1797.3063342194539</v>
      </c>
      <c r="AB64" s="54">
        <f t="shared" si="8"/>
        <v>7189.2253368778156</v>
      </c>
      <c r="AC64" s="88">
        <f t="shared" si="9"/>
        <v>-411522.81001762964</v>
      </c>
      <c r="AD64" s="88">
        <f>Assumptions!$B$23*R64</f>
        <v>208677.39201217354</v>
      </c>
      <c r="AE64" s="88">
        <f t="shared" si="11"/>
        <v>-202845.4180054561</v>
      </c>
    </row>
    <row r="65" spans="1:31" x14ac:dyDescent="0.25">
      <c r="A65" s="44">
        <f t="shared" si="10"/>
        <v>60</v>
      </c>
      <c r="B65" s="45" t="s">
        <v>18</v>
      </c>
      <c r="C65" s="48">
        <f t="shared" si="12"/>
        <v>324</v>
      </c>
      <c r="D65" s="47">
        <f t="shared" si="1"/>
        <v>27</v>
      </c>
      <c r="E65" s="47">
        <f t="shared" si="4"/>
        <v>1</v>
      </c>
      <c r="F65" s="48">
        <f t="shared" si="5"/>
        <v>1</v>
      </c>
      <c r="G65" s="49">
        <f>(G64*($K64/$K63)-L64)*(1+Assumptions!$B$15)^$F65</f>
        <v>23327902.703060746</v>
      </c>
      <c r="H65" s="49">
        <f>$H$6/$G$6*G65*(1+Assumptions!$B$16)^INT((C65-1)/12)*IF(B65="Monthly",1,12)</f>
        <v>172541.40808506758</v>
      </c>
      <c r="I65" s="50">
        <f>Assumptions!$B$14</f>
        <v>0.15</v>
      </c>
      <c r="J65" s="50">
        <f t="shared" si="6"/>
        <v>0.15000000000000002</v>
      </c>
      <c r="K65" s="51">
        <f t="shared" si="7"/>
        <v>1.2425417618220197E-2</v>
      </c>
      <c r="L65" s="52">
        <f>H65*Assumptions!$B$7</f>
        <v>86270.704042533791</v>
      </c>
      <c r="M65" s="49">
        <f>L65*Assumptions!$B$11</f>
        <v>17254.14080850676</v>
      </c>
      <c r="N65" s="49">
        <f>H65*Assumptions!$B$11</f>
        <v>34508.281617013519</v>
      </c>
      <c r="O65" s="49">
        <f>N65*Assumptions!$B$12</f>
        <v>3450.8281617013522</v>
      </c>
      <c r="P65" s="49">
        <f>H65*Assumptions!$B$9</f>
        <v>13803.312646805407</v>
      </c>
      <c r="Q65" s="49">
        <f>H65*Assumptions!$B$8</f>
        <v>8627.0704042533798</v>
      </c>
      <c r="R65" s="52">
        <f>(R66)/((1+Assumptions!$B$21)^$E66)+H66/IF(H$3="EOP",((1+Assumptions!$B$21)^$E66),1)</f>
        <v>1249107.2354626583</v>
      </c>
      <c r="S65" s="49">
        <f>(S66)/((1+Assumptions!$B$21)^$E66)+L66/IF(L$3="EOP",((1+Assumptions!$B$21)^$E66),1)</f>
        <v>609320.60266471142</v>
      </c>
      <c r="T65" s="49">
        <f>(T66)/((1+Assumptions!$B$21)^$E66)+M66/IF(M$3="EOP",((1+Assumptions!$B$21)^$E66),1)</f>
        <v>121864.1205329423</v>
      </c>
      <c r="U65" s="49">
        <f>(U66)/((1+Assumptions!$B$21)^$E66)+N66/IF(N$3="EOP",((1+Assumptions!$B$21)^$E66),1)</f>
        <v>249821.44709253171</v>
      </c>
      <c r="V65" s="49">
        <f>(V66)/((1+Assumptions!$B$21)^$E66)+O66/IF(O$3="EOP",((1+Assumptions!$B$21)^$E66),1)</f>
        <v>24982.144709253178</v>
      </c>
      <c r="W65" s="49">
        <f>(W66)/((1+Assumptions!$B$21)^$E66)+P66/IF(P$3="EOP",((1+Assumptions!$B$21)^$E66),1)</f>
        <v>99928.578837012683</v>
      </c>
      <c r="X65" s="49">
        <f>(X66)/((1+Assumptions!$B$21)^$E66)+Q66/IF(Q$3="EOP",((1+Assumptions!$B$21)^$E66),1)</f>
        <v>60932.060266471148</v>
      </c>
      <c r="Y65" s="53">
        <f t="shared" si="2"/>
        <v>-375950.81184412679</v>
      </c>
      <c r="Z65" s="52">
        <f>H66*Assumptions!$B$7*Assumptions!$B$25/$E66/12</f>
        <v>8378.0184621844946</v>
      </c>
      <c r="AA65" s="49">
        <f>Z65*Assumptions!$B$11</f>
        <v>1675.6036924368991</v>
      </c>
      <c r="AB65" s="54">
        <f t="shared" si="8"/>
        <v>6702.4147697475955</v>
      </c>
      <c r="AC65" s="88">
        <f t="shared" si="9"/>
        <v>-369248.3970743792</v>
      </c>
      <c r="AD65" s="88">
        <f>Assumptions!$B$23*R65</f>
        <v>187366.08531939876</v>
      </c>
      <c r="AE65" s="88">
        <f t="shared" si="11"/>
        <v>-181882.31175498044</v>
      </c>
    </row>
    <row r="66" spans="1:31" x14ac:dyDescent="0.25">
      <c r="A66" s="44">
        <f t="shared" si="10"/>
        <v>61</v>
      </c>
      <c r="B66" s="45" t="s">
        <v>18</v>
      </c>
      <c r="C66" s="48">
        <f t="shared" si="12"/>
        <v>336</v>
      </c>
      <c r="D66" s="47">
        <f t="shared" si="1"/>
        <v>28</v>
      </c>
      <c r="E66" s="47">
        <f t="shared" si="4"/>
        <v>1</v>
      </c>
      <c r="F66" s="48">
        <f t="shared" si="5"/>
        <v>1</v>
      </c>
      <c r="G66" s="49">
        <f>(G65*($K65/$K64)-L65)*(1+Assumptions!$B$15)^$F66</f>
        <v>20137295.525430281</v>
      </c>
      <c r="H66" s="49">
        <f>$H$6/$G$6*G66*(1+Assumptions!$B$16)^INT((C66-1)/12)*IF(B66="Monthly",1,12)</f>
        <v>160857.95447394229</v>
      </c>
      <c r="I66" s="50">
        <f>Assumptions!$B$14</f>
        <v>0.15</v>
      </c>
      <c r="J66" s="50">
        <f t="shared" si="6"/>
        <v>0.15000000000000002</v>
      </c>
      <c r="K66" s="51">
        <f t="shared" si="7"/>
        <v>1.0561604975487167E-2</v>
      </c>
      <c r="L66" s="52">
        <f>H66*Assumptions!$B$7</f>
        <v>80428.977236971143</v>
      </c>
      <c r="M66" s="49">
        <f>L66*Assumptions!$B$11</f>
        <v>16085.79544739423</v>
      </c>
      <c r="N66" s="49">
        <f>H66*Assumptions!$B$11</f>
        <v>32171.59089478846</v>
      </c>
      <c r="O66" s="49">
        <f>N66*Assumptions!$B$12</f>
        <v>3217.159089478846</v>
      </c>
      <c r="P66" s="49">
        <f>H66*Assumptions!$B$9</f>
        <v>12868.636357915384</v>
      </c>
      <c r="Q66" s="49">
        <f>H66*Assumptions!$B$8</f>
        <v>8042.897723697115</v>
      </c>
      <c r="R66" s="52">
        <f>(R67)/((1+Assumptions!$B$21)^$E67)+H67/IF(H$3="EOP",((1+Assumptions!$B$21)^$E67),1)</f>
        <v>1115455.5130134339</v>
      </c>
      <c r="S66" s="49">
        <f>(S67)/((1+Assumptions!$B$21)^$E67)+L67/IF(L$3="EOP",((1+Assumptions!$B$21)^$E67),1)</f>
        <v>544124.64049435803</v>
      </c>
      <c r="T66" s="49">
        <f>(T67)/((1+Assumptions!$B$21)^$E67)+M67/IF(M$3="EOP",((1+Assumptions!$B$21)^$E67),1)</f>
        <v>108824.92809887162</v>
      </c>
      <c r="U66" s="49">
        <f>(U67)/((1+Assumptions!$B$21)^$E67)+N67/IF(N$3="EOP",((1+Assumptions!$B$21)^$E67),1)</f>
        <v>223091.10260268679</v>
      </c>
      <c r="V66" s="49">
        <f>(V67)/((1+Assumptions!$B$21)^$E67)+O67/IF(O$3="EOP",((1+Assumptions!$B$21)^$E67),1)</f>
        <v>22309.110260268688</v>
      </c>
      <c r="W66" s="49">
        <f>(W67)/((1+Assumptions!$B$21)^$E67)+P67/IF(P$3="EOP",((1+Assumptions!$B$21)^$E67),1)</f>
        <v>89236.441041074722</v>
      </c>
      <c r="X66" s="49">
        <f>(X67)/((1+Assumptions!$B$21)^$E67)+Q67/IF(Q$3="EOP",((1+Assumptions!$B$21)^$E67),1)</f>
        <v>54412.46404943581</v>
      </c>
      <c r="Y66" s="53">
        <f t="shared" si="2"/>
        <v>-335724.9031850188</v>
      </c>
      <c r="Z66" s="52">
        <f>H67*Assumptions!$B$7*Assumptions!$B$25/$E67/12</f>
        <v>7807.9795583951127</v>
      </c>
      <c r="AA66" s="49">
        <f>Z66*Assumptions!$B$11</f>
        <v>1561.5959116790227</v>
      </c>
      <c r="AB66" s="54">
        <f t="shared" si="8"/>
        <v>6246.38364671609</v>
      </c>
      <c r="AC66" s="88">
        <f t="shared" si="9"/>
        <v>-329478.51953830273</v>
      </c>
      <c r="AD66" s="88">
        <f>Assumptions!$B$23*R66</f>
        <v>167318.32695201508</v>
      </c>
      <c r="AE66" s="88">
        <f t="shared" si="11"/>
        <v>-162160.19258628765</v>
      </c>
    </row>
    <row r="67" spans="1:31" x14ac:dyDescent="0.25">
      <c r="A67" s="44">
        <f t="shared" si="10"/>
        <v>62</v>
      </c>
      <c r="B67" s="45" t="s">
        <v>18</v>
      </c>
      <c r="C67" s="48">
        <f t="shared" si="12"/>
        <v>348</v>
      </c>
      <c r="D67" s="47">
        <f t="shared" si="1"/>
        <v>29</v>
      </c>
      <c r="E67" s="47">
        <f t="shared" si="4"/>
        <v>1</v>
      </c>
      <c r="F67" s="48">
        <f t="shared" si="5"/>
        <v>1</v>
      </c>
      <c r="G67" s="49">
        <f>(G66*($K66/$K65)-L66)*(1+Assumptions!$B$15)^$F67</f>
        <v>17376997.663766343</v>
      </c>
      <c r="H67" s="49">
        <f>$H$6/$G$6*G67*(1+Assumptions!$B$16)^INT((C67-1)/12)*IF(B67="Monthly",1,12)</f>
        <v>149913.20752118615</v>
      </c>
      <c r="I67" s="50">
        <f>Assumptions!$B$14</f>
        <v>0.15</v>
      </c>
      <c r="J67" s="50">
        <f t="shared" si="6"/>
        <v>0.15000000000000002</v>
      </c>
      <c r="K67" s="51">
        <f t="shared" si="7"/>
        <v>8.977364229164092E-3</v>
      </c>
      <c r="L67" s="52">
        <f>H67*Assumptions!$B$7</f>
        <v>74956.603760593076</v>
      </c>
      <c r="M67" s="49">
        <f>L67*Assumptions!$B$11</f>
        <v>14991.320752118616</v>
      </c>
      <c r="N67" s="49">
        <f>H67*Assumptions!$B$11</f>
        <v>29982.641504237232</v>
      </c>
      <c r="O67" s="49">
        <f>N67*Assumptions!$B$12</f>
        <v>2998.2641504237235</v>
      </c>
      <c r="P67" s="49">
        <f>H67*Assumptions!$B$9</f>
        <v>11993.056601694892</v>
      </c>
      <c r="Q67" s="49">
        <f>H67*Assumptions!$B$8</f>
        <v>7495.660376059308</v>
      </c>
      <c r="R67" s="52">
        <f>(R68)/((1+Assumptions!$B$21)^$E68)+H68/IF(H$3="EOP",((1+Assumptions!$B$21)^$E68),1)</f>
        <v>989680.86312955397</v>
      </c>
      <c r="S67" s="49">
        <f>(S68)/((1+Assumptions!$B$21)^$E68)+L68/IF(L$3="EOP",((1+Assumptions!$B$21)^$E68),1)</f>
        <v>482771.1527461239</v>
      </c>
      <c r="T67" s="49">
        <f>(T68)/((1+Assumptions!$B$21)^$E68)+M68/IF(M$3="EOP",((1+Assumptions!$B$21)^$E68),1)</f>
        <v>96554.230549224783</v>
      </c>
      <c r="U67" s="49">
        <f>(U68)/((1+Assumptions!$B$21)^$E68)+N68/IF(N$3="EOP",((1+Assumptions!$B$21)^$E68),1)</f>
        <v>197936.17262591078</v>
      </c>
      <c r="V67" s="49">
        <f>(V68)/((1+Assumptions!$B$21)^$E68)+O68/IF(O$3="EOP",((1+Assumptions!$B$21)^$E68),1)</f>
        <v>19793.617262591084</v>
      </c>
      <c r="W67" s="49">
        <f>(W68)/((1+Assumptions!$B$21)^$E68)+P68/IF(P$3="EOP",((1+Assumptions!$B$21)^$E68),1)</f>
        <v>79174.469050364321</v>
      </c>
      <c r="X67" s="49">
        <f>(X68)/((1+Assumptions!$B$21)^$E68)+Q68/IF(Q$3="EOP",((1+Assumptions!$B$21)^$E68),1)</f>
        <v>48277.115274612392</v>
      </c>
      <c r="Y67" s="53">
        <f t="shared" si="2"/>
        <v>-297869.80124435847</v>
      </c>
      <c r="Z67" s="52">
        <f>H68*Assumptions!$B$7*Assumptions!$B$25/$E68/12</f>
        <v>7273.9777024104724</v>
      </c>
      <c r="AA67" s="49">
        <f>Z67*Assumptions!$B$11</f>
        <v>1454.7955404820946</v>
      </c>
      <c r="AB67" s="54">
        <f t="shared" si="8"/>
        <v>5819.1821619283783</v>
      </c>
      <c r="AC67" s="88">
        <f t="shared" si="9"/>
        <v>-292050.61908243009</v>
      </c>
      <c r="AD67" s="88">
        <f>Assumptions!$B$23*R67</f>
        <v>148452.1294694331</v>
      </c>
      <c r="AE67" s="88">
        <f t="shared" si="11"/>
        <v>-143598.48961299699</v>
      </c>
    </row>
    <row r="68" spans="1:31" x14ac:dyDescent="0.25">
      <c r="A68" s="44">
        <f t="shared" si="10"/>
        <v>63</v>
      </c>
      <c r="B68" s="45" t="s">
        <v>18</v>
      </c>
      <c r="C68" s="48">
        <f t="shared" si="12"/>
        <v>360</v>
      </c>
      <c r="D68" s="47">
        <f t="shared" si="1"/>
        <v>30</v>
      </c>
      <c r="E68" s="47">
        <f t="shared" si="4"/>
        <v>1</v>
      </c>
      <c r="F68" s="48">
        <f t="shared" si="5"/>
        <v>1</v>
      </c>
      <c r="G68" s="49">
        <f>(G67*($K67/$K66)-L67)*(1+Assumptions!$B$15)^$F68</f>
        <v>14989401.238649614</v>
      </c>
      <c r="H68" s="49">
        <f>$H$6/$G$6*G68*(1+Assumptions!$B$16)^INT((C68-1)/12)*IF(B68="Monthly",1,12)</f>
        <v>139660.37188628106</v>
      </c>
      <c r="I68" s="50">
        <f>Assumptions!$B$14</f>
        <v>0.15</v>
      </c>
      <c r="J68" s="50">
        <f t="shared" si="6"/>
        <v>0.15000000000000002</v>
      </c>
      <c r="K68" s="51">
        <f t="shared" si="7"/>
        <v>7.6307595947894781E-3</v>
      </c>
      <c r="L68" s="52">
        <f>H68*Assumptions!$B$7</f>
        <v>69830.185943140532</v>
      </c>
      <c r="M68" s="49">
        <f>L68*Assumptions!$B$11</f>
        <v>13966.037188628106</v>
      </c>
      <c r="N68" s="49">
        <f>H68*Assumptions!$B$11</f>
        <v>27932.074377256213</v>
      </c>
      <c r="O68" s="49">
        <f>N68*Assumptions!$B$12</f>
        <v>2793.2074377256213</v>
      </c>
      <c r="P68" s="49">
        <f>H68*Assumptions!$B$9</f>
        <v>11172.829750902485</v>
      </c>
      <c r="Q68" s="49">
        <f>H68*Assumptions!$B$8</f>
        <v>6983.0185943140532</v>
      </c>
      <c r="R68" s="52">
        <f>(R69)/((1+Assumptions!$B$21)^$E69)+H69/IF(H$3="EOP",((1+Assumptions!$B$21)^$E69),1)</f>
        <v>871271.00352435466</v>
      </c>
      <c r="S68" s="49">
        <f>(S69)/((1+Assumptions!$B$21)^$E69)+L69/IF(L$3="EOP",((1+Assumptions!$B$21)^$E69),1)</f>
        <v>425010.24562163645</v>
      </c>
      <c r="T68" s="49">
        <f>(T69)/((1+Assumptions!$B$21)^$E69)+M69/IF(M$3="EOP",((1+Assumptions!$B$21)^$E69),1)</f>
        <v>85002.049124327299</v>
      </c>
      <c r="U68" s="49">
        <f>(U69)/((1+Assumptions!$B$21)^$E69)+N69/IF(N$3="EOP",((1+Assumptions!$B$21)^$E69),1)</f>
        <v>174254.20070487092</v>
      </c>
      <c r="V68" s="49">
        <f>(V69)/((1+Assumptions!$B$21)^$E69)+O69/IF(O$3="EOP",((1+Assumptions!$B$21)^$E69),1)</f>
        <v>17425.420070487096</v>
      </c>
      <c r="W68" s="49">
        <f>(W69)/((1+Assumptions!$B$21)^$E69)+P69/IF(P$3="EOP",((1+Assumptions!$B$21)^$E69),1)</f>
        <v>69701.680281948371</v>
      </c>
      <c r="X68" s="49">
        <f>(X69)/((1+Assumptions!$B$21)^$E69)+Q69/IF(Q$3="EOP",((1+Assumptions!$B$21)^$E69),1)</f>
        <v>42501.02456216365</v>
      </c>
      <c r="Y68" s="53">
        <f t="shared" si="2"/>
        <v>-262231.32154854969</v>
      </c>
      <c r="Z68" s="52">
        <f>H69*Assumptions!$B$7*Assumptions!$B$25/$E69/12</f>
        <v>6773.7320350916243</v>
      </c>
      <c r="AA68" s="49">
        <f>Z68*Assumptions!$B$11</f>
        <v>1354.746407018325</v>
      </c>
      <c r="AB68" s="54">
        <f t="shared" si="8"/>
        <v>5418.9856280732993</v>
      </c>
      <c r="AC68" s="88">
        <f t="shared" si="9"/>
        <v>-256812.33592047638</v>
      </c>
      <c r="AD68" s="88">
        <f>Assumptions!$B$23*R68</f>
        <v>130690.65052865319</v>
      </c>
      <c r="AE68" s="88">
        <f t="shared" si="11"/>
        <v>-126121.68539182319</v>
      </c>
    </row>
    <row r="69" spans="1:31" x14ac:dyDescent="0.25">
      <c r="A69" s="44">
        <f t="shared" si="10"/>
        <v>64</v>
      </c>
      <c r="B69" s="45" t="s">
        <v>18</v>
      </c>
      <c r="C69" s="48">
        <f t="shared" si="12"/>
        <v>372</v>
      </c>
      <c r="D69" s="47">
        <f t="shared" si="1"/>
        <v>31</v>
      </c>
      <c r="E69" s="47">
        <f t="shared" si="4"/>
        <v>1</v>
      </c>
      <c r="F69" s="48">
        <f t="shared" si="5"/>
        <v>1</v>
      </c>
      <c r="G69" s="49">
        <f>(G68*($K68/$K67)-L68)*(1+Assumptions!$B$15)^$F69</f>
        <v>12924584.084247213</v>
      </c>
      <c r="H69" s="49">
        <f>$H$6/$G$6*G69*(1+Assumptions!$B$16)^INT((C69-1)/12)*IF(B69="Monthly",1,12)</f>
        <v>130055.6550737592</v>
      </c>
      <c r="I69" s="50">
        <f>Assumptions!$B$14</f>
        <v>0.15</v>
      </c>
      <c r="J69" s="50">
        <f t="shared" si="6"/>
        <v>0.15000000000000002</v>
      </c>
      <c r="K69" s="51">
        <f t="shared" si="7"/>
        <v>6.4861456555710562E-3</v>
      </c>
      <c r="L69" s="52">
        <f>H69*Assumptions!$B$7</f>
        <v>65027.827536879602</v>
      </c>
      <c r="M69" s="49">
        <f>L69*Assumptions!$B$11</f>
        <v>13005.565507375921</v>
      </c>
      <c r="N69" s="49">
        <f>H69*Assumptions!$B$11</f>
        <v>26011.131014751842</v>
      </c>
      <c r="O69" s="49">
        <f>N69*Assumptions!$B$12</f>
        <v>2601.1131014751845</v>
      </c>
      <c r="P69" s="49">
        <f>H69*Assumptions!$B$9</f>
        <v>10404.452405900736</v>
      </c>
      <c r="Q69" s="49">
        <f>H69*Assumptions!$B$8</f>
        <v>6502.7827536879604</v>
      </c>
      <c r="R69" s="52">
        <f>(R70)/((1+Assumptions!$B$21)^$E70)+H70/IF(H$3="EOP",((1+Assumptions!$B$21)^$E70),1)</f>
        <v>759745.73216186021</v>
      </c>
      <c r="S69" s="49">
        <f>(S70)/((1+Assumptions!$B$21)^$E70)+L70/IF(L$3="EOP",((1+Assumptions!$B$21)^$E70),1)</f>
        <v>370607.6742252977</v>
      </c>
      <c r="T69" s="49">
        <f>(T70)/((1+Assumptions!$B$21)^$E70)+M70/IF(M$3="EOP",((1+Assumptions!$B$21)^$E70),1)</f>
        <v>74121.534845059548</v>
      </c>
      <c r="U69" s="49">
        <f>(U70)/((1+Assumptions!$B$21)^$E70)+N70/IF(N$3="EOP",((1+Assumptions!$B$21)^$E70),1)</f>
        <v>151949.14643237204</v>
      </c>
      <c r="V69" s="49">
        <f>(V70)/((1+Assumptions!$B$21)^$E70)+O70/IF(O$3="EOP",((1+Assumptions!$B$21)^$E70),1)</f>
        <v>15194.914643237207</v>
      </c>
      <c r="W69" s="49">
        <f>(W70)/((1+Assumptions!$B$21)^$E70)+P70/IF(P$3="EOP",((1+Assumptions!$B$21)^$E70),1)</f>
        <v>60779.658572948829</v>
      </c>
      <c r="X69" s="49">
        <f>(X70)/((1+Assumptions!$B$21)^$E70)+Q70/IF(Q$3="EOP",((1+Assumptions!$B$21)^$E70),1)</f>
        <v>37060.767422529774</v>
      </c>
      <c r="Y69" s="53">
        <f t="shared" si="2"/>
        <v>-228664.93499700862</v>
      </c>
      <c r="Z69" s="52">
        <f>H70*Assumptions!$B$7*Assumptions!$B$25/$E70/12</f>
        <v>6305.1082412551232</v>
      </c>
      <c r="AA69" s="49">
        <f>Z69*Assumptions!$B$11</f>
        <v>1261.0216482510248</v>
      </c>
      <c r="AB69" s="54">
        <f t="shared" si="8"/>
        <v>5044.0865930040982</v>
      </c>
      <c r="AC69" s="88">
        <f t="shared" si="9"/>
        <v>-223620.84840400453</v>
      </c>
      <c r="AD69" s="88">
        <f>Assumptions!$B$23*R69</f>
        <v>113961.85982427903</v>
      </c>
      <c r="AE69" s="88">
        <f t="shared" si="11"/>
        <v>-109658.9885797255</v>
      </c>
    </row>
    <row r="70" spans="1:31" x14ac:dyDescent="0.25">
      <c r="A70" s="44">
        <f t="shared" si="10"/>
        <v>65</v>
      </c>
      <c r="B70" s="45" t="s">
        <v>18</v>
      </c>
      <c r="C70" s="48">
        <f t="shared" si="12"/>
        <v>384</v>
      </c>
      <c r="D70" s="47">
        <f t="shared" ref="D70:D78" si="13">C70/12</f>
        <v>32</v>
      </c>
      <c r="E70" s="47">
        <f t="shared" si="4"/>
        <v>1</v>
      </c>
      <c r="F70" s="48">
        <f t="shared" si="5"/>
        <v>1</v>
      </c>
      <c r="G70" s="49">
        <f>(G69*($K69/$K68)-L69)*(1+Assumptions!$B$15)^$F70</f>
        <v>11139286.016954716</v>
      </c>
      <c r="H70" s="49">
        <f>$H$6/$G$6*G70*(1+Assumptions!$B$16)^INT((C70-1)/12)*IF(B70="Monthly",1,12)</f>
        <v>121058.07823209837</v>
      </c>
      <c r="I70" s="50">
        <f>Assumptions!$B$14</f>
        <v>0.15</v>
      </c>
      <c r="J70" s="50">
        <f t="shared" si="6"/>
        <v>0.15000000000000002</v>
      </c>
      <c r="K70" s="51">
        <f t="shared" si="7"/>
        <v>5.5132238072353977E-3</v>
      </c>
      <c r="L70" s="52">
        <f>H70*Assumptions!$B$7</f>
        <v>60529.039116049185</v>
      </c>
      <c r="M70" s="49">
        <f>L70*Assumptions!$B$11</f>
        <v>12105.807823209838</v>
      </c>
      <c r="N70" s="49">
        <f>H70*Assumptions!$B$11</f>
        <v>24211.615646419676</v>
      </c>
      <c r="O70" s="49">
        <f>N70*Assumptions!$B$12</f>
        <v>2421.1615646419677</v>
      </c>
      <c r="P70" s="49">
        <f>H70*Assumptions!$B$9</f>
        <v>9684.6462585678692</v>
      </c>
      <c r="Q70" s="49">
        <f>H70*Assumptions!$B$8</f>
        <v>6052.9039116049189</v>
      </c>
      <c r="R70" s="52">
        <f>(R71)/((1+Assumptions!$B$21)^$E71)+H71/IF(H$3="EOP",((1+Assumptions!$B$21)^$E71),1)</f>
        <v>654654.84527800581</v>
      </c>
      <c r="S70" s="49">
        <f>(S71)/((1+Assumptions!$B$21)^$E71)+L71/IF(L$3="EOP",((1+Assumptions!$B$21)^$E71),1)</f>
        <v>319343.82696488092</v>
      </c>
      <c r="T70" s="49">
        <f>(T71)/((1+Assumptions!$B$21)^$E71)+M71/IF(M$3="EOP",((1+Assumptions!$B$21)^$E71),1)</f>
        <v>63868.765392976187</v>
      </c>
      <c r="U70" s="49">
        <f>(U71)/((1+Assumptions!$B$21)^$E71)+N71/IF(N$3="EOP",((1+Assumptions!$B$21)^$E71),1)</f>
        <v>130930.96905560118</v>
      </c>
      <c r="V70" s="49">
        <f>(V71)/((1+Assumptions!$B$21)^$E71)+O71/IF(O$3="EOP",((1+Assumptions!$B$21)^$E71),1)</f>
        <v>13093.09690556012</v>
      </c>
      <c r="W70" s="49">
        <f>(W71)/((1+Assumptions!$B$21)^$E71)+P71/IF(P$3="EOP",((1+Assumptions!$B$21)^$E71),1)</f>
        <v>52372.38762224048</v>
      </c>
      <c r="X70" s="49">
        <f>(X71)/((1+Assumptions!$B$21)^$E71)+Q71/IF(Q$3="EOP",((1+Assumptions!$B$21)^$E71),1)</f>
        <v>31934.382696488094</v>
      </c>
      <c r="Y70" s="53">
        <f t="shared" ref="Y70:Y78" si="14">-R70+S70-T70+U70-V70+W70+X70</f>
        <v>-197035.14123733147</v>
      </c>
      <c r="Z70" s="52">
        <f>H71*Assumptions!$B$7*Assumptions!$B$25/$E71/12</f>
        <v>5866.1093276330766</v>
      </c>
      <c r="AA70" s="49">
        <f>Z70*Assumptions!$B$11</f>
        <v>1173.2218655266154</v>
      </c>
      <c r="AB70" s="54">
        <f t="shared" si="8"/>
        <v>4692.8874621064615</v>
      </c>
      <c r="AC70" s="88">
        <f t="shared" si="9"/>
        <v>-192342.25377522499</v>
      </c>
      <c r="AD70" s="88">
        <f>Assumptions!$B$23*R70</f>
        <v>98198.226791700872</v>
      </c>
      <c r="AE70" s="88">
        <f t="shared" si="11"/>
        <v>-94144.02698352412</v>
      </c>
    </row>
    <row r="71" spans="1:31" x14ac:dyDescent="0.25">
      <c r="A71" s="44">
        <f t="shared" si="10"/>
        <v>66</v>
      </c>
      <c r="B71" s="45" t="s">
        <v>18</v>
      </c>
      <c r="C71" s="48">
        <f t="shared" si="12"/>
        <v>396</v>
      </c>
      <c r="D71" s="47">
        <f t="shared" si="13"/>
        <v>33</v>
      </c>
      <c r="E71" s="47">
        <f t="shared" ref="E71:E78" si="15">D71-D70</f>
        <v>1</v>
      </c>
      <c r="F71" s="48">
        <f t="shared" ref="F71:F105" si="16">IF(E71&lt;1,IF(MOD(C71-1,12)=0,1,0),1)</f>
        <v>1</v>
      </c>
      <c r="G71" s="49">
        <f>(G70*($K70/$K69)-L70)*(1+Assumptions!$B$15)^$F71</f>
        <v>9596021.3568013683</v>
      </c>
      <c r="H71" s="49">
        <f>$H$6/$G$6*G71*(1+Assumptions!$B$16)^INT((C71-1)/12)*IF(B71="Monthly",1,12)</f>
        <v>112629.29909055508</v>
      </c>
      <c r="I71" s="50">
        <f>Assumptions!$B$14</f>
        <v>0.15</v>
      </c>
      <c r="J71" s="50">
        <f t="shared" ref="J71:J78" si="17">1-(1-I71)^$E71</f>
        <v>0.15000000000000002</v>
      </c>
      <c r="K71" s="51">
        <f t="shared" ref="K71:K77" si="18">K70*(1-J71)</f>
        <v>4.6862402361500877E-3</v>
      </c>
      <c r="L71" s="52">
        <f>H71*Assumptions!$B$7</f>
        <v>56314.649545277542</v>
      </c>
      <c r="M71" s="49">
        <f>L71*Assumptions!$B$11</f>
        <v>11262.929909055509</v>
      </c>
      <c r="N71" s="49">
        <f>H71*Assumptions!$B$11</f>
        <v>22525.859818111017</v>
      </c>
      <c r="O71" s="49">
        <f>N71*Assumptions!$B$12</f>
        <v>2252.5859818111016</v>
      </c>
      <c r="P71" s="49">
        <f>H71*Assumptions!$B$9</f>
        <v>9010.3439272444066</v>
      </c>
      <c r="Q71" s="49">
        <f>H71*Assumptions!$B$8</f>
        <v>5631.4649545277543</v>
      </c>
      <c r="R71" s="52">
        <f>(R72)/((1+Assumptions!$B$21)^$E72)+H72/IF(H$3="EOP",((1+Assumptions!$B$21)^$E72),1)</f>
        <v>555576.18484213704</v>
      </c>
      <c r="S71" s="49">
        <f>(S72)/((1+Assumptions!$B$21)^$E72)+L72/IF(L$3="EOP",((1+Assumptions!$B$21)^$E72),1)</f>
        <v>271012.77309372538</v>
      </c>
      <c r="T71" s="49">
        <f>(T72)/((1+Assumptions!$B$21)^$E72)+M72/IF(M$3="EOP",((1+Assumptions!$B$21)^$E72),1)</f>
        <v>54202.554618745075</v>
      </c>
      <c r="U71" s="49">
        <f>(U72)/((1+Assumptions!$B$21)^$E72)+N72/IF(N$3="EOP",((1+Assumptions!$B$21)^$E72),1)</f>
        <v>111115.2369684274</v>
      </c>
      <c r="V71" s="49">
        <f>(V72)/((1+Assumptions!$B$21)^$E72)+O72/IF(O$3="EOP",((1+Assumptions!$B$21)^$E72),1)</f>
        <v>11111.523696842742</v>
      </c>
      <c r="W71" s="49">
        <f>(W72)/((1+Assumptions!$B$21)^$E72)+P72/IF(P$3="EOP",((1+Assumptions!$B$21)^$E72),1)</f>
        <v>44446.094787370967</v>
      </c>
      <c r="X71" s="49">
        <f>(X72)/((1+Assumptions!$B$21)^$E72)+Q72/IF(Q$3="EOP",((1+Assumptions!$B$21)^$E72),1)</f>
        <v>27101.277309372537</v>
      </c>
      <c r="Y71" s="53">
        <f t="shared" si="14"/>
        <v>-167214.88099882856</v>
      </c>
      <c r="Z71" s="52">
        <f>H72*Assumptions!$B$7*Assumptions!$B$25/$E72/12</f>
        <v>5454.866992591642</v>
      </c>
      <c r="AA71" s="49">
        <f>Z71*Assumptions!$B$11</f>
        <v>1090.9733985183284</v>
      </c>
      <c r="AB71" s="54">
        <f t="shared" ref="AB71:AB104" si="19">Z71-AA71</f>
        <v>4363.8935940733136</v>
      </c>
      <c r="AC71" s="88">
        <f t="shared" ref="AC71:AC79" si="20">Y71+AB71</f>
        <v>-162850.98740475526</v>
      </c>
      <c r="AD71" s="88">
        <f>Assumptions!$B$23*R71</f>
        <v>83336.427726320559</v>
      </c>
      <c r="AE71" s="88">
        <f t="shared" si="11"/>
        <v>-79514.5596784347</v>
      </c>
    </row>
    <row r="72" spans="1:31" x14ac:dyDescent="0.25">
      <c r="A72" s="44">
        <f t="shared" ref="A72:A78" si="21">A71+1</f>
        <v>67</v>
      </c>
      <c r="B72" s="45" t="s">
        <v>18</v>
      </c>
      <c r="C72" s="48">
        <f t="shared" si="12"/>
        <v>408</v>
      </c>
      <c r="D72" s="47">
        <f t="shared" si="13"/>
        <v>34</v>
      </c>
      <c r="E72" s="47">
        <f t="shared" si="15"/>
        <v>1</v>
      </c>
      <c r="F72" s="48">
        <f t="shared" si="16"/>
        <v>1</v>
      </c>
      <c r="G72" s="49">
        <f>(G71*($K71/$K70)-L71)*(1+Assumptions!$B$15)^$F72</f>
        <v>8262309.5738106025</v>
      </c>
      <c r="H72" s="49">
        <f>$H$6/$G$6*G72*(1+Assumptions!$B$16)^INT((C72-1)/12)*IF(B72="Monthly",1,12)</f>
        <v>104733.44625775953</v>
      </c>
      <c r="I72" s="50">
        <f>Assumptions!$B$14</f>
        <v>0.15</v>
      </c>
      <c r="J72" s="50">
        <f t="shared" si="17"/>
        <v>0.15000000000000002</v>
      </c>
      <c r="K72" s="51">
        <f t="shared" si="18"/>
        <v>3.9833042007275743E-3</v>
      </c>
      <c r="L72" s="52">
        <f>H72*Assumptions!$B$7</f>
        <v>52366.723128879763</v>
      </c>
      <c r="M72" s="49">
        <f>L72*Assumptions!$B$11</f>
        <v>10473.344625775953</v>
      </c>
      <c r="N72" s="49">
        <f>H72*Assumptions!$B$11</f>
        <v>20946.689251551907</v>
      </c>
      <c r="O72" s="49">
        <f>N72*Assumptions!$B$12</f>
        <v>2094.6689251551907</v>
      </c>
      <c r="P72" s="49">
        <f>H72*Assumptions!$B$9</f>
        <v>8378.6757006207627</v>
      </c>
      <c r="Q72" s="49">
        <f>H72*Assumptions!$B$8</f>
        <v>5236.6723128879767</v>
      </c>
      <c r="R72" s="52">
        <f>(R73)/((1+Assumptions!$B$21)^$E73)+H73/IF(H$3="EOP",((1+Assumptions!$B$21)^$E73),1)</f>
        <v>462113.8070489869</v>
      </c>
      <c r="S72" s="49">
        <f>(S73)/((1+Assumptions!$B$21)^$E73)+L73/IF(L$3="EOP",((1+Assumptions!$B$21)^$E73),1)</f>
        <v>225421.36929218873</v>
      </c>
      <c r="T72" s="49">
        <f>(T73)/((1+Assumptions!$B$21)^$E73)+M73/IF(M$3="EOP",((1+Assumptions!$B$21)^$E73),1)</f>
        <v>45084.273858437744</v>
      </c>
      <c r="U72" s="49">
        <f>(U73)/((1+Assumptions!$B$21)^$E73)+N73/IF(N$3="EOP",((1+Assumptions!$B$21)^$E73),1)</f>
        <v>92422.761409797386</v>
      </c>
      <c r="V72" s="49">
        <f>(V73)/((1+Assumptions!$B$21)^$E73)+O73/IF(O$3="EOP",((1+Assumptions!$B$21)^$E73),1)</f>
        <v>9242.2761409797386</v>
      </c>
      <c r="W72" s="49">
        <f>(W73)/((1+Assumptions!$B$21)^$E73)+P73/IF(P$3="EOP",((1+Assumptions!$B$21)^$E73),1)</f>
        <v>36969.104563918954</v>
      </c>
      <c r="X72" s="49">
        <f>(X73)/((1+Assumptions!$B$21)^$E73)+Q73/IF(Q$3="EOP",((1+Assumptions!$B$21)^$E73),1)</f>
        <v>22542.136929218872</v>
      </c>
      <c r="Y72" s="53">
        <f t="shared" si="14"/>
        <v>-139084.98485328045</v>
      </c>
      <c r="Z72" s="52">
        <f>H73*Assumptions!$B$7*Assumptions!$B$25/$E73/12</f>
        <v>5069.6335496384372</v>
      </c>
      <c r="AA72" s="49">
        <f>Z72*Assumptions!$B$11</f>
        <v>1013.9267099276875</v>
      </c>
      <c r="AB72" s="54">
        <f t="shared" si="19"/>
        <v>4055.7068397107496</v>
      </c>
      <c r="AC72" s="88">
        <f t="shared" si="20"/>
        <v>-135029.27801356971</v>
      </c>
      <c r="AD72" s="88">
        <f>Assumptions!$B$23*R72</f>
        <v>69317.071057348032</v>
      </c>
      <c r="AE72" s="88">
        <f t="shared" ref="AE72:AE80" si="22">AC72+AD72</f>
        <v>-65712.206956221678</v>
      </c>
    </row>
    <row r="73" spans="1:31" x14ac:dyDescent="0.25">
      <c r="A73" s="44">
        <f t="shared" si="21"/>
        <v>68</v>
      </c>
      <c r="B73" s="45" t="s">
        <v>18</v>
      </c>
      <c r="C73" s="48">
        <f t="shared" si="12"/>
        <v>420</v>
      </c>
      <c r="D73" s="47">
        <f t="shared" si="13"/>
        <v>35</v>
      </c>
      <c r="E73" s="47">
        <f t="shared" si="15"/>
        <v>1</v>
      </c>
      <c r="F73" s="48">
        <f t="shared" si="16"/>
        <v>1</v>
      </c>
      <c r="G73" s="49">
        <f>(G72*($K72/$K71)-L72)*(1+Assumptions!$B$15)^$F73</f>
        <v>7110008.3429023353</v>
      </c>
      <c r="H73" s="49">
        <f>$H$6/$G$6*G73*(1+Assumptions!$B$16)^INT((C73-1)/12)*IF(B73="Monthly",1,12)</f>
        <v>97336.964153057983</v>
      </c>
      <c r="I73" s="50">
        <f>Assumptions!$B$14</f>
        <v>0.15</v>
      </c>
      <c r="J73" s="50">
        <f t="shared" si="17"/>
        <v>0.15000000000000002</v>
      </c>
      <c r="K73" s="51">
        <f t="shared" si="18"/>
        <v>3.3858085706184381E-3</v>
      </c>
      <c r="L73" s="52">
        <f>H73*Assumptions!$B$7</f>
        <v>48668.482076528991</v>
      </c>
      <c r="M73" s="49">
        <f>L73*Assumptions!$B$11</f>
        <v>9733.6964153057979</v>
      </c>
      <c r="N73" s="49">
        <f>H73*Assumptions!$B$11</f>
        <v>19467.392830611596</v>
      </c>
      <c r="O73" s="49">
        <f>N73*Assumptions!$B$12</f>
        <v>1946.7392830611598</v>
      </c>
      <c r="P73" s="49">
        <f>H73*Assumptions!$B$9</f>
        <v>7786.9571322446391</v>
      </c>
      <c r="Q73" s="49">
        <f>H73*Assumptions!$B$8</f>
        <v>4866.848207652899</v>
      </c>
      <c r="R73" s="52">
        <f>(R74)/((1+Assumptions!$B$21)^$E74)+H74/IF(H$3="EOP",((1+Assumptions!$B$21)^$E74),1)</f>
        <v>373896.26396832708</v>
      </c>
      <c r="S73" s="49">
        <f>(S74)/((1+Assumptions!$B$21)^$E74)+L74/IF(L$3="EOP",((1+Assumptions!$B$21)^$E74),1)</f>
        <v>182388.42144796444</v>
      </c>
      <c r="T73" s="49">
        <f>(T74)/((1+Assumptions!$B$21)^$E74)+M74/IF(M$3="EOP",((1+Assumptions!$B$21)^$E74),1)</f>
        <v>36477.684289592886</v>
      </c>
      <c r="U73" s="49">
        <f>(U74)/((1+Assumptions!$B$21)^$E74)+N74/IF(N$3="EOP",((1+Assumptions!$B$21)^$E74),1)</f>
        <v>74779.252793665422</v>
      </c>
      <c r="V73" s="49">
        <f>(V74)/((1+Assumptions!$B$21)^$E74)+O74/IF(O$3="EOP",((1+Assumptions!$B$21)^$E74),1)</f>
        <v>7477.9252793665428</v>
      </c>
      <c r="W73" s="49">
        <f>(W74)/((1+Assumptions!$B$21)^$E74)+P74/IF(P$3="EOP",((1+Assumptions!$B$21)^$E74),1)</f>
        <v>29911.701117466167</v>
      </c>
      <c r="X73" s="49">
        <f>(X74)/((1+Assumptions!$B$21)^$E74)+Q74/IF(Q$3="EOP",((1+Assumptions!$B$21)^$E74),1)</f>
        <v>18238.842144796443</v>
      </c>
      <c r="Y73" s="53">
        <f t="shared" si="14"/>
        <v>-112533.65603339404</v>
      </c>
      <c r="Z73" s="52">
        <f>H74*Assumptions!$B$7*Assumptions!$B$25/$E74/12</f>
        <v>4708.7743690259495</v>
      </c>
      <c r="AA73" s="49">
        <f>Z73*Assumptions!$B$11</f>
        <v>941.75487380518996</v>
      </c>
      <c r="AB73" s="54">
        <f t="shared" si="19"/>
        <v>3767.0194952207594</v>
      </c>
      <c r="AC73" s="88">
        <f t="shared" si="20"/>
        <v>-108766.63653817329</v>
      </c>
      <c r="AD73" s="88">
        <f>Assumptions!$B$23*R73</f>
        <v>56084.439595249059</v>
      </c>
      <c r="AE73" s="88">
        <f t="shared" si="22"/>
        <v>-52682.196942924231</v>
      </c>
    </row>
    <row r="74" spans="1:31" x14ac:dyDescent="0.25">
      <c r="A74" s="44">
        <f t="shared" si="21"/>
        <v>69</v>
      </c>
      <c r="B74" s="45" t="s">
        <v>18</v>
      </c>
      <c r="C74" s="48">
        <f t="shared" si="12"/>
        <v>432</v>
      </c>
      <c r="D74" s="47">
        <f t="shared" si="13"/>
        <v>36</v>
      </c>
      <c r="E74" s="47">
        <f t="shared" si="15"/>
        <v>1</v>
      </c>
      <c r="F74" s="48">
        <f t="shared" si="16"/>
        <v>1</v>
      </c>
      <c r="G74" s="49">
        <f>(G73*($K73/$K72)-L73)*(1+Assumptions!$B$15)^$F74</f>
        <v>6114735.3815782648</v>
      </c>
      <c r="H74" s="49">
        <f>$H$6/$G$6*G74*(1+Assumptions!$B$16)^INT((C74-1)/12)*IF(B74="Monthly",1,12)</f>
        <v>90408.467885298232</v>
      </c>
      <c r="I74" s="50">
        <f>Assumptions!$B$14</f>
        <v>0.15</v>
      </c>
      <c r="J74" s="50">
        <f t="shared" si="17"/>
        <v>0.15000000000000002</v>
      </c>
      <c r="K74" s="51">
        <f t="shared" si="18"/>
        <v>2.8779372850256725E-3</v>
      </c>
      <c r="L74" s="52">
        <f>H74*Assumptions!$B$7</f>
        <v>45204.233942649116</v>
      </c>
      <c r="M74" s="49">
        <f>L74*Assumptions!$B$11</f>
        <v>9040.8467885298232</v>
      </c>
      <c r="N74" s="49">
        <f>H74*Assumptions!$B$11</f>
        <v>18081.693577059646</v>
      </c>
      <c r="O74" s="49">
        <f>N74*Assumptions!$B$12</f>
        <v>1808.1693577059648</v>
      </c>
      <c r="P74" s="49">
        <f>H74*Assumptions!$B$9</f>
        <v>7232.6774308238591</v>
      </c>
      <c r="Q74" s="49">
        <f>H74*Assumptions!$B$8</f>
        <v>4520.4233942649116</v>
      </c>
      <c r="R74" s="52">
        <f>(R75)/((1+Assumptions!$B$21)^$E75)+H75/IF(H$3="EOP",((1+Assumptions!$B$21)^$E75),1)</f>
        <v>290574.99098510452</v>
      </c>
      <c r="S74" s="49">
        <f>(S75)/((1+Assumptions!$B$21)^$E75)+L75/IF(L$3="EOP",((1+Assumptions!$B$21)^$E75),1)</f>
        <v>141743.89804151442</v>
      </c>
      <c r="T74" s="49">
        <f>(T75)/((1+Assumptions!$B$21)^$E75)+M75/IF(M$3="EOP",((1+Assumptions!$B$21)^$E75),1)</f>
        <v>28348.779608302884</v>
      </c>
      <c r="U74" s="49">
        <f>(U75)/((1+Assumptions!$B$21)^$E75)+N75/IF(N$3="EOP",((1+Assumptions!$B$21)^$E75),1)</f>
        <v>58114.998197020905</v>
      </c>
      <c r="V74" s="49">
        <f>(V75)/((1+Assumptions!$B$21)^$E75)+O75/IF(O$3="EOP",((1+Assumptions!$B$21)^$E75),1)</f>
        <v>5811.4998197020914</v>
      </c>
      <c r="W74" s="49">
        <f>(W75)/((1+Assumptions!$B$21)^$E75)+P75/IF(P$3="EOP",((1+Assumptions!$B$21)^$E75),1)</f>
        <v>23245.999278808362</v>
      </c>
      <c r="X74" s="49">
        <f>(X75)/((1+Assumptions!$B$21)^$E75)+Q75/IF(Q$3="EOP",((1+Assumptions!$B$21)^$E75),1)</f>
        <v>14174.389804151442</v>
      </c>
      <c r="Y74" s="53">
        <f t="shared" si="14"/>
        <v>-87455.985091614377</v>
      </c>
      <c r="Z74" s="52">
        <f>H75*Assumptions!$B$7*Assumptions!$B$25/$E75/12</f>
        <v>4370.7608038632625</v>
      </c>
      <c r="AA74" s="49">
        <f>Z74*Assumptions!$B$11</f>
        <v>874.15216077265256</v>
      </c>
      <c r="AB74" s="54">
        <f t="shared" si="19"/>
        <v>3496.6086430906098</v>
      </c>
      <c r="AC74" s="88">
        <f t="shared" si="20"/>
        <v>-83959.376448523763</v>
      </c>
      <c r="AD74" s="88">
        <f>Assumptions!$B$23*R74</f>
        <v>43586.248647765678</v>
      </c>
      <c r="AE74" s="88">
        <f t="shared" si="22"/>
        <v>-40373.127800758084</v>
      </c>
    </row>
    <row r="75" spans="1:31" x14ac:dyDescent="0.25">
      <c r="A75" s="44">
        <f t="shared" si="21"/>
        <v>70</v>
      </c>
      <c r="B75" s="45" t="s">
        <v>18</v>
      </c>
      <c r="C75" s="48">
        <f t="shared" si="12"/>
        <v>444</v>
      </c>
      <c r="D75" s="47">
        <f t="shared" si="13"/>
        <v>37</v>
      </c>
      <c r="E75" s="47">
        <f t="shared" si="15"/>
        <v>1</v>
      </c>
      <c r="F75" s="48">
        <f t="shared" si="16"/>
        <v>1</v>
      </c>
      <c r="G75" s="49">
        <f>(G74*($K74/$K73)-L74)*(1+Assumptions!$B$15)^$F75</f>
        <v>5255367.2572068535</v>
      </c>
      <c r="H75" s="49">
        <f>$H$6/$G$6*G75*(1+Assumptions!$B$16)^INT((C75-1)/12)*IF(B75="Monthly",1,12)</f>
        <v>83918.607434174643</v>
      </c>
      <c r="I75" s="50">
        <f>Assumptions!$B$14</f>
        <v>0.15</v>
      </c>
      <c r="J75" s="50">
        <f t="shared" si="17"/>
        <v>0.15000000000000002</v>
      </c>
      <c r="K75" s="51">
        <f t="shared" si="18"/>
        <v>2.4462466922718215E-3</v>
      </c>
      <c r="L75" s="52">
        <f>H75*Assumptions!$B$7</f>
        <v>41959.303717087321</v>
      </c>
      <c r="M75" s="49">
        <f>L75*Assumptions!$B$11</f>
        <v>8391.8607434174646</v>
      </c>
      <c r="N75" s="49">
        <f>H75*Assumptions!$B$11</f>
        <v>16783.721486834929</v>
      </c>
      <c r="O75" s="49">
        <f>N75*Assumptions!$B$12</f>
        <v>1678.3721486834929</v>
      </c>
      <c r="P75" s="49">
        <f>H75*Assumptions!$B$9</f>
        <v>6713.4885947339717</v>
      </c>
      <c r="Q75" s="49">
        <f>H75*Assumptions!$B$8</f>
        <v>4195.9303717087323</v>
      </c>
      <c r="R75" s="52">
        <f>(R76)/((1+Assumptions!$B$21)^$E76)+H76/IF(H$3="EOP",((1+Assumptions!$B$21)^$E76),1)</f>
        <v>211822.79313970311</v>
      </c>
      <c r="S75" s="49">
        <f>(S76)/((1+Assumptions!$B$21)^$E76)+L76/IF(L$3="EOP",((1+Assumptions!$B$21)^$E76),1)</f>
        <v>103328.19177546493</v>
      </c>
      <c r="T75" s="49">
        <f>(T76)/((1+Assumptions!$B$21)^$E76)+M76/IF(M$3="EOP",((1+Assumptions!$B$21)^$E76),1)</f>
        <v>20665.63835509299</v>
      </c>
      <c r="U75" s="49">
        <f>(U76)/((1+Assumptions!$B$21)^$E76)+N76/IF(N$3="EOP",((1+Assumptions!$B$21)^$E76),1)</f>
        <v>42364.55862794062</v>
      </c>
      <c r="V75" s="49">
        <f>(V76)/((1+Assumptions!$B$21)^$E76)+O76/IF(O$3="EOP",((1+Assumptions!$B$21)^$E76),1)</f>
        <v>4236.4558627940633</v>
      </c>
      <c r="W75" s="49">
        <f>(W76)/((1+Assumptions!$B$21)^$E76)+P76/IF(P$3="EOP",((1+Assumptions!$B$21)^$E76),1)</f>
        <v>16945.823451176249</v>
      </c>
      <c r="X75" s="49">
        <f>(X76)/((1+Assumptions!$B$21)^$E76)+Q76/IF(Q$3="EOP",((1+Assumptions!$B$21)^$E76),1)</f>
        <v>10332.819177546495</v>
      </c>
      <c r="Y75" s="53">
        <f t="shared" si="14"/>
        <v>-63753.49432546187</v>
      </c>
      <c r="Z75" s="52">
        <f>H76*Assumptions!$B$7*Assumptions!$B$25/$E76/12</f>
        <v>4054.1635690896778</v>
      </c>
      <c r="AA75" s="49">
        <f>Z75*Assumptions!$B$11</f>
        <v>810.83271381793566</v>
      </c>
      <c r="AB75" s="54">
        <f t="shared" si="19"/>
        <v>3243.3308552717422</v>
      </c>
      <c r="AC75" s="88">
        <f t="shared" si="20"/>
        <v>-60510.163470190128</v>
      </c>
      <c r="AD75" s="88">
        <f>Assumptions!$B$23*R75</f>
        <v>31773.418970955463</v>
      </c>
      <c r="AE75" s="88">
        <f t="shared" si="22"/>
        <v>-28736.744499234665</v>
      </c>
    </row>
    <row r="76" spans="1:31" x14ac:dyDescent="0.25">
      <c r="A76" s="44">
        <f t="shared" si="21"/>
        <v>71</v>
      </c>
      <c r="B76" s="45" t="s">
        <v>18</v>
      </c>
      <c r="C76" s="48">
        <f t="shared" si="12"/>
        <v>456</v>
      </c>
      <c r="D76" s="47">
        <f t="shared" si="13"/>
        <v>38</v>
      </c>
      <c r="E76" s="47">
        <f t="shared" si="15"/>
        <v>1</v>
      </c>
      <c r="F76" s="48">
        <f t="shared" si="16"/>
        <v>1</v>
      </c>
      <c r="G76" s="49">
        <f>(G75*($K75/$K74)-L75)*(1+Assumptions!$B$15)^$F76</f>
        <v>4513604.9222069131</v>
      </c>
      <c r="H76" s="49">
        <f>$H$6/$G$6*G76*(1+Assumptions!$B$16)^INT((C76-1)/12)*IF(B76="Monthly",1,12)</f>
        <v>77839.940526521808</v>
      </c>
      <c r="I76" s="50">
        <f>Assumptions!$B$14</f>
        <v>0.15</v>
      </c>
      <c r="J76" s="50">
        <f t="shared" si="17"/>
        <v>0.15000000000000002</v>
      </c>
      <c r="K76" s="51">
        <f t="shared" si="18"/>
        <v>2.0793096884310484E-3</v>
      </c>
      <c r="L76" s="52">
        <f>H76*Assumptions!$B$7</f>
        <v>38919.970263260904</v>
      </c>
      <c r="M76" s="49">
        <f>L76*Assumptions!$B$11</f>
        <v>7783.9940526521814</v>
      </c>
      <c r="N76" s="49">
        <f>H76*Assumptions!$B$11</f>
        <v>15567.988105304363</v>
      </c>
      <c r="O76" s="49">
        <f>N76*Assumptions!$B$12</f>
        <v>1556.7988105304364</v>
      </c>
      <c r="P76" s="49">
        <f>H76*Assumptions!$B$9</f>
        <v>6227.1952421217447</v>
      </c>
      <c r="Q76" s="49">
        <f>H76*Assumptions!$B$8</f>
        <v>3891.9970263260907</v>
      </c>
      <c r="R76" s="52">
        <f>(R77)/((1+Assumptions!$B$21)^$E77)+H77/IF(H$3="EOP",((1+Assumptions!$B$21)^$E77),1)</f>
        <v>137332.42392851081</v>
      </c>
      <c r="S76" s="49">
        <f>(S77)/((1+Assumptions!$B$21)^$E77)+L77/IF(L$3="EOP",((1+Assumptions!$B$21)^$E77),1)</f>
        <v>66991.426306590642</v>
      </c>
      <c r="T76" s="49">
        <f>(T77)/((1+Assumptions!$B$21)^$E77)+M77/IF(M$3="EOP",((1+Assumptions!$B$21)^$E77),1)</f>
        <v>13398.285261318129</v>
      </c>
      <c r="U76" s="49">
        <f>(U77)/((1+Assumptions!$B$21)^$E77)+N77/IF(N$3="EOP",((1+Assumptions!$B$21)^$E77),1)</f>
        <v>27466.484785702163</v>
      </c>
      <c r="V76" s="49">
        <f>(V77)/((1+Assumptions!$B$21)^$E77)+O77/IF(O$3="EOP",((1+Assumptions!$B$21)^$E77),1)</f>
        <v>2746.6484785702169</v>
      </c>
      <c r="W76" s="49">
        <f>(W77)/((1+Assumptions!$B$21)^$E77)+P77/IF(P$3="EOP",((1+Assumptions!$B$21)^$E77),1)</f>
        <v>10986.593914280864</v>
      </c>
      <c r="X76" s="49">
        <f>(X77)/((1+Assumptions!$B$21)^$E77)+Q77/IF(Q$3="EOP",((1+Assumptions!$B$21)^$E77),1)</f>
        <v>6699.1426306590647</v>
      </c>
      <c r="Y76" s="53">
        <f t="shared" si="14"/>
        <v>-41333.710031166418</v>
      </c>
      <c r="Z76" s="52">
        <f>H77*Assumptions!$B$7*Assumptions!$B$25/$E77/12</f>
        <v>3757.6465434483894</v>
      </c>
      <c r="AA76" s="49">
        <f>Z76*Assumptions!$B$11</f>
        <v>751.52930868967792</v>
      </c>
      <c r="AB76" s="54">
        <f t="shared" si="19"/>
        <v>3006.1172347587117</v>
      </c>
      <c r="AC76" s="88">
        <f t="shared" si="20"/>
        <v>-38327.592796407705</v>
      </c>
      <c r="AD76" s="88">
        <f>Assumptions!$B$23*R76</f>
        <v>20599.863589276621</v>
      </c>
      <c r="AE76" s="88">
        <f t="shared" si="22"/>
        <v>-17727.729207131084</v>
      </c>
    </row>
    <row r="77" spans="1:31" x14ac:dyDescent="0.25">
      <c r="A77" s="44">
        <f t="shared" si="21"/>
        <v>72</v>
      </c>
      <c r="B77" s="45" t="s">
        <v>18</v>
      </c>
      <c r="C77" s="48">
        <f t="shared" si="12"/>
        <v>468</v>
      </c>
      <c r="D77" s="47">
        <f t="shared" si="13"/>
        <v>39</v>
      </c>
      <c r="E77" s="47">
        <f t="shared" si="15"/>
        <v>1</v>
      </c>
      <c r="F77" s="48">
        <f t="shared" si="16"/>
        <v>1</v>
      </c>
      <c r="G77" s="49">
        <f>(G76*($K76/$K75)-L76)*(1+Assumptions!$B$15)^$F77</f>
        <v>3873597.0978848678</v>
      </c>
      <c r="H77" s="49">
        <f>$H$6/$G$6*G77*(1+Assumptions!$B$16)^INT((C77-1)/12)*IF(B77="Monthly",1,12)</f>
        <v>72146.813634209073</v>
      </c>
      <c r="I77" s="50">
        <f>Assumptions!$B$14</f>
        <v>0.15</v>
      </c>
      <c r="J77" s="50">
        <f t="shared" si="17"/>
        <v>0.15000000000000002</v>
      </c>
      <c r="K77" s="51">
        <f t="shared" si="18"/>
        <v>1.7674132351663911E-3</v>
      </c>
      <c r="L77" s="52">
        <f>H77*Assumptions!$B$7</f>
        <v>36073.406817104536</v>
      </c>
      <c r="M77" s="49">
        <f>L77*Assumptions!$B$11</f>
        <v>7214.6813634209075</v>
      </c>
      <c r="N77" s="49">
        <f>H77*Assumptions!$B$11</f>
        <v>14429.362726841815</v>
      </c>
      <c r="O77" s="49">
        <f>N77*Assumptions!$B$12</f>
        <v>1442.9362726841816</v>
      </c>
      <c r="P77" s="49">
        <f>H77*Assumptions!$B$9</f>
        <v>5771.7450907367256</v>
      </c>
      <c r="Q77" s="49">
        <f>H77*Assumptions!$B$8</f>
        <v>3607.3406817104537</v>
      </c>
      <c r="R77" s="52">
        <f>(R78)/((1+Assumptions!$B$21)^$E78)+H78/IF(H$3="EOP",((1+Assumptions!$B$21)^$E78),1)</f>
        <v>66815.250551659279</v>
      </c>
      <c r="S77" s="49">
        <f>(S78)/((1+Assumptions!$B$21)^$E78)+L78/IF(L$3="EOP",((1+Assumptions!$B$21)^$E78),1)</f>
        <v>32592.80514715087</v>
      </c>
      <c r="T77" s="49">
        <f>(T78)/((1+Assumptions!$B$21)^$E78)+M78/IF(M$3="EOP",((1+Assumptions!$B$21)^$E78),1)</f>
        <v>6518.5610294301741</v>
      </c>
      <c r="U77" s="49">
        <f>(U78)/((1+Assumptions!$B$21)^$E78)+N78/IF(N$3="EOP",((1+Assumptions!$B$21)^$E78),1)</f>
        <v>13363.050110331857</v>
      </c>
      <c r="V77" s="49">
        <f>(V78)/((1+Assumptions!$B$21)^$E78)+O78/IF(O$3="EOP",((1+Assumptions!$B$21)^$E78),1)</f>
        <v>1336.3050110331858</v>
      </c>
      <c r="W77" s="49">
        <f>(W78)/((1+Assumptions!$B$21)^$E78)+P78/IF(P$3="EOP",((1+Assumptions!$B$21)^$E78),1)</f>
        <v>5345.2200441327423</v>
      </c>
      <c r="X77" s="49">
        <f>(X78)/((1+Assumptions!$B$21)^$E78)+Q78/IF(Q$3="EOP",((1+Assumptions!$B$21)^$E78),1)</f>
        <v>3259.2805147150871</v>
      </c>
      <c r="Y77" s="53">
        <f t="shared" si="14"/>
        <v>-20109.760775792085</v>
      </c>
      <c r="Z77" s="52">
        <f>H78*Assumptions!$B$7*Assumptions!$B$25/$E78/12</f>
        <v>3479.9609662322541</v>
      </c>
      <c r="AA77" s="49">
        <f>Z77*Assumptions!$B$11</f>
        <v>695.99219324645082</v>
      </c>
      <c r="AB77" s="54">
        <f t="shared" si="19"/>
        <v>2783.9687729858033</v>
      </c>
      <c r="AC77" s="88">
        <f t="shared" si="20"/>
        <v>-17325.79200280628</v>
      </c>
      <c r="AD77" s="88">
        <f>Assumptions!$B$23*R77</f>
        <v>10022.287582748892</v>
      </c>
      <c r="AE77" s="88">
        <f t="shared" si="22"/>
        <v>-7303.5044200573884</v>
      </c>
    </row>
    <row r="78" spans="1:31" x14ac:dyDescent="0.25">
      <c r="A78" s="44">
        <f t="shared" si="21"/>
        <v>73</v>
      </c>
      <c r="B78" s="45" t="s">
        <v>18</v>
      </c>
      <c r="C78" s="48">
        <f t="shared" si="12"/>
        <v>480</v>
      </c>
      <c r="D78" s="47">
        <f t="shared" si="13"/>
        <v>40</v>
      </c>
      <c r="E78" s="47">
        <f t="shared" si="15"/>
        <v>1</v>
      </c>
      <c r="F78" s="48">
        <f t="shared" si="16"/>
        <v>1</v>
      </c>
      <c r="G78" s="49">
        <f>(G77*($K77/$K76)-L77)*(1+Assumptions!$B$15)^$F78</f>
        <v>3321613.8089127336</v>
      </c>
      <c r="H78" s="49">
        <f>$H$6/$G$6*G78*(1+Assumptions!$B$16)^INT((C78-1)/12)*IF(B78="Monthly",1,12)</f>
        <v>66815.250551659279</v>
      </c>
      <c r="I78" s="50">
        <f>Assumptions!$B$14</f>
        <v>0.15</v>
      </c>
      <c r="J78" s="50">
        <f t="shared" si="17"/>
        <v>0.15000000000000002</v>
      </c>
      <c r="K78" s="55">
        <v>0</v>
      </c>
      <c r="L78" s="52">
        <f>H78*Assumptions!$B$7</f>
        <v>33407.62527582964</v>
      </c>
      <c r="M78" s="49">
        <f>L78*Assumptions!$B$11</f>
        <v>6681.5250551659283</v>
      </c>
      <c r="N78" s="49">
        <f>H78*Assumptions!$B$11</f>
        <v>13363.050110331857</v>
      </c>
      <c r="O78" s="49">
        <f>N78*Assumptions!$B$12</f>
        <v>1336.3050110331858</v>
      </c>
      <c r="P78" s="49">
        <f>H78*Assumptions!$B$9</f>
        <v>5345.2200441327423</v>
      </c>
      <c r="Q78" s="49">
        <f>H78*Assumptions!$B$8</f>
        <v>3340.7625275829641</v>
      </c>
      <c r="R78" s="56">
        <v>0</v>
      </c>
      <c r="S78" s="57">
        <v>0</v>
      </c>
      <c r="T78" s="57">
        <v>0</v>
      </c>
      <c r="U78" s="57">
        <v>0</v>
      </c>
      <c r="V78" s="57">
        <v>0</v>
      </c>
      <c r="W78" s="57">
        <v>0</v>
      </c>
      <c r="X78" s="57">
        <v>0</v>
      </c>
      <c r="Y78" s="53">
        <f t="shared" si="14"/>
        <v>0</v>
      </c>
      <c r="Z78" s="56">
        <v>0</v>
      </c>
      <c r="AA78" s="57">
        <v>0</v>
      </c>
      <c r="AB78" s="58">
        <v>0</v>
      </c>
      <c r="AC78" s="88">
        <f t="shared" si="20"/>
        <v>0</v>
      </c>
      <c r="AD78" s="88">
        <f>Assumptions!$B$23*R78</f>
        <v>0</v>
      </c>
      <c r="AE78" s="88">
        <f t="shared" si="22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78"/>
  <sheetViews>
    <sheetView showGridLines="0" zoomScaleNormal="100" workbookViewId="0">
      <pane xSplit="5" ySplit="4" topLeftCell="H5" activePane="bottomRight" state="frozen"/>
      <selection activeCell="C6" sqref="C6"/>
      <selection pane="topRight" activeCell="C6" sqref="C6"/>
      <selection pane="bottomLeft" activeCell="C6" sqref="C6"/>
      <selection pane="bottomRight" activeCell="L5" sqref="L5"/>
    </sheetView>
  </sheetViews>
  <sheetFormatPr defaultColWidth="9.33203125" defaultRowHeight="13.5" x14ac:dyDescent="0.25"/>
  <cols>
    <col min="1" max="2" width="11.83203125" style="1" customWidth="1"/>
    <col min="3" max="4" width="12.33203125" style="1" customWidth="1"/>
    <col min="5" max="5" width="11.83203125" style="1" customWidth="1"/>
    <col min="6" max="6" width="13.83203125" style="1" customWidth="1"/>
    <col min="7" max="7" width="14.6640625" style="1" customWidth="1"/>
    <col min="8" max="10" width="13.5" style="1" customWidth="1"/>
    <col min="11" max="11" width="13.83203125" style="1" customWidth="1"/>
    <col min="12" max="12" width="13.6640625" style="1" bestFit="1" customWidth="1"/>
    <col min="13" max="13" width="15.1640625" style="1" customWidth="1"/>
    <col min="14" max="16" width="14.83203125" style="1" customWidth="1"/>
    <col min="17" max="17" width="15.6640625" style="1" customWidth="1"/>
    <col min="18" max="24" width="14.33203125" style="1" customWidth="1"/>
    <col min="25" max="25" width="14.5" style="1" customWidth="1"/>
    <col min="26" max="28" width="9.6640625" style="1" customWidth="1"/>
    <col min="29" max="31" width="14.6640625" style="1" bestFit="1" customWidth="1"/>
    <col min="32" max="32" width="12.6640625" style="1" bestFit="1" customWidth="1"/>
    <col min="33" max="33" width="10.83203125" style="1" bestFit="1" customWidth="1"/>
    <col min="34" max="16384" width="9.33203125" style="1"/>
  </cols>
  <sheetData>
    <row r="1" spans="1:33" x14ac:dyDescent="0.25">
      <c r="H1" s="2"/>
      <c r="I1" s="2"/>
      <c r="J1" s="2"/>
      <c r="L1" s="3"/>
      <c r="R1" s="3"/>
      <c r="Y1" s="4"/>
      <c r="AB1" s="5"/>
      <c r="AC1" s="4"/>
      <c r="AD1" s="4"/>
      <c r="AE1" s="4"/>
    </row>
    <row r="2" spans="1:33" x14ac:dyDescent="0.25">
      <c r="G2" s="6"/>
      <c r="H2" s="2"/>
      <c r="I2" s="2"/>
      <c r="J2" s="2"/>
      <c r="L2" s="3"/>
      <c r="R2" s="3"/>
      <c r="Y2" s="4"/>
      <c r="AB2" s="5"/>
      <c r="AC2" s="4"/>
      <c r="AD2" s="4"/>
      <c r="AE2" s="4"/>
    </row>
    <row r="3" spans="1:33" s="15" customFormat="1" x14ac:dyDescent="0.25">
      <c r="A3" s="7" t="s">
        <v>32</v>
      </c>
      <c r="B3" s="8"/>
      <c r="C3" s="8"/>
      <c r="D3" s="8"/>
      <c r="E3" s="8"/>
      <c r="F3" s="9" t="s">
        <v>14</v>
      </c>
      <c r="G3" s="9" t="s">
        <v>14</v>
      </c>
      <c r="H3" s="9" t="s">
        <v>14</v>
      </c>
      <c r="I3" s="10"/>
      <c r="J3" s="10"/>
      <c r="K3" s="11" t="s">
        <v>15</v>
      </c>
      <c r="L3" s="12" t="s">
        <v>15</v>
      </c>
      <c r="M3" s="11" t="s">
        <v>15</v>
      </c>
      <c r="N3" s="9" t="s">
        <v>14</v>
      </c>
      <c r="O3" s="9" t="s">
        <v>14</v>
      </c>
      <c r="P3" s="9" t="s">
        <v>14</v>
      </c>
      <c r="Q3" s="11" t="s">
        <v>15</v>
      </c>
      <c r="R3" s="12" t="s">
        <v>15</v>
      </c>
      <c r="S3" s="11" t="s">
        <v>15</v>
      </c>
      <c r="T3" s="11" t="s">
        <v>15</v>
      </c>
      <c r="U3" s="11" t="s">
        <v>15</v>
      </c>
      <c r="V3" s="11" t="s">
        <v>15</v>
      </c>
      <c r="W3" s="11" t="s">
        <v>15</v>
      </c>
      <c r="X3" s="11" t="s">
        <v>15</v>
      </c>
      <c r="Y3" s="13" t="s">
        <v>15</v>
      </c>
      <c r="Z3" s="12" t="s">
        <v>15</v>
      </c>
      <c r="AA3" s="11" t="s">
        <v>15</v>
      </c>
      <c r="AB3" s="14" t="s">
        <v>15</v>
      </c>
      <c r="AC3" s="13" t="s">
        <v>15</v>
      </c>
      <c r="AD3" s="13" t="s">
        <v>15</v>
      </c>
      <c r="AE3" s="13" t="s">
        <v>15</v>
      </c>
    </row>
    <row r="4" spans="1:33" s="20" customFormat="1" ht="76.5" customHeight="1" x14ac:dyDescent="0.25">
      <c r="A4" s="16" t="s">
        <v>12</v>
      </c>
      <c r="B4" s="16" t="s">
        <v>16</v>
      </c>
      <c r="C4" s="16" t="s">
        <v>10</v>
      </c>
      <c r="D4" s="16" t="s">
        <v>11</v>
      </c>
      <c r="E4" s="16" t="s">
        <v>9</v>
      </c>
      <c r="F4" s="16" t="s">
        <v>13</v>
      </c>
      <c r="G4" s="16" t="s">
        <v>42</v>
      </c>
      <c r="H4" s="16" t="s">
        <v>43</v>
      </c>
      <c r="I4" s="16" t="s">
        <v>37</v>
      </c>
      <c r="J4" s="16" t="s">
        <v>38</v>
      </c>
      <c r="K4" s="16" t="s">
        <v>39</v>
      </c>
      <c r="L4" s="17" t="s">
        <v>44</v>
      </c>
      <c r="M4" s="16" t="s">
        <v>45</v>
      </c>
      <c r="N4" s="16" t="s">
        <v>46</v>
      </c>
      <c r="O4" s="16" t="s">
        <v>47</v>
      </c>
      <c r="P4" s="16" t="s">
        <v>48</v>
      </c>
      <c r="Q4" s="16" t="s">
        <v>59</v>
      </c>
      <c r="R4" s="17" t="str">
        <f>"PV of Modelled "&amp;H4</f>
        <v>PV of Modelled Office Premium
$</v>
      </c>
      <c r="S4" s="16" t="str">
        <f t="shared" ref="S4:X4" si="0">"PV of Modelled "&amp;L4</f>
        <v>PV of Modelled Gross Claim Incurred
$</v>
      </c>
      <c r="T4" s="16" t="str">
        <f t="shared" si="0"/>
        <v>PV of Modelled Reinsurance Recovery Incurred
$</v>
      </c>
      <c r="U4" s="16" t="str">
        <f t="shared" si="0"/>
        <v>PV of Modelled Gross Reinsurance Premium
$</v>
      </c>
      <c r="V4" s="16" t="str">
        <f t="shared" si="0"/>
        <v>PV of Modelled Reinsurance Commission
$</v>
      </c>
      <c r="W4" s="16" t="str">
        <f t="shared" si="0"/>
        <v>PV of Modelled Advisor Commission
$</v>
      </c>
      <c r="X4" s="16" t="str">
        <f t="shared" si="0"/>
        <v>PV of Modelled Maintenance Expenses
$</v>
      </c>
      <c r="Y4" s="17" t="s">
        <v>60</v>
      </c>
      <c r="Z4" s="17" t="s">
        <v>49</v>
      </c>
      <c r="AA4" s="16" t="s">
        <v>50</v>
      </c>
      <c r="AB4" s="19" t="s">
        <v>51</v>
      </c>
      <c r="AC4" s="18" t="s">
        <v>61</v>
      </c>
      <c r="AD4" s="18" t="s">
        <v>63</v>
      </c>
      <c r="AE4" s="18" t="s">
        <v>62</v>
      </c>
    </row>
    <row r="5" spans="1:33" s="21" customFormat="1" x14ac:dyDescent="0.25">
      <c r="C5" s="90">
        <v>0</v>
      </c>
      <c r="D5" s="22">
        <f>C5/12</f>
        <v>0</v>
      </c>
      <c r="E5" s="23"/>
      <c r="G5" s="24"/>
      <c r="H5" s="24"/>
      <c r="I5" s="24"/>
      <c r="J5" s="24"/>
      <c r="K5" s="25">
        <v>1</v>
      </c>
      <c r="L5" s="26"/>
      <c r="M5" s="24"/>
      <c r="N5" s="24"/>
      <c r="O5" s="24"/>
      <c r="P5" s="24"/>
      <c r="Q5" s="24"/>
      <c r="R5" s="26">
        <f>(R6)/((1+Assumptions!$B$21)^$E6)+H6/IF(H$3="EOP",((1+Assumptions!$B$21)^$E6),1)</f>
        <v>10889973.393644394</v>
      </c>
      <c r="S5" s="27">
        <f>(S6)/((1+Assumptions!$B$21)^$E6)+L6/IF(L$3="EOP",((1+Assumptions!$B$21)^$E6),1)</f>
        <v>5340805.8591693584</v>
      </c>
      <c r="T5" s="27">
        <f>(T6)/((1+Assumptions!$B$21)^$E6)+M6/IF(M$3="EOP",((1+Assumptions!$B$21)^$E6),1)</f>
        <v>1068161.1718338712</v>
      </c>
      <c r="U5" s="27">
        <f>(U6)/((1+Assumptions!$B$21)^$E6)+N6/IF(N$3="EOP",((1+Assumptions!$B$21)^$E6),1)</f>
        <v>2177994.678728879</v>
      </c>
      <c r="V5" s="27">
        <f>(V6)/((1+Assumptions!$B$21)^$E6)+O6/IF(O$3="EOP",((1+Assumptions!$B$21)^$E6),1)</f>
        <v>217799.46787288794</v>
      </c>
      <c r="W5" s="27">
        <f>(W6)/((1+Assumptions!$B$21)^$E6)+P6/IF(P$3="EOP",((1+Assumptions!$B$21)^$E6),1)</f>
        <v>871197.87149155175</v>
      </c>
      <c r="X5" s="27">
        <f>(X6)/((1+Assumptions!$B$21)^$E6)+Q6/IF(Q$3="EOP",((1+Assumptions!$B$21)^$E6),1)</f>
        <v>534036.72897958802</v>
      </c>
      <c r="Y5" s="28">
        <f>-R5+S5-T5+U5-V5+W5+X5</f>
        <v>-3251898.8949817764</v>
      </c>
      <c r="Z5" s="26">
        <f>H6*Assumptions!$B$7*Assumptions!$B$25/$E6/12</f>
        <v>52083.333333333336</v>
      </c>
      <c r="AA5" s="27">
        <f>Z5*Assumptions!$B$11</f>
        <v>10416.666666666668</v>
      </c>
      <c r="AB5" s="29">
        <f>Z5-AA5</f>
        <v>41666.666666666672</v>
      </c>
      <c r="AC5" s="86">
        <f>Y5+AB5</f>
        <v>-3210232.2283151099</v>
      </c>
      <c r="AD5" s="86">
        <f>Assumptions!$B$23*R5</f>
        <v>1633496.0090466591</v>
      </c>
      <c r="AE5" s="86">
        <f>AC5+AD5</f>
        <v>-1576736.2192684507</v>
      </c>
      <c r="AG5" s="24"/>
    </row>
    <row r="6" spans="1:33" x14ac:dyDescent="0.25">
      <c r="A6" s="1">
        <v>1</v>
      </c>
      <c r="B6" s="30" t="s">
        <v>17</v>
      </c>
      <c r="C6" s="31">
        <f>C5+1</f>
        <v>1</v>
      </c>
      <c r="D6" s="32">
        <f t="shared" ref="D6:D69" si="1">C6/12</f>
        <v>8.3333333333333329E-2</v>
      </c>
      <c r="E6" s="32">
        <f>D6-D5</f>
        <v>8.3333333333333329E-2</v>
      </c>
      <c r="F6" s="31">
        <f>IF(E6&lt;1,IF(MOD(C6-1,12)=0,1,0),1)</f>
        <v>1</v>
      </c>
      <c r="G6" s="33">
        <f>Assumptions!$B$19</f>
        <v>1000000000</v>
      </c>
      <c r="H6" s="33">
        <f>Assumptions!$B$18*$E6</f>
        <v>83333.333333333328</v>
      </c>
      <c r="I6" s="34">
        <f>Assumptions!$B$14</f>
        <v>0.15</v>
      </c>
      <c r="J6" s="34">
        <f>1-(1-I6)^$E6</f>
        <v>1.3451947011868914E-2</v>
      </c>
      <c r="K6" s="35">
        <f>K5*(1-J6)</f>
        <v>0.98654805298813109</v>
      </c>
      <c r="L6" s="92">
        <f>H6*Assumptions!$B$7*(1+Assumptions!$K$9)</f>
        <v>41687.499999999993</v>
      </c>
      <c r="M6" s="36">
        <f>L6*Assumptions!$B$11</f>
        <v>8337.4999999999982</v>
      </c>
      <c r="N6" s="36">
        <f>H6*Assumptions!$B$11</f>
        <v>16666.666666666668</v>
      </c>
      <c r="O6" s="36">
        <f>N6*Assumptions!$B$12</f>
        <v>1666.666666666667</v>
      </c>
      <c r="P6" s="36">
        <f>H6*Assumptions!$B$9</f>
        <v>6666.6666666666661</v>
      </c>
      <c r="Q6" s="36">
        <f>H6*Assumptions!$B$8</f>
        <v>4166.666666666667</v>
      </c>
      <c r="R6" s="37">
        <f>(R7)/((1+Assumptions!$B$21)^$E7)+H7/IF(H$3="EOP",((1+Assumptions!$B$21)^$E7),1)</f>
        <v>10828899.969462425</v>
      </c>
      <c r="S6" s="36">
        <f>(S7)/((1+Assumptions!$B$21)^$E7)+L7/IF(L$3="EOP",((1+Assumptions!$B$21)^$E7),1)</f>
        <v>5310119.5447882637</v>
      </c>
      <c r="T6" s="36">
        <f>(T7)/((1+Assumptions!$B$21)^$E7)+M7/IF(M$3="EOP",((1+Assumptions!$B$21)^$E7),1)</f>
        <v>1062023.9089576523</v>
      </c>
      <c r="U6" s="36">
        <f>(U7)/((1+Assumptions!$B$21)^$E7)+N7/IF(N$3="EOP",((1+Assumptions!$B$21)^$E7),1)</f>
        <v>2165779.9938924853</v>
      </c>
      <c r="V6" s="36">
        <f>(V7)/((1+Assumptions!$B$21)^$E7)+O7/IF(O$3="EOP",((1+Assumptions!$B$21)^$E7),1)</f>
        <v>216577.99938924858</v>
      </c>
      <c r="W6" s="36">
        <f>(W7)/((1+Assumptions!$B$21)^$E7)+P7/IF(P$3="EOP",((1+Assumptions!$B$21)^$E7),1)</f>
        <v>866311.99755699432</v>
      </c>
      <c r="X6" s="36">
        <f>(X7)/((1+Assumptions!$B$21)^$E7)+Q7/IF(Q$3="EOP",((1+Assumptions!$B$21)^$E7),1)</f>
        <v>530970.09053670173</v>
      </c>
      <c r="Y6" s="38">
        <f t="shared" ref="Y6:Y69" si="2">-R6+S6-T6+U6-V6+W6+X6</f>
        <v>-3234320.251034881</v>
      </c>
      <c r="Z6" s="37">
        <f>H7*Assumptions!$B$7*Assumptions!$B$25/$E7/12</f>
        <v>51380.539869173488</v>
      </c>
      <c r="AA6" s="36">
        <f>Z6*Assumptions!$B$11</f>
        <v>10276.107973834698</v>
      </c>
      <c r="AB6" s="39">
        <f>Z6-AA6</f>
        <v>41104.431895338792</v>
      </c>
      <c r="AC6" s="87">
        <f>Y6+AB6</f>
        <v>-3193215.8191395421</v>
      </c>
      <c r="AD6" s="87">
        <f>Assumptions!$B$23*R6</f>
        <v>1624334.9954193637</v>
      </c>
      <c r="AE6" s="87">
        <f>AC6+AD6</f>
        <v>-1568880.8237201783</v>
      </c>
    </row>
    <row r="7" spans="1:33" x14ac:dyDescent="0.25">
      <c r="A7" s="1">
        <f>A6+1</f>
        <v>2</v>
      </c>
      <c r="B7" s="30" t="s">
        <v>17</v>
      </c>
      <c r="C7" s="31">
        <f t="shared" ref="C7:C41" si="3">C6+1</f>
        <v>2</v>
      </c>
      <c r="D7" s="32">
        <f t="shared" si="1"/>
        <v>0.16666666666666666</v>
      </c>
      <c r="E7" s="32">
        <f t="shared" ref="E7:E70" si="4">D7-D6</f>
        <v>8.3333333333333329E-2</v>
      </c>
      <c r="F7" s="31">
        <f t="shared" ref="F7:F70" si="5">IF(E7&lt;1,IF(MOD(C7-1,12)=0,1,0),1)</f>
        <v>0</v>
      </c>
      <c r="G7" s="36">
        <f>(G6*($K6/$K5)-L6)*(1+Assumptions!$B$15)^$F7</f>
        <v>986506365.48813105</v>
      </c>
      <c r="H7" s="36">
        <f>$H$6/$G$6*G7*(1+Assumptions!$B$16)^INT((C7-1)/12)*IF(B7="Monthly",1,12)</f>
        <v>82208.863790677584</v>
      </c>
      <c r="I7" s="40">
        <f>Assumptions!$B$14</f>
        <v>0.15</v>
      </c>
      <c r="J7" s="40">
        <f t="shared" ref="J7:J70" si="6">1-(1-I7)^$E7</f>
        <v>1.3451947011868914E-2</v>
      </c>
      <c r="K7" s="35">
        <f t="shared" ref="K7:K70" si="7">K6*(1-J7)</f>
        <v>0.97327706085467225</v>
      </c>
      <c r="L7" s="92">
        <f>H7*Assumptions!$B$7*(1+Assumptions!$K$9)</f>
        <v>41124.98411128646</v>
      </c>
      <c r="M7" s="36">
        <f>L7*Assumptions!$B$11</f>
        <v>8224.9968222572916</v>
      </c>
      <c r="N7" s="36">
        <f>H7*Assumptions!$B$11</f>
        <v>16441.772758135518</v>
      </c>
      <c r="O7" s="36">
        <f>N7*Assumptions!$B$12</f>
        <v>1644.1772758135519</v>
      </c>
      <c r="P7" s="36">
        <f>H7*Assumptions!$B$9</f>
        <v>6576.7091032542066</v>
      </c>
      <c r="Q7" s="36">
        <f>H7*Assumptions!$B$8</f>
        <v>4110.4431895338794</v>
      </c>
      <c r="R7" s="37">
        <f>(R8)/((1+Assumptions!$B$21)^$E8)+H8/IF(H$3="EOP",((1+Assumptions!$B$21)^$E8),1)</f>
        <v>10768827.529792005</v>
      </c>
      <c r="S7" s="36">
        <f>(S8)/((1+Assumptions!$B$21)^$E8)+L8/IF(L$3="EOP",((1+Assumptions!$B$21)^$E8),1)</f>
        <v>5279932.5375125334</v>
      </c>
      <c r="T7" s="36">
        <f>(T8)/((1+Assumptions!$B$21)^$E8)+M8/IF(M$3="EOP",((1+Assumptions!$B$21)^$E8),1)</f>
        <v>1055986.5075025063</v>
      </c>
      <c r="U7" s="36">
        <f>(U8)/((1+Assumptions!$B$21)^$E8)+N8/IF(N$3="EOP",((1+Assumptions!$B$21)^$E8),1)</f>
        <v>2153765.5059584016</v>
      </c>
      <c r="V7" s="36">
        <f>(V8)/((1+Assumptions!$B$21)^$E8)+O8/IF(O$3="EOP",((1+Assumptions!$B$21)^$E8),1)</f>
        <v>215376.55059584021</v>
      </c>
      <c r="W7" s="36">
        <f>(W8)/((1+Assumptions!$B$21)^$E8)+P8/IF(P$3="EOP",((1+Assumptions!$B$21)^$E8),1)</f>
        <v>861506.20238336083</v>
      </c>
      <c r="X7" s="36">
        <f>(X8)/((1+Assumptions!$B$21)^$E8)+Q8/IF(Q$3="EOP",((1+Assumptions!$B$21)^$E8),1)</f>
        <v>527953.35879785707</v>
      </c>
      <c r="Y7" s="38">
        <f t="shared" si="2"/>
        <v>-3217032.9832381993</v>
      </c>
      <c r="Z7" s="37">
        <f>H8*Assumptions!$B$7*Assumptions!$B$25/$E8/12</f>
        <v>50687.229643156345</v>
      </c>
      <c r="AA7" s="36">
        <f>Z7*Assumptions!$B$11</f>
        <v>10137.44592863127</v>
      </c>
      <c r="AB7" s="39">
        <f t="shared" ref="AB7:AB70" si="8">Z7-AA7</f>
        <v>40549.783714525074</v>
      </c>
      <c r="AC7" s="87">
        <f t="shared" ref="AC7:AC70" si="9">Y7+AB7</f>
        <v>-3176483.1995236743</v>
      </c>
      <c r="AD7" s="87">
        <f>Assumptions!$B$23*R7</f>
        <v>1615324.1294688007</v>
      </c>
      <c r="AE7" s="87">
        <f>AC7+AD7</f>
        <v>-1561159.0700548736</v>
      </c>
      <c r="AG7" s="91"/>
    </row>
    <row r="8" spans="1:33" x14ac:dyDescent="0.25">
      <c r="A8" s="1">
        <f t="shared" ref="A8:A71" si="10">A7+1</f>
        <v>3</v>
      </c>
      <c r="B8" s="30" t="s">
        <v>17</v>
      </c>
      <c r="C8" s="31">
        <f t="shared" si="3"/>
        <v>3</v>
      </c>
      <c r="D8" s="32">
        <f t="shared" si="1"/>
        <v>0.25</v>
      </c>
      <c r="E8" s="32">
        <f t="shared" si="4"/>
        <v>8.3333333333333343E-2</v>
      </c>
      <c r="F8" s="31">
        <f t="shared" si="5"/>
        <v>0</v>
      </c>
      <c r="G8" s="36">
        <f>(G7*($K7/$K6)-L7)*(1+Assumptions!$B$15)^$F8</f>
        <v>973194809.14860201</v>
      </c>
      <c r="H8" s="36">
        <f>$H$6/$G$6*G8*(1+Assumptions!$B$16)^INT((C8-1)/12)*IF(B8="Monthly",1,12)</f>
        <v>81099.567429050163</v>
      </c>
      <c r="I8" s="40">
        <f>Assumptions!$B$14</f>
        <v>0.15</v>
      </c>
      <c r="J8" s="40">
        <f t="shared" si="6"/>
        <v>1.3451947011868914E-2</v>
      </c>
      <c r="K8" s="35">
        <f t="shared" si="7"/>
        <v>0.96018458940418772</v>
      </c>
      <c r="L8" s="92">
        <f>H8*Assumptions!$B$7*(1+Assumptions!$K$9)</f>
        <v>40570.058606382343</v>
      </c>
      <c r="M8" s="36">
        <f>L8*Assumptions!$B$11</f>
        <v>8114.011721276469</v>
      </c>
      <c r="N8" s="36">
        <f>H8*Assumptions!$B$11</f>
        <v>16219.913485810033</v>
      </c>
      <c r="O8" s="36">
        <f>N8*Assumptions!$B$12</f>
        <v>1621.9913485810034</v>
      </c>
      <c r="P8" s="36">
        <f>H8*Assumptions!$B$9</f>
        <v>6487.9653943240128</v>
      </c>
      <c r="Q8" s="36">
        <f>H8*Assumptions!$B$8</f>
        <v>4054.9783714525083</v>
      </c>
      <c r="R8" s="37">
        <f>(R9)/((1+Assumptions!$B$21)^$E9)+H9/IF(H$3="EOP",((1+Assumptions!$B$21)^$E9),1)</f>
        <v>10709742.932062043</v>
      </c>
      <c r="S8" s="36">
        <f>(S9)/((1+Assumptions!$B$21)^$E9)+L9/IF(L$3="EOP",((1+Assumptions!$B$21)^$E9),1)</f>
        <v>5250238.2754492424</v>
      </c>
      <c r="T8" s="36">
        <f>(T9)/((1+Assumptions!$B$21)^$E9)+M9/IF(M$3="EOP",((1+Assumptions!$B$21)^$E9),1)</f>
        <v>1050047.655089848</v>
      </c>
      <c r="U8" s="36">
        <f>(U9)/((1+Assumptions!$B$21)^$E9)+N9/IF(N$3="EOP",((1+Assumptions!$B$21)^$E9),1)</f>
        <v>2141948.5864124089</v>
      </c>
      <c r="V8" s="36">
        <f>(V9)/((1+Assumptions!$B$21)^$E9)+O9/IF(O$3="EOP",((1+Assumptions!$B$21)^$E9),1)</f>
        <v>214194.85864124095</v>
      </c>
      <c r="W8" s="36">
        <f>(W9)/((1+Assumptions!$B$21)^$E9)+P9/IF(P$3="EOP",((1+Assumptions!$B$21)^$E9),1)</f>
        <v>856779.4345649638</v>
      </c>
      <c r="X8" s="36">
        <f>(X9)/((1+Assumptions!$B$21)^$E9)+Q9/IF(Q$3="EOP",((1+Assumptions!$B$21)^$E9),1)</f>
        <v>524985.87790364167</v>
      </c>
      <c r="Y8" s="38">
        <f t="shared" si="2"/>
        <v>-3200033.271462874</v>
      </c>
      <c r="Z8" s="37">
        <f>H9*Assumptions!$B$7*Assumptions!$B$25/$E9/12</f>
        <v>50003.274691932456</v>
      </c>
      <c r="AA8" s="36">
        <f>Z8*Assumptions!$B$11</f>
        <v>10000.654938386491</v>
      </c>
      <c r="AB8" s="39">
        <f t="shared" si="8"/>
        <v>40002.619753545965</v>
      </c>
      <c r="AC8" s="87">
        <f t="shared" si="9"/>
        <v>-3160030.6517093279</v>
      </c>
      <c r="AD8" s="87">
        <f>Assumptions!$B$23*R8</f>
        <v>1606461.4398093063</v>
      </c>
      <c r="AE8" s="87">
        <f t="shared" ref="AE8:AE71" si="11">AC8+AD8</f>
        <v>-1553569.2119000216</v>
      </c>
    </row>
    <row r="9" spans="1:33" x14ac:dyDescent="0.25">
      <c r="A9" s="1">
        <f t="shared" si="10"/>
        <v>4</v>
      </c>
      <c r="B9" s="30" t="s">
        <v>17</v>
      </c>
      <c r="C9" s="31">
        <f t="shared" si="3"/>
        <v>4</v>
      </c>
      <c r="D9" s="32">
        <f t="shared" si="1"/>
        <v>0.33333333333333331</v>
      </c>
      <c r="E9" s="32">
        <f t="shared" si="4"/>
        <v>8.3333333333333315E-2</v>
      </c>
      <c r="F9" s="31">
        <f t="shared" si="5"/>
        <v>0</v>
      </c>
      <c r="G9" s="36">
        <f>(G8*($K8/$K7)-L8)*(1+Assumptions!$B$15)^$F9</f>
        <v>960062874.0851028</v>
      </c>
      <c r="H9" s="36">
        <f>$H$6/$G$6*G9*(1+Assumptions!$B$16)^INT((C9-1)/12)*IF(B9="Monthly",1,12)</f>
        <v>80005.239507091901</v>
      </c>
      <c r="I9" s="40">
        <f>Assumptions!$B$14</f>
        <v>0.15</v>
      </c>
      <c r="J9" s="40">
        <f t="shared" si="6"/>
        <v>1.3451947011868914E-2</v>
      </c>
      <c r="K9" s="35">
        <f t="shared" si="7"/>
        <v>0.94726823718590947</v>
      </c>
      <c r="L9" s="92">
        <f>H9*Assumptions!$B$7*(1+Assumptions!$K$9)</f>
        <v>40022.621063422725</v>
      </c>
      <c r="M9" s="36">
        <f>L9*Assumptions!$B$11</f>
        <v>8004.5242126845451</v>
      </c>
      <c r="N9" s="36">
        <f>H9*Assumptions!$B$11</f>
        <v>16001.04790141838</v>
      </c>
      <c r="O9" s="36">
        <f>N9*Assumptions!$B$12</f>
        <v>1600.1047901418381</v>
      </c>
      <c r="P9" s="36">
        <f>H9*Assumptions!$B$9</f>
        <v>6400.4191605673523</v>
      </c>
      <c r="Q9" s="36">
        <f>H9*Assumptions!$B$8</f>
        <v>4000.2619753545951</v>
      </c>
      <c r="R9" s="37">
        <f>(R10)/((1+Assumptions!$B$21)^$E10)+H10/IF(H$3="EOP",((1+Assumptions!$B$21)^$E10),1)</f>
        <v>10651633.211792991</v>
      </c>
      <c r="S9" s="36">
        <f>(S10)/((1+Assumptions!$B$21)^$E10)+L10/IF(L$3="EOP",((1+Assumptions!$B$21)^$E10),1)</f>
        <v>5221030.2856109068</v>
      </c>
      <c r="T9" s="36">
        <f>(T10)/((1+Assumptions!$B$21)^$E10)+M10/IF(M$3="EOP",((1+Assumptions!$B$21)^$E10),1)</f>
        <v>1044206.0571221808</v>
      </c>
      <c r="U9" s="36">
        <f>(U10)/((1+Assumptions!$B$21)^$E10)+N10/IF(N$3="EOP",((1+Assumptions!$B$21)^$E10),1)</f>
        <v>2130326.6423585983</v>
      </c>
      <c r="V9" s="36">
        <f>(V10)/((1+Assumptions!$B$21)^$E10)+O10/IF(O$3="EOP",((1+Assumptions!$B$21)^$E10),1)</f>
        <v>213032.66423585991</v>
      </c>
      <c r="W9" s="36">
        <f>(W10)/((1+Assumptions!$B$21)^$E10)+P10/IF(P$3="EOP",((1+Assumptions!$B$21)^$E10),1)</f>
        <v>852130.65694343962</v>
      </c>
      <c r="X9" s="36">
        <f>(X10)/((1+Assumptions!$B$21)^$E10)+Q10/IF(Q$3="EOP",((1+Assumptions!$B$21)^$E10),1)</f>
        <v>522067.00088074815</v>
      </c>
      <c r="Y9" s="38">
        <f t="shared" si="2"/>
        <v>-3183317.3473573392</v>
      </c>
      <c r="Z9" s="37">
        <f>H10*Assumptions!$B$7*Assumptions!$B$25/$E10/12</f>
        <v>49328.54877884288</v>
      </c>
      <c r="AA9" s="36">
        <f>Z9*Assumptions!$B$11</f>
        <v>9865.7097557685775</v>
      </c>
      <c r="AB9" s="39">
        <f t="shared" si="8"/>
        <v>39462.839023074303</v>
      </c>
      <c r="AC9" s="87">
        <f t="shared" si="9"/>
        <v>-3143854.5083342651</v>
      </c>
      <c r="AD9" s="87">
        <f>Assumptions!$B$23*R9</f>
        <v>1597744.9817689485</v>
      </c>
      <c r="AE9" s="87">
        <f t="shared" si="11"/>
        <v>-1546109.5265653166</v>
      </c>
    </row>
    <row r="10" spans="1:33" x14ac:dyDescent="0.25">
      <c r="A10" s="1">
        <f t="shared" si="10"/>
        <v>5</v>
      </c>
      <c r="B10" s="30" t="s">
        <v>17</v>
      </c>
      <c r="C10" s="31">
        <f t="shared" si="3"/>
        <v>5</v>
      </c>
      <c r="D10" s="32">
        <f t="shared" si="1"/>
        <v>0.41666666666666669</v>
      </c>
      <c r="E10" s="32">
        <f t="shared" si="4"/>
        <v>8.333333333333337E-2</v>
      </c>
      <c r="F10" s="31">
        <f t="shared" si="5"/>
        <v>0</v>
      </c>
      <c r="G10" s="36">
        <f>(G9*($K9/$K8)-L9)*(1+Assumptions!$B$15)^$F10</f>
        <v>947108136.55378389</v>
      </c>
      <c r="H10" s="36">
        <f>$H$6/$G$6*G10*(1+Assumptions!$B$16)^INT((C10-1)/12)*IF(B10="Monthly",1,12)</f>
        <v>78925.678046148649</v>
      </c>
      <c r="I10" s="40">
        <f>Assumptions!$B$14</f>
        <v>0.15</v>
      </c>
      <c r="J10" s="40">
        <f t="shared" si="6"/>
        <v>1.3451947011868914E-2</v>
      </c>
      <c r="K10" s="35">
        <f t="shared" si="7"/>
        <v>0.93452563505325814</v>
      </c>
      <c r="L10" s="92">
        <f>H10*Assumptions!$B$7*(1+Assumptions!$K$9)</f>
        <v>39482.570442585857</v>
      </c>
      <c r="M10" s="36">
        <f>L10*Assumptions!$B$11</f>
        <v>7896.5140885171713</v>
      </c>
      <c r="N10" s="36">
        <f>H10*Assumptions!$B$11</f>
        <v>15785.13560922973</v>
      </c>
      <c r="O10" s="36">
        <f>N10*Assumptions!$B$12</f>
        <v>1578.5135609229731</v>
      </c>
      <c r="P10" s="36">
        <f>H10*Assumptions!$B$9</f>
        <v>6314.0542436918922</v>
      </c>
      <c r="Q10" s="36">
        <f>H10*Assumptions!$B$8</f>
        <v>3946.2839023074325</v>
      </c>
      <c r="R10" s="37">
        <f>(R11)/((1+Assumptions!$B$21)^$E11)+H11/IF(H$3="EOP",((1+Assumptions!$B$21)^$E11),1)</f>
        <v>10594485.580195293</v>
      </c>
      <c r="S10" s="36">
        <f>(S11)/((1+Assumptions!$B$21)^$E11)+L11/IF(L$3="EOP",((1+Assumptions!$B$21)^$E11),1)</f>
        <v>5192302.1827165699</v>
      </c>
      <c r="T10" s="36">
        <f>(T11)/((1+Assumptions!$B$21)^$E11)+M11/IF(M$3="EOP",((1+Assumptions!$B$21)^$E11),1)</f>
        <v>1038460.4365433134</v>
      </c>
      <c r="U10" s="36">
        <f>(U11)/((1+Assumptions!$B$21)^$E11)+N11/IF(N$3="EOP",((1+Assumptions!$B$21)^$E11),1)</f>
        <v>2118897.1160390591</v>
      </c>
      <c r="V10" s="36">
        <f>(V11)/((1+Assumptions!$B$21)^$E11)+O11/IF(O$3="EOP",((1+Assumptions!$B$21)^$E11),1)</f>
        <v>211889.71160390598</v>
      </c>
      <c r="W10" s="36">
        <f>(W11)/((1+Assumptions!$B$21)^$E11)+P11/IF(P$3="EOP",((1+Assumptions!$B$21)^$E11),1)</f>
        <v>847558.84641562391</v>
      </c>
      <c r="X10" s="36">
        <f>(X11)/((1+Assumptions!$B$21)^$E11)+Q11/IF(Q$3="EOP",((1+Assumptions!$B$21)^$E11),1)</f>
        <v>519196.08952214289</v>
      </c>
      <c r="Y10" s="38">
        <f t="shared" si="2"/>
        <v>-3166881.4936491167</v>
      </c>
      <c r="Z10" s="37">
        <f>H11*Assumptions!$B$7*Assumptions!$B$25/$E11/12</f>
        <v>48662.927370620317</v>
      </c>
      <c r="AA10" s="36">
        <f>Z10*Assumptions!$B$11</f>
        <v>9732.5854741240637</v>
      </c>
      <c r="AB10" s="39">
        <f t="shared" si="8"/>
        <v>38930.341896496255</v>
      </c>
      <c r="AC10" s="87">
        <f t="shared" si="9"/>
        <v>-3127951.1517526205</v>
      </c>
      <c r="AD10" s="87">
        <f>Assumptions!$B$23*R10</f>
        <v>1589172.8370292939</v>
      </c>
      <c r="AE10" s="87">
        <f t="shared" si="11"/>
        <v>-1538778.3147233266</v>
      </c>
    </row>
    <row r="11" spans="1:33" x14ac:dyDescent="0.25">
      <c r="A11" s="1">
        <f t="shared" si="10"/>
        <v>6</v>
      </c>
      <c r="B11" s="30" t="s">
        <v>17</v>
      </c>
      <c r="C11" s="31">
        <f t="shared" si="3"/>
        <v>6</v>
      </c>
      <c r="D11" s="32">
        <f t="shared" si="1"/>
        <v>0.5</v>
      </c>
      <c r="E11" s="32">
        <f t="shared" si="4"/>
        <v>8.3333333333333315E-2</v>
      </c>
      <c r="F11" s="31">
        <f t="shared" si="5"/>
        <v>0</v>
      </c>
      <c r="G11" s="36">
        <f>(G10*($K10/$K9)-L10)*(1+Assumptions!$B$15)^$F11</f>
        <v>934328205.51590991</v>
      </c>
      <c r="H11" s="36">
        <f>$H$6/$G$6*G11*(1+Assumptions!$B$16)^INT((C11-1)/12)*IF(B11="Monthly",1,12)</f>
        <v>77860.683792992495</v>
      </c>
      <c r="I11" s="40">
        <f>Assumptions!$B$14</f>
        <v>0.15</v>
      </c>
      <c r="J11" s="40">
        <f t="shared" si="6"/>
        <v>1.3451947011868914E-2</v>
      </c>
      <c r="K11" s="35">
        <f t="shared" si="7"/>
        <v>0.92195444572928853</v>
      </c>
      <c r="L11" s="92">
        <f>H11*Assumptions!$B$7*(1+Assumptions!$K$9)</f>
        <v>38949.807067444497</v>
      </c>
      <c r="M11" s="36">
        <f>L11*Assumptions!$B$11</f>
        <v>7789.9614134888998</v>
      </c>
      <c r="N11" s="36">
        <f>H11*Assumptions!$B$11</f>
        <v>15572.136758598499</v>
      </c>
      <c r="O11" s="36">
        <f>N11*Assumptions!$B$12</f>
        <v>1557.2136758598499</v>
      </c>
      <c r="P11" s="36">
        <f>H11*Assumptions!$B$9</f>
        <v>6228.8547034393996</v>
      </c>
      <c r="Q11" s="36">
        <f>H11*Assumptions!$B$8</f>
        <v>3893.0341896496248</v>
      </c>
      <c r="R11" s="37">
        <f>(R12)/((1+Assumptions!$B$21)^$E12)+H12/IF(H$3="EOP",((1+Assumptions!$B$21)^$E12),1)</f>
        <v>10538287.421800241</v>
      </c>
      <c r="S11" s="36">
        <f>(S12)/((1+Assumptions!$B$21)^$E12)+L12/IF(L$3="EOP",((1+Assumptions!$B$21)^$E12),1)</f>
        <v>5164047.6680090688</v>
      </c>
      <c r="T11" s="36">
        <f>(T12)/((1+Assumptions!$B$21)^$E12)+M12/IF(M$3="EOP",((1+Assumptions!$B$21)^$E12),1)</f>
        <v>1032809.5336018131</v>
      </c>
      <c r="U11" s="36">
        <f>(U12)/((1+Assumptions!$B$21)^$E12)+N12/IF(N$3="EOP",((1+Assumptions!$B$21)^$E12),1)</f>
        <v>2107657.4843600485</v>
      </c>
      <c r="V11" s="36">
        <f>(V12)/((1+Assumptions!$B$21)^$E12)+O12/IF(O$3="EOP",((1+Assumptions!$B$21)^$E12),1)</f>
        <v>210765.74843600494</v>
      </c>
      <c r="W11" s="36">
        <f>(W12)/((1+Assumptions!$B$21)^$E12)+P12/IF(P$3="EOP",((1+Assumptions!$B$21)^$E12),1)</f>
        <v>843062.99374401977</v>
      </c>
      <c r="X11" s="36">
        <f>(X12)/((1+Assumptions!$B$21)^$E12)+Q12/IF(Q$3="EOP",((1+Assumptions!$B$21)^$E12),1)</f>
        <v>516372.51426885149</v>
      </c>
      <c r="Y11" s="38">
        <f t="shared" si="2"/>
        <v>-3150722.0434560701</v>
      </c>
      <c r="Z11" s="37">
        <f>H12*Assumptions!$B$7*Assumptions!$B$25/$E12/12</f>
        <v>48006.287614403518</v>
      </c>
      <c r="AA11" s="36">
        <f>Z11*Assumptions!$B$11</f>
        <v>9601.2575228807036</v>
      </c>
      <c r="AB11" s="39">
        <f t="shared" si="8"/>
        <v>38405.030091522814</v>
      </c>
      <c r="AC11" s="87">
        <f t="shared" si="9"/>
        <v>-3112317.0133645474</v>
      </c>
      <c r="AD11" s="87">
        <f>Assumptions!$B$23*R11</f>
        <v>1580743.1132700362</v>
      </c>
      <c r="AE11" s="87">
        <f t="shared" si="11"/>
        <v>-1531573.9000945112</v>
      </c>
    </row>
    <row r="12" spans="1:33" x14ac:dyDescent="0.25">
      <c r="A12" s="1">
        <f t="shared" si="10"/>
        <v>7</v>
      </c>
      <c r="B12" s="30" t="s">
        <v>17</v>
      </c>
      <c r="C12" s="31">
        <f t="shared" si="3"/>
        <v>7</v>
      </c>
      <c r="D12" s="32">
        <f t="shared" si="1"/>
        <v>0.58333333333333337</v>
      </c>
      <c r="E12" s="32">
        <f t="shared" si="4"/>
        <v>8.333333333333337E-2</v>
      </c>
      <c r="F12" s="31">
        <f t="shared" si="5"/>
        <v>0</v>
      </c>
      <c r="G12" s="36">
        <f>(G11*($K11/$K10)-L11)*(1+Assumptions!$B$15)^$F12</f>
        <v>921720722.19654799</v>
      </c>
      <c r="H12" s="36">
        <f>$H$6/$G$6*G12*(1+Assumptions!$B$16)^INT((C12-1)/12)*IF(B12="Monthly",1,12)</f>
        <v>76810.060183045658</v>
      </c>
      <c r="I12" s="40">
        <f>Assumptions!$B$14</f>
        <v>0.15</v>
      </c>
      <c r="J12" s="40">
        <f t="shared" si="6"/>
        <v>1.3451947011868914E-2</v>
      </c>
      <c r="K12" s="35">
        <f t="shared" si="7"/>
        <v>0.90955236337798118</v>
      </c>
      <c r="L12" s="92">
        <f>H12*Assumptions!$B$7*(1+Assumptions!$K$9)</f>
        <v>38424.232606568585</v>
      </c>
      <c r="M12" s="36">
        <f>L12*Assumptions!$B$11</f>
        <v>7684.8465213137169</v>
      </c>
      <c r="N12" s="36">
        <f>H12*Assumptions!$B$11</f>
        <v>15362.012036609132</v>
      </c>
      <c r="O12" s="36">
        <f>N12*Assumptions!$B$12</f>
        <v>1536.2012036609133</v>
      </c>
      <c r="P12" s="36">
        <f>H12*Assumptions!$B$9</f>
        <v>6144.8048146436531</v>
      </c>
      <c r="Q12" s="36">
        <f>H12*Assumptions!$B$8</f>
        <v>3840.5030091522831</v>
      </c>
      <c r="R12" s="37">
        <f>(R13)/((1+Assumptions!$B$21)^$E13)+H13/IF(H$3="EOP",((1+Assumptions!$B$21)^$E13),1)</f>
        <v>10483026.292122792</v>
      </c>
      <c r="S12" s="36">
        <f>(S13)/((1+Assumptions!$B$21)^$E13)+L13/IF(L$3="EOP",((1+Assumptions!$B$21)^$E13),1)</f>
        <v>5136260.5280882623</v>
      </c>
      <c r="T12" s="36">
        <f>(T13)/((1+Assumptions!$B$21)^$E13)+M13/IF(M$3="EOP",((1+Assumptions!$B$21)^$E13),1)</f>
        <v>1027252.1056176518</v>
      </c>
      <c r="U12" s="36">
        <f>(U13)/((1+Assumptions!$B$21)^$E13)+N13/IF(N$3="EOP",((1+Assumptions!$B$21)^$E13),1)</f>
        <v>2096605.2584245589</v>
      </c>
      <c r="V12" s="36">
        <f>(V13)/((1+Assumptions!$B$21)^$E13)+O13/IF(O$3="EOP",((1+Assumptions!$B$21)^$E13),1)</f>
        <v>209660.52584245597</v>
      </c>
      <c r="W12" s="36">
        <f>(W13)/((1+Assumptions!$B$21)^$E13)+P13/IF(P$3="EOP",((1+Assumptions!$B$21)^$E13),1)</f>
        <v>838642.10336982389</v>
      </c>
      <c r="X12" s="36">
        <f>(X13)/((1+Assumptions!$B$21)^$E13)+Q13/IF(Q$3="EOP",((1+Assumptions!$B$21)^$E13),1)</f>
        <v>513595.6540933401</v>
      </c>
      <c r="Y12" s="38">
        <f t="shared" si="2"/>
        <v>-3134835.3796069156</v>
      </c>
      <c r="Z12" s="37">
        <f>H13*Assumptions!$B$7*Assumptions!$B$25/$E13/12</f>
        <v>47358.508315063169</v>
      </c>
      <c r="AA12" s="36">
        <f>Z12*Assumptions!$B$11</f>
        <v>9471.7016630126345</v>
      </c>
      <c r="AB12" s="39">
        <f t="shared" si="8"/>
        <v>37886.806652050538</v>
      </c>
      <c r="AC12" s="87">
        <f t="shared" si="9"/>
        <v>-3096948.5729548652</v>
      </c>
      <c r="AD12" s="87">
        <f>Assumptions!$B$23*R12</f>
        <v>1572453.9438184188</v>
      </c>
      <c r="AE12" s="87">
        <f t="shared" si="11"/>
        <v>-1524494.6291364464</v>
      </c>
    </row>
    <row r="13" spans="1:33" x14ac:dyDescent="0.25">
      <c r="A13" s="1">
        <f t="shared" si="10"/>
        <v>8</v>
      </c>
      <c r="B13" s="30" t="s">
        <v>17</v>
      </c>
      <c r="C13" s="31">
        <f t="shared" si="3"/>
        <v>8</v>
      </c>
      <c r="D13" s="32">
        <f t="shared" si="1"/>
        <v>0.66666666666666663</v>
      </c>
      <c r="E13" s="32">
        <f t="shared" si="4"/>
        <v>8.3333333333333259E-2</v>
      </c>
      <c r="F13" s="31">
        <f t="shared" si="5"/>
        <v>0</v>
      </c>
      <c r="G13" s="36">
        <f>(G12*($K12/$K11)-L12)*(1+Assumptions!$B$15)^$F13</f>
        <v>909283359.649212</v>
      </c>
      <c r="H13" s="36">
        <f>$H$6/$G$6*G13*(1+Assumptions!$B$16)^INT((C13-1)/12)*IF(B13="Monthly",1,12)</f>
        <v>75773.613304101003</v>
      </c>
      <c r="I13" s="40">
        <f>Assumptions!$B$14</f>
        <v>0.15</v>
      </c>
      <c r="J13" s="40">
        <f t="shared" si="6"/>
        <v>1.3451947011868914E-2</v>
      </c>
      <c r="K13" s="35">
        <f t="shared" si="7"/>
        <v>0.89731711318130047</v>
      </c>
      <c r="L13" s="92">
        <f>H13*Assumptions!$B$7*(1+Assumptions!$K$9)</f>
        <v>37905.750055376528</v>
      </c>
      <c r="M13" s="36">
        <f>L13*Assumptions!$B$11</f>
        <v>7581.1500110753059</v>
      </c>
      <c r="N13" s="36">
        <f>H13*Assumptions!$B$11</f>
        <v>15154.722660820202</v>
      </c>
      <c r="O13" s="36">
        <f>N13*Assumptions!$B$12</f>
        <v>1515.4722660820203</v>
      </c>
      <c r="P13" s="36">
        <f>H13*Assumptions!$B$9</f>
        <v>6061.8890643280802</v>
      </c>
      <c r="Q13" s="36">
        <f>H13*Assumptions!$B$8</f>
        <v>3788.6806652050504</v>
      </c>
      <c r="R13" s="37">
        <f>(R14)/((1+Assumptions!$B$21)^$E14)+H14/IF(H$3="EOP",((1+Assumptions!$B$21)^$E14),1)</f>
        <v>10428689.915355939</v>
      </c>
      <c r="S13" s="36">
        <f>(S14)/((1+Assumptions!$B$21)^$E14)+L14/IF(L$3="EOP",((1+Assumptions!$B$21)^$E14),1)</f>
        <v>5108934.6337600034</v>
      </c>
      <c r="T13" s="36">
        <f>(T14)/((1+Assumptions!$B$21)^$E14)+M14/IF(M$3="EOP",((1+Assumptions!$B$21)^$E14),1)</f>
        <v>1021786.9267520001</v>
      </c>
      <c r="U13" s="36">
        <f>(U14)/((1+Assumptions!$B$21)^$E14)+N14/IF(N$3="EOP",((1+Assumptions!$B$21)^$E14),1)</f>
        <v>2085737.9830711884</v>
      </c>
      <c r="V13" s="36">
        <f>(V14)/((1+Assumptions!$B$21)^$E14)+O14/IF(O$3="EOP",((1+Assumptions!$B$21)^$E14),1)</f>
        <v>208573.79830711894</v>
      </c>
      <c r="W13" s="36">
        <f>(W14)/((1+Assumptions!$B$21)^$E14)+P14/IF(P$3="EOP",((1+Assumptions!$B$21)^$E14),1)</f>
        <v>834295.19322847575</v>
      </c>
      <c r="X13" s="36">
        <f>(X14)/((1+Assumptions!$B$21)^$E14)+Q14/IF(Q$3="EOP",((1+Assumptions!$B$21)^$E14),1)</f>
        <v>510864.89638447016</v>
      </c>
      <c r="Y13" s="38">
        <f t="shared" si="2"/>
        <v>-3119217.9339709207</v>
      </c>
      <c r="Z13" s="37">
        <f>H14*Assumptions!$B$7*Assumptions!$B$25/$E14/12</f>
        <v>46719.469912832334</v>
      </c>
      <c r="AA13" s="36">
        <f>Z13*Assumptions!$B$11</f>
        <v>9343.8939825664675</v>
      </c>
      <c r="AB13" s="39">
        <f t="shared" si="8"/>
        <v>37375.57593026587</v>
      </c>
      <c r="AC13" s="87">
        <f t="shared" si="9"/>
        <v>-3081842.358040655</v>
      </c>
      <c r="AD13" s="87">
        <f>Assumptions!$B$23*R13</f>
        <v>1564303.4873033909</v>
      </c>
      <c r="AE13" s="87">
        <f t="shared" si="11"/>
        <v>-1517538.8707372642</v>
      </c>
    </row>
    <row r="14" spans="1:33" x14ac:dyDescent="0.25">
      <c r="A14" s="1">
        <f t="shared" si="10"/>
        <v>9</v>
      </c>
      <c r="B14" s="30" t="s">
        <v>17</v>
      </c>
      <c r="C14" s="31">
        <f t="shared" si="3"/>
        <v>9</v>
      </c>
      <c r="D14" s="32">
        <f t="shared" si="1"/>
        <v>0.75</v>
      </c>
      <c r="E14" s="32">
        <f t="shared" si="4"/>
        <v>8.333333333333337E-2</v>
      </c>
      <c r="F14" s="31">
        <f t="shared" si="5"/>
        <v>0</v>
      </c>
      <c r="G14" s="36">
        <f>(G13*($K13/$K12)-L13)*(1+Assumptions!$B$15)^$F14</f>
        <v>897013822.32638121</v>
      </c>
      <c r="H14" s="36">
        <f>$H$6/$G$6*G14*(1+Assumptions!$B$16)^INT((C14-1)/12)*IF(B14="Monthly",1,12)</f>
        <v>74751.151860531769</v>
      </c>
      <c r="I14" s="40">
        <f>Assumptions!$B$14</f>
        <v>0.15</v>
      </c>
      <c r="J14" s="40">
        <f t="shared" si="6"/>
        <v>1.3451947011868914E-2</v>
      </c>
      <c r="K14" s="35">
        <f t="shared" si="7"/>
        <v>0.88524645092194243</v>
      </c>
      <c r="L14" s="92">
        <f>H14*Assumptions!$B$7*(1+Assumptions!$K$9)</f>
        <v>37394.263718231014</v>
      </c>
      <c r="M14" s="36">
        <f>L14*Assumptions!$B$11</f>
        <v>7478.8527436462027</v>
      </c>
      <c r="N14" s="36">
        <f>H14*Assumptions!$B$11</f>
        <v>14950.230372106354</v>
      </c>
      <c r="O14" s="36">
        <f>N14*Assumptions!$B$12</f>
        <v>1495.0230372106355</v>
      </c>
      <c r="P14" s="36">
        <f>H14*Assumptions!$B$9</f>
        <v>5980.092148842542</v>
      </c>
      <c r="Q14" s="36">
        <f>H14*Assumptions!$B$8</f>
        <v>3737.5575930265886</v>
      </c>
      <c r="R14" s="37">
        <f>(R15)/((1+Assumptions!$B$21)^$E15)+H15/IF(H$3="EOP",((1+Assumptions!$B$21)^$E15),1)</f>
        <v>10375266.182096187</v>
      </c>
      <c r="S14" s="36">
        <f>(S15)/((1+Assumptions!$B$21)^$E15)+L15/IF(L$3="EOP",((1+Assumptions!$B$21)^$E15),1)</f>
        <v>5082063.9389006468</v>
      </c>
      <c r="T14" s="36">
        <f>(T15)/((1+Assumptions!$B$21)^$E15)+M15/IF(M$3="EOP",((1+Assumptions!$B$21)^$E15),1)</f>
        <v>1016412.7877801289</v>
      </c>
      <c r="U14" s="36">
        <f>(U15)/((1+Assumptions!$B$21)^$E15)+N15/IF(N$3="EOP",((1+Assumptions!$B$21)^$E15),1)</f>
        <v>2075053.2364192377</v>
      </c>
      <c r="V14" s="36">
        <f>(V15)/((1+Assumptions!$B$21)^$E15)+O15/IF(O$3="EOP",((1+Assumptions!$B$21)^$E15),1)</f>
        <v>207505.32364192387</v>
      </c>
      <c r="W14" s="36">
        <f>(W15)/((1+Assumptions!$B$21)^$E15)+P15/IF(P$3="EOP",((1+Assumptions!$B$21)^$E15),1)</f>
        <v>830021.29456769547</v>
      </c>
      <c r="X14" s="36">
        <f>(X15)/((1+Assumptions!$B$21)^$E15)+Q15/IF(Q$3="EOP",((1+Assumptions!$B$21)^$E15),1)</f>
        <v>508179.63683400577</v>
      </c>
      <c r="Y14" s="38">
        <f t="shared" si="2"/>
        <v>-3103866.1867966545</v>
      </c>
      <c r="Z14" s="37">
        <f>H15*Assumptions!$B$7*Assumptions!$B$25/$E15/12</f>
        <v>46089.054461240325</v>
      </c>
      <c r="AA14" s="36">
        <f>Z14*Assumptions!$B$11</f>
        <v>9217.810892248066</v>
      </c>
      <c r="AB14" s="39">
        <f t="shared" si="8"/>
        <v>36871.243568992257</v>
      </c>
      <c r="AC14" s="87">
        <f t="shared" si="9"/>
        <v>-3066994.9432276622</v>
      </c>
      <c r="AD14" s="87">
        <f>Assumptions!$B$23*R14</f>
        <v>1556289.9273144279</v>
      </c>
      <c r="AE14" s="87">
        <f t="shared" si="11"/>
        <v>-1510705.0159132343</v>
      </c>
    </row>
    <row r="15" spans="1:33" x14ac:dyDescent="0.25">
      <c r="A15" s="1">
        <f t="shared" si="10"/>
        <v>10</v>
      </c>
      <c r="B15" s="30" t="s">
        <v>17</v>
      </c>
      <c r="C15" s="31">
        <f t="shared" si="3"/>
        <v>10</v>
      </c>
      <c r="D15" s="32">
        <f t="shared" si="1"/>
        <v>0.83333333333333337</v>
      </c>
      <c r="E15" s="32">
        <f t="shared" si="4"/>
        <v>8.333333333333337E-2</v>
      </c>
      <c r="F15" s="31">
        <f t="shared" si="5"/>
        <v>0</v>
      </c>
      <c r="G15" s="36">
        <f>(G14*($K14/$K13)-L14)*(1+Assumptions!$B$15)^$F15</f>
        <v>884909845.65581453</v>
      </c>
      <c r="H15" s="36">
        <f>$H$6/$G$6*G15*(1+Assumptions!$B$16)^INT((C15-1)/12)*IF(B15="Monthly",1,12)</f>
        <v>73742.487137984543</v>
      </c>
      <c r="I15" s="40">
        <f>Assumptions!$B$14</f>
        <v>0.15</v>
      </c>
      <c r="J15" s="40">
        <f t="shared" si="6"/>
        <v>1.3451947011868914E-2</v>
      </c>
      <c r="K15" s="35">
        <f t="shared" si="7"/>
        <v>0.8733381625716955</v>
      </c>
      <c r="L15" s="92">
        <f>H15*Assumptions!$B$7*(1+Assumptions!$K$9)</f>
        <v>36889.679190776762</v>
      </c>
      <c r="M15" s="36">
        <f>L15*Assumptions!$B$11</f>
        <v>7377.9358381553529</v>
      </c>
      <c r="N15" s="36">
        <f>H15*Assumptions!$B$11</f>
        <v>14748.497427596909</v>
      </c>
      <c r="O15" s="36">
        <f>N15*Assumptions!$B$12</f>
        <v>1474.849742759691</v>
      </c>
      <c r="P15" s="36">
        <f>H15*Assumptions!$B$9</f>
        <v>5899.3989710387632</v>
      </c>
      <c r="Q15" s="36">
        <f>H15*Assumptions!$B$8</f>
        <v>3687.1243568992272</v>
      </c>
      <c r="R15" s="37">
        <f>(R16)/((1+Assumptions!$B$21)^$E16)+H16/IF(H$3="EOP",((1+Assumptions!$B$21)^$E16),1)</f>
        <v>10322743.147099722</v>
      </c>
      <c r="S15" s="36">
        <f>(S16)/((1+Assumptions!$B$21)^$E16)+L16/IF(L$3="EOP",((1+Assumptions!$B$21)^$E16),1)</f>
        <v>5055642.4793368774</v>
      </c>
      <c r="T15" s="36">
        <f>(T16)/((1+Assumptions!$B$21)^$E16)+M16/IF(M$3="EOP",((1+Assumptions!$B$21)^$E16),1)</f>
        <v>1011128.4958673749</v>
      </c>
      <c r="U15" s="36">
        <f>(U16)/((1+Assumptions!$B$21)^$E16)+N16/IF(N$3="EOP",((1+Assumptions!$B$21)^$E16),1)</f>
        <v>2064548.6294199447</v>
      </c>
      <c r="V15" s="36">
        <f>(V16)/((1+Assumptions!$B$21)^$E16)+O16/IF(O$3="EOP",((1+Assumptions!$B$21)^$E16),1)</f>
        <v>206454.86294199456</v>
      </c>
      <c r="W15" s="36">
        <f>(W16)/((1+Assumptions!$B$21)^$E16)+P16/IF(P$3="EOP",((1+Assumptions!$B$21)^$E16),1)</f>
        <v>825819.45176797826</v>
      </c>
      <c r="X15" s="36">
        <f>(X16)/((1+Assumptions!$B$21)^$E16)+Q16/IF(Q$3="EOP",((1+Assumptions!$B$21)^$E16),1)</f>
        <v>505539.27932465274</v>
      </c>
      <c r="Y15" s="38">
        <f t="shared" si="2"/>
        <v>-3088776.6660596393</v>
      </c>
      <c r="Z15" s="37">
        <f>H16*Assumptions!$B$7*Assumptions!$B$25/$E16/12</f>
        <v>45467.145605342783</v>
      </c>
      <c r="AA15" s="36">
        <f>Z15*Assumptions!$B$11</f>
        <v>9093.4291210685569</v>
      </c>
      <c r="AB15" s="39">
        <f t="shared" si="8"/>
        <v>36373.716484274228</v>
      </c>
      <c r="AC15" s="87">
        <f t="shared" si="9"/>
        <v>-3052402.9495753651</v>
      </c>
      <c r="AD15" s="87">
        <f>Assumptions!$B$23*R15</f>
        <v>1548411.4720649582</v>
      </c>
      <c r="AE15" s="87">
        <f t="shared" si="11"/>
        <v>-1503991.4775104069</v>
      </c>
    </row>
    <row r="16" spans="1:33" x14ac:dyDescent="0.25">
      <c r="A16" s="1">
        <f t="shared" si="10"/>
        <v>11</v>
      </c>
      <c r="B16" s="30" t="s">
        <v>17</v>
      </c>
      <c r="C16" s="31">
        <f t="shared" si="3"/>
        <v>11</v>
      </c>
      <c r="D16" s="32">
        <f t="shared" si="1"/>
        <v>0.91666666666666663</v>
      </c>
      <c r="E16" s="32">
        <f t="shared" si="4"/>
        <v>8.3333333333333259E-2</v>
      </c>
      <c r="F16" s="31">
        <f t="shared" si="5"/>
        <v>0</v>
      </c>
      <c r="G16" s="36">
        <f>(G15*($K15/$K14)-L15)*(1+Assumptions!$B$15)^$F16</f>
        <v>872969195.62258077</v>
      </c>
      <c r="H16" s="36">
        <f>$H$6/$G$6*G16*(1+Assumptions!$B$16)^INT((C16-1)/12)*IF(B16="Monthly",1,12)</f>
        <v>72747.432968548397</v>
      </c>
      <c r="I16" s="40">
        <f>Assumptions!$B$14</f>
        <v>0.15</v>
      </c>
      <c r="J16" s="40">
        <f t="shared" si="6"/>
        <v>1.3451947011868914E-2</v>
      </c>
      <c r="K16" s="35">
        <f t="shared" si="7"/>
        <v>0.8615900638853381</v>
      </c>
      <c r="L16" s="92">
        <f>H16*Assumptions!$B$7*(1+Assumptions!$K$9)</f>
        <v>36391.903342516336</v>
      </c>
      <c r="M16" s="36">
        <f>L16*Assumptions!$B$11</f>
        <v>7278.3806685032678</v>
      </c>
      <c r="N16" s="36">
        <f>H16*Assumptions!$B$11</f>
        <v>14549.48659370968</v>
      </c>
      <c r="O16" s="36">
        <f>N16*Assumptions!$B$12</f>
        <v>1454.948659370968</v>
      </c>
      <c r="P16" s="36">
        <f>H16*Assumptions!$B$9</f>
        <v>5819.7946374838721</v>
      </c>
      <c r="Q16" s="36">
        <f>H16*Assumptions!$B$8</f>
        <v>3637.37164842742</v>
      </c>
      <c r="R16" s="37">
        <f>(R17)/((1+Assumptions!$B$21)^$E17)+H17/IF(H$3="EOP",((1+Assumptions!$B$21)^$E17),1)</f>
        <v>10271109.027068874</v>
      </c>
      <c r="S16" s="36">
        <f>(S17)/((1+Assumptions!$B$21)^$E17)+L17/IF(L$3="EOP",((1+Assumptions!$B$21)^$E17),1)</f>
        <v>5029664.3717406569</v>
      </c>
      <c r="T16" s="36">
        <f>(T17)/((1+Assumptions!$B$21)^$E17)+M17/IF(M$3="EOP",((1+Assumptions!$B$21)^$E17),1)</f>
        <v>1005932.8743481308</v>
      </c>
      <c r="U16" s="36">
        <f>(U17)/((1+Assumptions!$B$21)^$E17)+N17/IF(N$3="EOP",((1+Assumptions!$B$21)^$E17),1)</f>
        <v>2054221.8054137749</v>
      </c>
      <c r="V16" s="36">
        <f>(V17)/((1+Assumptions!$B$21)^$E17)+O17/IF(O$3="EOP",((1+Assumptions!$B$21)^$E17),1)</f>
        <v>205422.1805413776</v>
      </c>
      <c r="W16" s="36">
        <f>(W17)/((1+Assumptions!$B$21)^$E17)+P17/IF(P$3="EOP",((1+Assumptions!$B$21)^$E17),1)</f>
        <v>821688.72216551041</v>
      </c>
      <c r="X16" s="36">
        <f>(X17)/((1+Assumptions!$B$21)^$E17)+Q17/IF(Q$3="EOP",((1+Assumptions!$B$21)^$E17),1)</f>
        <v>502943.23581960838</v>
      </c>
      <c r="Y16" s="38">
        <f t="shared" si="2"/>
        <v>-3073945.9468188314</v>
      </c>
      <c r="Z16" s="37">
        <f>H17*Assumptions!$B$7*Assumptions!$B$25/$E17/12</f>
        <v>44853.62856024631</v>
      </c>
      <c r="AA16" s="36">
        <f>Z16*Assumptions!$B$11</f>
        <v>8970.7257120492632</v>
      </c>
      <c r="AB16" s="39">
        <f t="shared" si="8"/>
        <v>35882.902848197045</v>
      </c>
      <c r="AC16" s="87">
        <f t="shared" si="9"/>
        <v>-3038063.0439706342</v>
      </c>
      <c r="AD16" s="87">
        <f>Assumptions!$B$23*R16</f>
        <v>1540666.3540603311</v>
      </c>
      <c r="AE16" s="87">
        <f t="shared" si="11"/>
        <v>-1497396.6899103031</v>
      </c>
    </row>
    <row r="17" spans="1:31" s="21" customFormat="1" x14ac:dyDescent="0.25">
      <c r="A17" s="21">
        <f t="shared" si="10"/>
        <v>12</v>
      </c>
      <c r="B17" s="41" t="s">
        <v>17</v>
      </c>
      <c r="C17" s="23">
        <f t="shared" si="3"/>
        <v>12</v>
      </c>
      <c r="D17" s="22">
        <f t="shared" si="1"/>
        <v>1</v>
      </c>
      <c r="E17" s="22">
        <f t="shared" si="4"/>
        <v>8.333333333333337E-2</v>
      </c>
      <c r="F17" s="23">
        <f t="shared" si="5"/>
        <v>0</v>
      </c>
      <c r="G17" s="27">
        <f>(G16*($K16/$K15)-L16)*(1+Assumptions!$B$15)^$F17</f>
        <v>861189668.35672951</v>
      </c>
      <c r="H17" s="27">
        <f>$H$6/$G$6*G17*(1+Assumptions!$B$16)^INT((C17-1)/12)*IF(B17="Monthly",1,12)</f>
        <v>71765.80569639412</v>
      </c>
      <c r="I17" s="42">
        <f>Assumptions!$B$14</f>
        <v>0.15</v>
      </c>
      <c r="J17" s="42">
        <f t="shared" si="6"/>
        <v>1.3451947011868914E-2</v>
      </c>
      <c r="K17" s="43">
        <f t="shared" si="7"/>
        <v>0.84999999999999976</v>
      </c>
      <c r="L17" s="92">
        <f>H17*Assumptions!$B$7*(1+Assumptions!$K$9)</f>
        <v>35900.84429962116</v>
      </c>
      <c r="M17" s="27">
        <f>L17*Assumptions!$B$11</f>
        <v>7180.1688599242325</v>
      </c>
      <c r="N17" s="27">
        <f>H17*Assumptions!$B$11</f>
        <v>14353.161139278825</v>
      </c>
      <c r="O17" s="27">
        <f>N17*Assumptions!$B$12</f>
        <v>1435.3161139278827</v>
      </c>
      <c r="P17" s="27">
        <f>H17*Assumptions!$B$9</f>
        <v>5741.26445571153</v>
      </c>
      <c r="Q17" s="27">
        <f>H17*Assumptions!$B$8</f>
        <v>3588.2902848197064</v>
      </c>
      <c r="R17" s="26">
        <f>(R18)/((1+Assumptions!$B$21)^$E18)+H18/IF(H$3="EOP",((1+Assumptions!$B$21)^$E18),1)</f>
        <v>10220352.198468437</v>
      </c>
      <c r="S17" s="27">
        <f>(S18)/((1+Assumptions!$B$21)^$E18)+L18/IF(L$3="EOP",((1+Assumptions!$B$21)^$E18),1)</f>
        <v>5004123.812539083</v>
      </c>
      <c r="T17" s="27">
        <f>(T18)/((1+Assumptions!$B$21)^$E18)+M18/IF(M$3="EOP",((1+Assumptions!$B$21)^$E18),1)</f>
        <v>1000824.7625078161</v>
      </c>
      <c r="U17" s="27">
        <f>(U18)/((1+Assumptions!$B$21)^$E18)+N18/IF(N$3="EOP",((1+Assumptions!$B$21)^$E18),1)</f>
        <v>2044070.4396936875</v>
      </c>
      <c r="V17" s="27">
        <f>(V18)/((1+Assumptions!$B$21)^$E18)+O18/IF(O$3="EOP",((1+Assumptions!$B$21)^$E18),1)</f>
        <v>204407.04396936885</v>
      </c>
      <c r="W17" s="27">
        <f>(W18)/((1+Assumptions!$B$21)^$E18)+P18/IF(P$3="EOP",((1+Assumptions!$B$21)^$E18),1)</f>
        <v>817628.17587747541</v>
      </c>
      <c r="X17" s="27">
        <f>(X18)/((1+Assumptions!$B$21)^$E18)+Q18/IF(Q$3="EOP",((1+Assumptions!$B$21)^$E18),1)</f>
        <v>500390.92625360197</v>
      </c>
      <c r="Y17" s="28">
        <f t="shared" si="2"/>
        <v>-3059370.6505817743</v>
      </c>
      <c r="Z17" s="26">
        <f>H18*Assumptions!$B$7*Assumptions!$B$25/$E18/12</f>
        <v>48744.026523059474</v>
      </c>
      <c r="AA17" s="27">
        <f>Z17*Assumptions!$B$11</f>
        <v>9748.8053046118948</v>
      </c>
      <c r="AB17" s="29">
        <f t="shared" si="8"/>
        <v>38995.221218447579</v>
      </c>
      <c r="AC17" s="86">
        <f t="shared" si="9"/>
        <v>-3020375.4293633266</v>
      </c>
      <c r="AD17" s="86">
        <f>Assumptions!$B$23*R17</f>
        <v>1533052.8297702656</v>
      </c>
      <c r="AE17" s="86">
        <f t="shared" si="11"/>
        <v>-1487322.599593061</v>
      </c>
    </row>
    <row r="18" spans="1:31" x14ac:dyDescent="0.25">
      <c r="A18" s="1">
        <f t="shared" si="10"/>
        <v>13</v>
      </c>
      <c r="B18" s="30" t="s">
        <v>17</v>
      </c>
      <c r="C18" s="31">
        <f t="shared" si="3"/>
        <v>13</v>
      </c>
      <c r="D18" s="32">
        <f t="shared" si="1"/>
        <v>1.0833333333333333</v>
      </c>
      <c r="E18" s="32">
        <f t="shared" si="4"/>
        <v>8.3333333333333259E-2</v>
      </c>
      <c r="F18" s="31">
        <f t="shared" si="5"/>
        <v>1</v>
      </c>
      <c r="G18" s="36">
        <f>(G17*($K17/$K16)-L17)*(1+Assumptions!$B$15)^$F18</f>
        <v>866560471.52105665</v>
      </c>
      <c r="H18" s="36">
        <f>$H$6/$G$6*G18*(1+Assumptions!$B$16)^INT((C18-1)/12)*IF(B18="Monthly",1,12)</f>
        <v>77990.4424368951</v>
      </c>
      <c r="I18" s="40">
        <f>Assumptions!$B$14</f>
        <v>0.15</v>
      </c>
      <c r="J18" s="40">
        <f t="shared" si="6"/>
        <v>1.3451947011868914E-2</v>
      </c>
      <c r="K18" s="35">
        <f t="shared" si="7"/>
        <v>0.83856584503991116</v>
      </c>
      <c r="L18" s="92">
        <f>H18*Assumptions!$B$7*(1+Assumptions!$K$9)</f>
        <v>39014.718829056772</v>
      </c>
      <c r="M18" s="36">
        <f>L18*Assumptions!$B$11</f>
        <v>7802.9437658113548</v>
      </c>
      <c r="N18" s="36">
        <f>H18*Assumptions!$B$11</f>
        <v>15598.08848737902</v>
      </c>
      <c r="O18" s="36">
        <f>N18*Assumptions!$B$12</f>
        <v>1559.8088487379021</v>
      </c>
      <c r="P18" s="36">
        <f>H18*Assumptions!$B$9</f>
        <v>6239.2353949516082</v>
      </c>
      <c r="Q18" s="36">
        <f>H18*Assumptions!$B$8</f>
        <v>3899.522121844755</v>
      </c>
      <c r="R18" s="37">
        <f>(R19)/((1+Assumptions!$B$21)^$E19)+H19/IF(H$3="EOP",((1+Assumptions!$B$21)^$E19),1)</f>
        <v>10163253.360638482</v>
      </c>
      <c r="S18" s="36">
        <f>(S19)/((1+Assumptions!$B$21)^$E19)+L19/IF(L$3="EOP",((1+Assumptions!$B$21)^$E19),1)</f>
        <v>4975416.7694378784</v>
      </c>
      <c r="T18" s="36">
        <f>(T19)/((1+Assumptions!$B$21)^$E19)+M19/IF(M$3="EOP",((1+Assumptions!$B$21)^$E19),1)</f>
        <v>995083.3538875751</v>
      </c>
      <c r="U18" s="36">
        <f>(U19)/((1+Assumptions!$B$21)^$E19)+N19/IF(N$3="EOP",((1+Assumptions!$B$21)^$E19),1)</f>
        <v>2032650.6721276965</v>
      </c>
      <c r="V18" s="36">
        <f>(V19)/((1+Assumptions!$B$21)^$E19)+O19/IF(O$3="EOP",((1+Assumptions!$B$21)^$E19),1)</f>
        <v>203265.06721276973</v>
      </c>
      <c r="W18" s="36">
        <f>(W19)/((1+Assumptions!$B$21)^$E19)+P19/IF(P$3="EOP",((1+Assumptions!$B$21)^$E19),1)</f>
        <v>813060.26885107893</v>
      </c>
      <c r="X18" s="36">
        <f>(X19)/((1+Assumptions!$B$21)^$E19)+Q19/IF(Q$3="EOP",((1+Assumptions!$B$21)^$E19),1)</f>
        <v>497522.12751075457</v>
      </c>
      <c r="Y18" s="38">
        <f t="shared" si="2"/>
        <v>-3042951.9438114185</v>
      </c>
      <c r="Z18" s="37">
        <f>H19*Assumptions!$B$7*Assumptions!$B$25/$E19/12</f>
        <v>48086.12988319189</v>
      </c>
      <c r="AA18" s="36">
        <f>Z18*Assumptions!$B$11</f>
        <v>9617.2259766383777</v>
      </c>
      <c r="AB18" s="39">
        <f t="shared" si="8"/>
        <v>38468.903906553511</v>
      </c>
      <c r="AC18" s="87">
        <f t="shared" si="9"/>
        <v>-3004483.039904865</v>
      </c>
      <c r="AD18" s="87">
        <f>Assumptions!$B$23*R18</f>
        <v>1524488.0040957723</v>
      </c>
      <c r="AE18" s="87">
        <f t="shared" si="11"/>
        <v>-1479995.0358090927</v>
      </c>
    </row>
    <row r="19" spans="1:31" x14ac:dyDescent="0.25">
      <c r="A19" s="1">
        <f t="shared" si="10"/>
        <v>14</v>
      </c>
      <c r="B19" s="30" t="s">
        <v>17</v>
      </c>
      <c r="C19" s="31">
        <f t="shared" si="3"/>
        <v>14</v>
      </c>
      <c r="D19" s="32">
        <f t="shared" si="1"/>
        <v>1.1666666666666667</v>
      </c>
      <c r="E19" s="32">
        <f t="shared" si="4"/>
        <v>8.3333333333333481E-2</v>
      </c>
      <c r="F19" s="31">
        <f t="shared" si="5"/>
        <v>0</v>
      </c>
      <c r="G19" s="36">
        <f>(G18*($K18/$K17)-L18)*(1+Assumptions!$B$15)^$F19</f>
        <v>854864531.25674617</v>
      </c>
      <c r="H19" s="36">
        <f>$H$6/$G$6*G19*(1+Assumptions!$B$16)^INT((C19-1)/12)*IF(B19="Monthly",1,12)</f>
        <v>76937.807813107167</v>
      </c>
      <c r="I19" s="40">
        <f>Assumptions!$B$14</f>
        <v>0.15</v>
      </c>
      <c r="J19" s="40">
        <f t="shared" si="6"/>
        <v>1.3451947011868914E-2</v>
      </c>
      <c r="K19" s="35">
        <f t="shared" si="7"/>
        <v>0.8272855017264712</v>
      </c>
      <c r="L19" s="92">
        <f>H19*Assumptions!$B$7*(1+Assumptions!$K$9)</f>
        <v>38488.138358506862</v>
      </c>
      <c r="M19" s="36">
        <f>L19*Assumptions!$B$11</f>
        <v>7697.6276717013725</v>
      </c>
      <c r="N19" s="36">
        <f>H19*Assumptions!$B$11</f>
        <v>15387.561562621435</v>
      </c>
      <c r="O19" s="36">
        <f>N19*Assumptions!$B$12</f>
        <v>1538.7561562621436</v>
      </c>
      <c r="P19" s="36">
        <f>H19*Assumptions!$B$9</f>
        <v>6155.0246250485734</v>
      </c>
      <c r="Q19" s="36">
        <f>H19*Assumptions!$B$8</f>
        <v>3846.8903906553587</v>
      </c>
      <c r="R19" s="37">
        <f>(R20)/((1+Assumptions!$B$21)^$E20)+H20/IF(H$3="EOP",((1+Assumptions!$B$21)^$E20),1)</f>
        <v>10107091.711430166</v>
      </c>
      <c r="S19" s="36">
        <f>(S20)/((1+Assumptions!$B$21)^$E20)+L20/IF(L$3="EOP",((1+Assumptions!$B$21)^$E20),1)</f>
        <v>4947177.1749986447</v>
      </c>
      <c r="T19" s="36">
        <f>(T20)/((1+Assumptions!$B$21)^$E20)+M20/IF(M$3="EOP",((1+Assumptions!$B$21)^$E20),1)</f>
        <v>989435.43499972834</v>
      </c>
      <c r="U19" s="36">
        <f>(U20)/((1+Assumptions!$B$21)^$E20)+N20/IF(N$3="EOP",((1+Assumptions!$B$21)^$E20),1)</f>
        <v>2021418.3422860331</v>
      </c>
      <c r="V19" s="36">
        <f>(V20)/((1+Assumptions!$B$21)^$E20)+O20/IF(O$3="EOP",((1+Assumptions!$B$21)^$E20),1)</f>
        <v>202141.8342286034</v>
      </c>
      <c r="W19" s="36">
        <f>(W20)/((1+Assumptions!$B$21)^$E20)+P20/IF(P$3="EOP",((1+Assumptions!$B$21)^$E20),1)</f>
        <v>808567.33691441361</v>
      </c>
      <c r="X19" s="36">
        <f>(X20)/((1+Assumptions!$B$21)^$E20)+Q20/IF(Q$3="EOP",((1+Assumptions!$B$21)^$E20),1)</f>
        <v>494700.05124339531</v>
      </c>
      <c r="Y19" s="38">
        <f t="shared" si="2"/>
        <v>-3026806.0752160111</v>
      </c>
      <c r="Z19" s="37">
        <f>H20*Assumptions!$B$7*Assumptions!$B$25/$E20/12</f>
        <v>47437.1128542148</v>
      </c>
      <c r="AA19" s="36">
        <f>Z19*Assumptions!$B$11</f>
        <v>9487.4225708429603</v>
      </c>
      <c r="AB19" s="39">
        <f t="shared" si="8"/>
        <v>37949.690283371841</v>
      </c>
      <c r="AC19" s="87">
        <f t="shared" si="9"/>
        <v>-2988856.3849326391</v>
      </c>
      <c r="AD19" s="87">
        <f>Assumptions!$B$23*R19</f>
        <v>1516063.7567145249</v>
      </c>
      <c r="AE19" s="87">
        <f t="shared" si="11"/>
        <v>-1472792.6282181141</v>
      </c>
    </row>
    <row r="20" spans="1:31" x14ac:dyDescent="0.25">
      <c r="A20" s="1">
        <f t="shared" si="10"/>
        <v>15</v>
      </c>
      <c r="B20" s="30" t="s">
        <v>17</v>
      </c>
      <c r="C20" s="31">
        <f t="shared" si="3"/>
        <v>15</v>
      </c>
      <c r="D20" s="32">
        <f t="shared" si="1"/>
        <v>1.25</v>
      </c>
      <c r="E20" s="32">
        <f t="shared" si="4"/>
        <v>8.3333333333333259E-2</v>
      </c>
      <c r="F20" s="31">
        <f t="shared" si="5"/>
        <v>0</v>
      </c>
      <c r="G20" s="36">
        <f>(G19*($K19/$K18)-L19)*(1+Assumptions!$B$15)^$F20</f>
        <v>843326450.74159575</v>
      </c>
      <c r="H20" s="36">
        <f>$H$6/$G$6*G20*(1+Assumptions!$B$16)^INT((C20-1)/12)*IF(B20="Monthly",1,12)</f>
        <v>75899.38056674361</v>
      </c>
      <c r="I20" s="40">
        <f>Assumptions!$B$14</f>
        <v>0.15</v>
      </c>
      <c r="J20" s="40">
        <f t="shared" si="6"/>
        <v>1.3451947011868914E-2</v>
      </c>
      <c r="K20" s="35">
        <f t="shared" si="7"/>
        <v>0.81615690099355931</v>
      </c>
      <c r="L20" s="92">
        <f>H20*Assumptions!$B$7*(1+Assumptions!$K$9)</f>
        <v>37968.665128513487</v>
      </c>
      <c r="M20" s="36">
        <f>L20*Assumptions!$B$11</f>
        <v>7593.7330257026979</v>
      </c>
      <c r="N20" s="36">
        <f>H20*Assumptions!$B$11</f>
        <v>15179.876113348722</v>
      </c>
      <c r="O20" s="36">
        <f>N20*Assumptions!$B$12</f>
        <v>1517.9876113348723</v>
      </c>
      <c r="P20" s="36">
        <f>H20*Assumptions!$B$9</f>
        <v>6071.9504453394893</v>
      </c>
      <c r="Q20" s="36">
        <f>H20*Assumptions!$B$8</f>
        <v>3794.9690283371806</v>
      </c>
      <c r="R20" s="37">
        <f>(R21)/((1+Assumptions!$B$21)^$E21)+H21/IF(H$3="EOP",((1+Assumptions!$B$21)^$E21),1)</f>
        <v>10051854.944656303</v>
      </c>
      <c r="S20" s="36">
        <f>(S21)/((1+Assumptions!$B$21)^$E21)+L21/IF(L$3="EOP",((1+Assumptions!$B$21)^$E21),1)</f>
        <v>4919398.8848485313</v>
      </c>
      <c r="T20" s="36">
        <f>(T21)/((1+Assumptions!$B$21)^$E21)+M21/IF(M$3="EOP",((1+Assumptions!$B$21)^$E21),1)</f>
        <v>983879.77696970571</v>
      </c>
      <c r="U20" s="36">
        <f>(U21)/((1+Assumptions!$B$21)^$E21)+N21/IF(N$3="EOP",((1+Assumptions!$B$21)^$E21),1)</f>
        <v>2010370.9889312605</v>
      </c>
      <c r="V20" s="36">
        <f>(V21)/((1+Assumptions!$B$21)^$E21)+O21/IF(O$3="EOP",((1+Assumptions!$B$21)^$E21),1)</f>
        <v>201037.09889312615</v>
      </c>
      <c r="W20" s="36">
        <f>(W21)/((1+Assumptions!$B$21)^$E21)+P21/IF(P$3="EOP",((1+Assumptions!$B$21)^$E21),1)</f>
        <v>804148.39557250461</v>
      </c>
      <c r="X20" s="36">
        <f>(X21)/((1+Assumptions!$B$21)^$E21)+Q21/IF(Q$3="EOP",((1+Assumptions!$B$21)^$E21),1)</f>
        <v>491924.08332330233</v>
      </c>
      <c r="Y20" s="38">
        <f t="shared" si="2"/>
        <v>-3010929.4678435363</v>
      </c>
      <c r="Z20" s="37">
        <f>H21*Assumptions!$B$7*Assumptions!$B$25/$E21/12</f>
        <v>46796.855588290382</v>
      </c>
      <c r="AA20" s="36">
        <f>Z20*Assumptions!$B$11</f>
        <v>9359.3711176580764</v>
      </c>
      <c r="AB20" s="39">
        <f t="shared" si="8"/>
        <v>37437.484470632306</v>
      </c>
      <c r="AC20" s="87">
        <f t="shared" si="9"/>
        <v>-2973491.9833729039</v>
      </c>
      <c r="AD20" s="87">
        <f>Assumptions!$B$23*R20</f>
        <v>1507778.2416984455</v>
      </c>
      <c r="AE20" s="87">
        <f t="shared" si="11"/>
        <v>-1465713.7416744584</v>
      </c>
    </row>
    <row r="21" spans="1:31" x14ac:dyDescent="0.25">
      <c r="A21" s="1">
        <f t="shared" si="10"/>
        <v>16</v>
      </c>
      <c r="B21" s="30" t="s">
        <v>17</v>
      </c>
      <c r="C21" s="31">
        <f t="shared" si="3"/>
        <v>16</v>
      </c>
      <c r="D21" s="32">
        <f t="shared" si="1"/>
        <v>1.3333333333333333</v>
      </c>
      <c r="E21" s="32">
        <f t="shared" si="4"/>
        <v>8.3333333333333259E-2</v>
      </c>
      <c r="F21" s="31">
        <f t="shared" si="5"/>
        <v>0</v>
      </c>
      <c r="G21" s="36">
        <f>(G20*($K20/$K19)-L20)*(1+Assumptions!$B$15)^$F21</f>
        <v>831944099.34738386</v>
      </c>
      <c r="H21" s="36">
        <f>$H$6/$G$6*G21*(1+Assumptions!$B$16)^INT((C21-1)/12)*IF(B21="Monthly",1,12)</f>
        <v>74874.968941264553</v>
      </c>
      <c r="I21" s="40">
        <f>Assumptions!$B$14</f>
        <v>0.15</v>
      </c>
      <c r="J21" s="40">
        <f t="shared" si="6"/>
        <v>1.3451947011868914E-2</v>
      </c>
      <c r="K21" s="35">
        <f t="shared" si="7"/>
        <v>0.80517800160802278</v>
      </c>
      <c r="L21" s="92">
        <f>H21*Assumptions!$B$7*(1+Assumptions!$K$9)</f>
        <v>37456.203212867593</v>
      </c>
      <c r="M21" s="36">
        <f>L21*Assumptions!$B$11</f>
        <v>7491.2406425735189</v>
      </c>
      <c r="N21" s="36">
        <f>H21*Assumptions!$B$11</f>
        <v>14974.993788252912</v>
      </c>
      <c r="O21" s="36">
        <f>N21*Assumptions!$B$12</f>
        <v>1497.4993788252914</v>
      </c>
      <c r="P21" s="36">
        <f>H21*Assumptions!$B$9</f>
        <v>5989.9975153011646</v>
      </c>
      <c r="Q21" s="36">
        <f>H21*Assumptions!$B$8</f>
        <v>3743.748447063228</v>
      </c>
      <c r="R21" s="37">
        <f>(R22)/((1+Assumptions!$B$21)^$E22)+H22/IF(H$3="EOP",((1+Assumptions!$B$21)^$E22),1)</f>
        <v>9997530.9209325127</v>
      </c>
      <c r="S21" s="36">
        <f>(S22)/((1+Assumptions!$B$21)^$E22)+L22/IF(L$3="EOP",((1+Assumptions!$B$21)^$E22),1)</f>
        <v>4892075.8378844988</v>
      </c>
      <c r="T21" s="36">
        <f>(T22)/((1+Assumptions!$B$21)^$E22)+M22/IF(M$3="EOP",((1+Assumptions!$B$21)^$E22),1)</f>
        <v>978415.16757689929</v>
      </c>
      <c r="U21" s="36">
        <f>(U22)/((1+Assumptions!$B$21)^$E22)+N22/IF(N$3="EOP",((1+Assumptions!$B$21)^$E22),1)</f>
        <v>1999506.1841865021</v>
      </c>
      <c r="V21" s="36">
        <f>(V22)/((1+Assumptions!$B$21)^$E22)+O22/IF(O$3="EOP",((1+Assumptions!$B$21)^$E22),1)</f>
        <v>199950.61841865029</v>
      </c>
      <c r="W21" s="36">
        <f>(W22)/((1+Assumptions!$B$21)^$E22)+P22/IF(P$3="EOP",((1+Assumptions!$B$21)^$E22),1)</f>
        <v>799802.47367460118</v>
      </c>
      <c r="X21" s="36">
        <f>(X22)/((1+Assumptions!$B$21)^$E22)+Q22/IF(Q$3="EOP",((1+Assumptions!$B$21)^$E22),1)</f>
        <v>489193.6179450776</v>
      </c>
      <c r="Y21" s="38">
        <f t="shared" si="2"/>
        <v>-2995318.5932373833</v>
      </c>
      <c r="Z21" s="37">
        <f>H22*Assumptions!$B$7*Assumptions!$B$25/$E22/12</f>
        <v>46165.239855163767</v>
      </c>
      <c r="AA21" s="36">
        <f>Z21*Assumptions!$B$11</f>
        <v>9233.0479710327545</v>
      </c>
      <c r="AB21" s="39">
        <f t="shared" si="8"/>
        <v>36932.191884131011</v>
      </c>
      <c r="AC21" s="87">
        <f t="shared" si="9"/>
        <v>-2958386.4013532521</v>
      </c>
      <c r="AD21" s="87">
        <f>Assumptions!$B$23*R21</f>
        <v>1499629.6381398768</v>
      </c>
      <c r="AE21" s="87">
        <f t="shared" si="11"/>
        <v>-1458756.7632133754</v>
      </c>
    </row>
    <row r="22" spans="1:31" x14ac:dyDescent="0.25">
      <c r="A22" s="1">
        <f t="shared" si="10"/>
        <v>17</v>
      </c>
      <c r="B22" s="30" t="s">
        <v>17</v>
      </c>
      <c r="C22" s="31">
        <f t="shared" si="3"/>
        <v>17</v>
      </c>
      <c r="D22" s="32">
        <f t="shared" si="1"/>
        <v>1.4166666666666667</v>
      </c>
      <c r="E22" s="32">
        <f t="shared" si="4"/>
        <v>8.3333333333333481E-2</v>
      </c>
      <c r="F22" s="31">
        <f t="shared" si="5"/>
        <v>0</v>
      </c>
      <c r="G22" s="36">
        <f>(G21*($K21/$K20)-L21)*(1+Assumptions!$B$15)^$F22</f>
        <v>820715375.20291293</v>
      </c>
      <c r="H22" s="36">
        <f>$H$6/$G$6*G22*(1+Assumptions!$B$16)^INT((C22-1)/12)*IF(B22="Monthly",1,12)</f>
        <v>73864.383768262167</v>
      </c>
      <c r="I22" s="40">
        <f>Assumptions!$B$14</f>
        <v>0.15</v>
      </c>
      <c r="J22" s="40">
        <f t="shared" si="6"/>
        <v>1.3451947011868914E-2</v>
      </c>
      <c r="K22" s="35">
        <f t="shared" si="7"/>
        <v>0.79434678979526918</v>
      </c>
      <c r="L22" s="92">
        <f>H22*Assumptions!$B$7*(1+Assumptions!$K$9)</f>
        <v>36950.657980073149</v>
      </c>
      <c r="M22" s="36">
        <f>L22*Assumptions!$B$11</f>
        <v>7390.1315960146303</v>
      </c>
      <c r="N22" s="36">
        <f>H22*Assumptions!$B$11</f>
        <v>14772.876753652434</v>
      </c>
      <c r="O22" s="36">
        <f>N22*Assumptions!$B$12</f>
        <v>1477.2876753652436</v>
      </c>
      <c r="P22" s="36">
        <f>H22*Assumptions!$B$9</f>
        <v>5909.1507014609733</v>
      </c>
      <c r="Q22" s="36">
        <f>H22*Assumptions!$B$8</f>
        <v>3693.2191884131084</v>
      </c>
      <c r="R22" s="37">
        <f>(R23)/((1+Assumptions!$B$21)^$E23)+H23/IF(H$3="EOP",((1+Assumptions!$B$21)^$E23),1)</f>
        <v>9944107.665427329</v>
      </c>
      <c r="S22" s="36">
        <f>(S23)/((1+Assumptions!$B$21)^$E23)+L23/IF(L$3="EOP",((1+Assumptions!$B$21)^$E23),1)</f>
        <v>4865202.0551501224</v>
      </c>
      <c r="T22" s="36">
        <f>(T23)/((1+Assumptions!$B$21)^$E23)+M23/IF(M$3="EOP",((1+Assumptions!$B$21)^$E23),1)</f>
        <v>973040.41103002406</v>
      </c>
      <c r="U22" s="36">
        <f>(U23)/((1+Assumptions!$B$21)^$E23)+N23/IF(N$3="EOP",((1+Assumptions!$B$21)^$E23),1)</f>
        <v>1988821.5330854652</v>
      </c>
      <c r="V22" s="36">
        <f>(V23)/((1+Assumptions!$B$21)^$E23)+O23/IF(O$3="EOP",((1+Assumptions!$B$21)^$E23),1)</f>
        <v>198882.15330854661</v>
      </c>
      <c r="W22" s="36">
        <f>(W23)/((1+Assumptions!$B$21)^$E23)+P23/IF(P$3="EOP",((1+Assumptions!$B$21)^$E23),1)</f>
        <v>795528.61323418643</v>
      </c>
      <c r="X22" s="36">
        <f>(X23)/((1+Assumptions!$B$21)^$E23)+Q23/IF(Q$3="EOP",((1+Assumptions!$B$21)^$E23),1)</f>
        <v>486508.05751388345</v>
      </c>
      <c r="Y22" s="38">
        <f t="shared" si="2"/>
        <v>-2979969.9707822418</v>
      </c>
      <c r="Z22" s="37">
        <f>H23*Assumptions!$B$7*Assumptions!$B$25/$E23/12</f>
        <v>45542.149020330631</v>
      </c>
      <c r="AA22" s="36">
        <f>Z22*Assumptions!$B$11</f>
        <v>9108.429804066127</v>
      </c>
      <c r="AB22" s="39">
        <f t="shared" si="8"/>
        <v>36433.719216264508</v>
      </c>
      <c r="AC22" s="87">
        <f t="shared" si="9"/>
        <v>-2943536.2515659775</v>
      </c>
      <c r="AD22" s="87">
        <f>Assumptions!$B$23*R22</f>
        <v>1491616.1498140993</v>
      </c>
      <c r="AE22" s="87">
        <f t="shared" si="11"/>
        <v>-1451920.1017518782</v>
      </c>
    </row>
    <row r="23" spans="1:31" x14ac:dyDescent="0.25">
      <c r="A23" s="1">
        <f t="shared" si="10"/>
        <v>18</v>
      </c>
      <c r="B23" s="30" t="s">
        <v>17</v>
      </c>
      <c r="C23" s="31">
        <f t="shared" si="3"/>
        <v>18</v>
      </c>
      <c r="D23" s="32">
        <f t="shared" si="1"/>
        <v>1.5</v>
      </c>
      <c r="E23" s="32">
        <f t="shared" si="4"/>
        <v>8.3333333333333259E-2</v>
      </c>
      <c r="F23" s="31">
        <f t="shared" si="5"/>
        <v>0</v>
      </c>
      <c r="G23" s="36">
        <f>(G22*($K22/$K21)-L22)*(1+Assumptions!$B$15)^$F23</f>
        <v>809638204.80587709</v>
      </c>
      <c r="H23" s="36">
        <f>$H$6/$G$6*G23*(1+Assumptions!$B$16)^INT((C23-1)/12)*IF(B23="Monthly",1,12)</f>
        <v>72867.438432528943</v>
      </c>
      <c r="I23" s="40">
        <f>Assumptions!$B$14</f>
        <v>0.15</v>
      </c>
      <c r="J23" s="40">
        <f t="shared" si="6"/>
        <v>1.3451947011868914E-2</v>
      </c>
      <c r="K23" s="35">
        <f t="shared" si="7"/>
        <v>0.78366127886989501</v>
      </c>
      <c r="L23" s="92">
        <f>H23*Assumptions!$B$7*(1+Assumptions!$K$9)</f>
        <v>36451.936075872603</v>
      </c>
      <c r="M23" s="36">
        <f>L23*Assumptions!$B$11</f>
        <v>7290.3872151745209</v>
      </c>
      <c r="N23" s="36">
        <f>H23*Assumptions!$B$11</f>
        <v>14573.487686505789</v>
      </c>
      <c r="O23" s="36">
        <f>N23*Assumptions!$B$12</f>
        <v>1457.3487686505789</v>
      </c>
      <c r="P23" s="36">
        <f>H23*Assumptions!$B$9</f>
        <v>5829.3950746023156</v>
      </c>
      <c r="Q23" s="36">
        <f>H23*Assumptions!$B$8</f>
        <v>3643.3719216264471</v>
      </c>
      <c r="R23" s="37">
        <f>(R24)/((1+Assumptions!$B$21)^$E24)+H24/IF(H$3="EOP",((1+Assumptions!$B$21)^$E24),1)</f>
        <v>9891573.3656426948</v>
      </c>
      <c r="S23" s="36">
        <f>(S24)/((1+Assumptions!$B$21)^$E24)+L24/IF(L$3="EOP",((1+Assumptions!$B$21)^$E24),1)</f>
        <v>4838771.6387275616</v>
      </c>
      <c r="T23" s="36">
        <f>(T24)/((1+Assumptions!$B$21)^$E24)+M24/IF(M$3="EOP",((1+Assumptions!$B$21)^$E24),1)</f>
        <v>967754.32774551178</v>
      </c>
      <c r="U23" s="36">
        <f>(U24)/((1+Assumptions!$B$21)^$E24)+N24/IF(N$3="EOP",((1+Assumptions!$B$21)^$E24),1)</f>
        <v>1978314.6731285383</v>
      </c>
      <c r="V23" s="36">
        <f>(V24)/((1+Assumptions!$B$21)^$E24)+O24/IF(O$3="EOP",((1+Assumptions!$B$21)^$E24),1)</f>
        <v>197831.46731285393</v>
      </c>
      <c r="W23" s="36">
        <f>(W24)/((1+Assumptions!$B$21)^$E24)+P24/IF(P$3="EOP",((1+Assumptions!$B$21)^$E24),1)</f>
        <v>791325.86925141572</v>
      </c>
      <c r="X23" s="36">
        <f>(X24)/((1+Assumptions!$B$21)^$E24)+Q24/IF(Q$3="EOP",((1+Assumptions!$B$21)^$E24),1)</f>
        <v>483866.81253469485</v>
      </c>
      <c r="Y23" s="38">
        <f t="shared" si="2"/>
        <v>-2964880.1670588506</v>
      </c>
      <c r="Z23" s="37">
        <f>H24*Assumptions!$B$7*Assumptions!$B$25/$E24/12</f>
        <v>44927.468023498222</v>
      </c>
      <c r="AA23" s="36">
        <f>Z23*Assumptions!$B$11</f>
        <v>8985.4936046996445</v>
      </c>
      <c r="AB23" s="39">
        <f t="shared" si="8"/>
        <v>35941.974418798578</v>
      </c>
      <c r="AC23" s="87">
        <f t="shared" si="9"/>
        <v>-2928938.1926400522</v>
      </c>
      <c r="AD23" s="87">
        <f>Assumptions!$B$23*R23</f>
        <v>1483736.0048464041</v>
      </c>
      <c r="AE23" s="87">
        <f t="shared" si="11"/>
        <v>-1445202.1877936481</v>
      </c>
    </row>
    <row r="24" spans="1:31" x14ac:dyDescent="0.25">
      <c r="A24" s="1">
        <f t="shared" si="10"/>
        <v>19</v>
      </c>
      <c r="B24" s="30" t="s">
        <v>17</v>
      </c>
      <c r="C24" s="31">
        <f t="shared" si="3"/>
        <v>19</v>
      </c>
      <c r="D24" s="32">
        <f t="shared" si="1"/>
        <v>1.5833333333333333</v>
      </c>
      <c r="E24" s="32">
        <f t="shared" si="4"/>
        <v>8.3333333333333259E-2</v>
      </c>
      <c r="F24" s="31">
        <f t="shared" si="5"/>
        <v>0</v>
      </c>
      <c r="G24" s="36">
        <f>(G23*($K23/$K22)-L23)*(1+Assumptions!$B$15)^$F24</f>
        <v>798710542.6399678</v>
      </c>
      <c r="H24" s="36">
        <f>$H$6/$G$6*G24*(1+Assumptions!$B$16)^INT((C24-1)/12)*IF(B24="Monthly",1,12)</f>
        <v>71883.948837597098</v>
      </c>
      <c r="I24" s="40">
        <f>Assumptions!$B$14</f>
        <v>0.15</v>
      </c>
      <c r="J24" s="40">
        <f t="shared" si="6"/>
        <v>1.3451947011868914E-2</v>
      </c>
      <c r="K24" s="35">
        <f t="shared" si="7"/>
        <v>0.77311950887128378</v>
      </c>
      <c r="L24" s="92">
        <f>H24*Assumptions!$B$7*(1+Assumptions!$K$9)</f>
        <v>35959.945406007944</v>
      </c>
      <c r="M24" s="36">
        <f>L24*Assumptions!$B$11</f>
        <v>7191.9890812015892</v>
      </c>
      <c r="N24" s="36">
        <f>H24*Assumptions!$B$11</f>
        <v>14376.78976751942</v>
      </c>
      <c r="O24" s="36">
        <f>N24*Assumptions!$B$12</f>
        <v>1437.6789767519422</v>
      </c>
      <c r="P24" s="36">
        <f>H24*Assumptions!$B$9</f>
        <v>5750.7159070077678</v>
      </c>
      <c r="Q24" s="36">
        <f>H24*Assumptions!$B$8</f>
        <v>3594.197441879855</v>
      </c>
      <c r="R24" s="37">
        <f>(R25)/((1+Assumptions!$B$21)^$E25)+H25/IF(H$3="EOP",((1+Assumptions!$B$21)^$E25),1)</f>
        <v>9839916.3692244235</v>
      </c>
      <c r="S24" s="36">
        <f>(S25)/((1+Assumptions!$B$21)^$E25)+L25/IF(L$3="EOP",((1+Assumptions!$B$21)^$E25),1)</f>
        <v>4812778.7706444906</v>
      </c>
      <c r="T24" s="36">
        <f>(T25)/((1+Assumptions!$B$21)^$E25)+M25/IF(M$3="EOP",((1+Assumptions!$B$21)^$E25),1)</f>
        <v>962555.75412889768</v>
      </c>
      <c r="U24" s="36">
        <f>(U25)/((1+Assumptions!$B$21)^$E25)+N25/IF(N$3="EOP",((1+Assumptions!$B$21)^$E25),1)</f>
        <v>1967983.2738448842</v>
      </c>
      <c r="V24" s="36">
        <f>(V25)/((1+Assumptions!$B$21)^$E25)+O25/IF(O$3="EOP",((1+Assumptions!$B$21)^$E25),1)</f>
        <v>196798.32738448851</v>
      </c>
      <c r="W24" s="36">
        <f>(W25)/((1+Assumptions!$B$21)^$E25)+P25/IF(P$3="EOP",((1+Assumptions!$B$21)^$E25),1)</f>
        <v>787193.30953795405</v>
      </c>
      <c r="X24" s="36">
        <f>(X25)/((1+Assumptions!$B$21)^$E25)+Q25/IF(Q$3="EOP",((1+Assumptions!$B$21)^$E25),1)</f>
        <v>481269.30150304717</v>
      </c>
      <c r="Y24" s="38">
        <f t="shared" si="2"/>
        <v>-2950045.7952074329</v>
      </c>
      <c r="Z24" s="37">
        <f>H25*Assumptions!$B$7*Assumptions!$B$25/$E25/12</f>
        <v>44321.083357339485</v>
      </c>
      <c r="AA24" s="36">
        <f>Z24*Assumptions!$B$11</f>
        <v>8864.216671467897</v>
      </c>
      <c r="AB24" s="39">
        <f t="shared" si="8"/>
        <v>35456.866685871588</v>
      </c>
      <c r="AC24" s="87">
        <f t="shared" si="9"/>
        <v>-2914588.9285215614</v>
      </c>
      <c r="AD24" s="87">
        <f>Assumptions!$B$23*R24</f>
        <v>1475987.4553836635</v>
      </c>
      <c r="AE24" s="87">
        <f t="shared" si="11"/>
        <v>-1438601.4731378979</v>
      </c>
    </row>
    <row r="25" spans="1:31" x14ac:dyDescent="0.25">
      <c r="A25" s="1">
        <f t="shared" si="10"/>
        <v>20</v>
      </c>
      <c r="B25" s="30" t="s">
        <v>17</v>
      </c>
      <c r="C25" s="31">
        <f t="shared" si="3"/>
        <v>20</v>
      </c>
      <c r="D25" s="32">
        <f t="shared" si="1"/>
        <v>1.6666666666666667</v>
      </c>
      <c r="E25" s="32">
        <f t="shared" si="4"/>
        <v>8.3333333333333481E-2</v>
      </c>
      <c r="F25" s="31">
        <f t="shared" si="5"/>
        <v>0</v>
      </c>
      <c r="G25" s="36">
        <f>(G24*($K24/$K23)-L24)*(1+Assumptions!$B$15)^$F25</f>
        <v>787930370.79714787</v>
      </c>
      <c r="H25" s="36">
        <f>$H$6/$G$6*G25*(1+Assumptions!$B$16)^INT((C25-1)/12)*IF(B25="Monthly",1,12)</f>
        <v>70913.733371743307</v>
      </c>
      <c r="I25" s="40">
        <f>Assumptions!$B$14</f>
        <v>0.15</v>
      </c>
      <c r="J25" s="40">
        <f t="shared" si="6"/>
        <v>1.3451947011868914E-2</v>
      </c>
      <c r="K25" s="35">
        <f t="shared" si="7"/>
        <v>0.7627195462041052</v>
      </c>
      <c r="L25" s="92">
        <f>H25*Assumptions!$B$7*(1+Assumptions!$K$9)</f>
        <v>35474.595119214588</v>
      </c>
      <c r="M25" s="36">
        <f>L25*Assumptions!$B$11</f>
        <v>7094.9190238429183</v>
      </c>
      <c r="N25" s="36">
        <f>H25*Assumptions!$B$11</f>
        <v>14182.746674348662</v>
      </c>
      <c r="O25" s="36">
        <f>N25*Assumptions!$B$12</f>
        <v>1418.2746674348664</v>
      </c>
      <c r="P25" s="36">
        <f>H25*Assumptions!$B$9</f>
        <v>5673.0986697394646</v>
      </c>
      <c r="Q25" s="36">
        <f>H25*Assumptions!$B$8</f>
        <v>3545.6866685871655</v>
      </c>
      <c r="R25" s="37">
        <f>(R26)/((1+Assumptions!$B$21)^$E26)+H26/IF(H$3="EOP",((1+Assumptions!$B$21)^$E26),1)</f>
        <v>9789125.1818022002</v>
      </c>
      <c r="S25" s="36">
        <f>(S26)/((1+Assumptions!$B$21)^$E26)+L26/IF(L$3="EOP",((1+Assumptions!$B$21)^$E26),1)</f>
        <v>4787217.7117957789</v>
      </c>
      <c r="T25" s="36">
        <f>(T26)/((1+Assumptions!$B$21)^$E26)+M26/IF(M$3="EOP",((1+Assumptions!$B$21)^$E26),1)</f>
        <v>957443.54235915549</v>
      </c>
      <c r="U25" s="36">
        <f>(U26)/((1+Assumptions!$B$21)^$E26)+N26/IF(N$3="EOP",((1+Assumptions!$B$21)^$E26),1)</f>
        <v>1957825.0363604398</v>
      </c>
      <c r="V25" s="36">
        <f>(V26)/((1+Assumptions!$B$21)^$E26)+O26/IF(O$3="EOP",((1+Assumptions!$B$21)^$E26),1)</f>
        <v>195782.50363604407</v>
      </c>
      <c r="W25" s="36">
        <f>(W26)/((1+Assumptions!$B$21)^$E26)+P26/IF(P$3="EOP",((1+Assumptions!$B$21)^$E26),1)</f>
        <v>783130.01454417629</v>
      </c>
      <c r="X25" s="36">
        <f>(X26)/((1+Assumptions!$B$21)^$E26)+Q26/IF(Q$3="EOP",((1+Assumptions!$B$21)^$E26),1)</f>
        <v>478714.950797258</v>
      </c>
      <c r="Y25" s="38">
        <f t="shared" si="2"/>
        <v>-2935463.5142997471</v>
      </c>
      <c r="Z25" s="37">
        <f>H26*Assumptions!$B$7*Assumptions!$B$25/$E26/12</f>
        <v>43722.883046532603</v>
      </c>
      <c r="AA25" s="36">
        <f>Z25*Assumptions!$B$11</f>
        <v>8744.5766093065213</v>
      </c>
      <c r="AB25" s="39">
        <f t="shared" si="8"/>
        <v>34978.306437226085</v>
      </c>
      <c r="AC25" s="87">
        <f t="shared" si="9"/>
        <v>-2900485.2078625211</v>
      </c>
      <c r="AD25" s="87">
        <f>Assumptions!$B$23*R25</f>
        <v>1468368.7772703299</v>
      </c>
      <c r="AE25" s="87">
        <f t="shared" si="11"/>
        <v>-1432116.4305921912</v>
      </c>
    </row>
    <row r="26" spans="1:31" x14ac:dyDescent="0.25">
      <c r="A26" s="1">
        <f t="shared" si="10"/>
        <v>21</v>
      </c>
      <c r="B26" s="30" t="s">
        <v>17</v>
      </c>
      <c r="C26" s="31">
        <f t="shared" si="3"/>
        <v>21</v>
      </c>
      <c r="D26" s="32">
        <f t="shared" si="1"/>
        <v>1.75</v>
      </c>
      <c r="E26" s="32">
        <f t="shared" si="4"/>
        <v>8.3333333333333259E-2</v>
      </c>
      <c r="F26" s="31">
        <f t="shared" si="5"/>
        <v>0</v>
      </c>
      <c r="G26" s="36">
        <f>(G25*($K25/$K24)-L25)*(1+Assumptions!$B$15)^$F26</f>
        <v>777295698.60502326</v>
      </c>
      <c r="H26" s="36">
        <f>$H$6/$G$6*G26*(1+Assumptions!$B$16)^INT((C26-1)/12)*IF(B26="Monthly",1,12)</f>
        <v>69956.612874452097</v>
      </c>
      <c r="I26" s="40">
        <f>Assumptions!$B$14</f>
        <v>0.15</v>
      </c>
      <c r="J26" s="40">
        <f t="shared" si="6"/>
        <v>1.3451947011868914E-2</v>
      </c>
      <c r="K26" s="35">
        <f t="shared" si="7"/>
        <v>0.75245948328365087</v>
      </c>
      <c r="L26" s="92">
        <f>H26*Assumptions!$B$7*(1+Assumptions!$K$9)</f>
        <v>34995.795590444657</v>
      </c>
      <c r="M26" s="36">
        <f>L26*Assumptions!$B$11</f>
        <v>6999.1591180889318</v>
      </c>
      <c r="N26" s="36">
        <f>H26*Assumptions!$B$11</f>
        <v>13991.322574890421</v>
      </c>
      <c r="O26" s="36">
        <f>N26*Assumptions!$B$12</f>
        <v>1399.1322574890421</v>
      </c>
      <c r="P26" s="36">
        <f>H26*Assumptions!$B$9</f>
        <v>5596.5290299561675</v>
      </c>
      <c r="Q26" s="36">
        <f>H26*Assumptions!$B$8</f>
        <v>3497.8306437226051</v>
      </c>
      <c r="R26" s="37">
        <f>(R27)/((1+Assumptions!$B$21)^$E27)+H27/IF(H$3="EOP",((1+Assumptions!$B$21)^$E27),1)</f>
        <v>9739188.4648587406</v>
      </c>
      <c r="S26" s="36">
        <f>(S27)/((1+Assumptions!$B$21)^$E27)+L27/IF(L$3="EOP",((1+Assumptions!$B$21)^$E27),1)</f>
        <v>4762082.8008797253</v>
      </c>
      <c r="T26" s="36">
        <f>(T27)/((1+Assumptions!$B$21)^$E27)+M27/IF(M$3="EOP",((1+Assumptions!$B$21)^$E27),1)</f>
        <v>952416.5601759447</v>
      </c>
      <c r="U26" s="36">
        <f>(U27)/((1+Assumptions!$B$21)^$E27)+N27/IF(N$3="EOP",((1+Assumptions!$B$21)^$E27),1)</f>
        <v>1947837.6929717481</v>
      </c>
      <c r="V26" s="36">
        <f>(V27)/((1+Assumptions!$B$21)^$E27)+O27/IF(O$3="EOP",((1+Assumptions!$B$21)^$E27),1)</f>
        <v>194783.76929717488</v>
      </c>
      <c r="W26" s="36">
        <f>(W27)/((1+Assumptions!$B$21)^$E27)+P27/IF(P$3="EOP",((1+Assumptions!$B$21)^$E27),1)</f>
        <v>779135.07718869951</v>
      </c>
      <c r="X26" s="36">
        <f>(X27)/((1+Assumptions!$B$21)^$E27)+Q27/IF(Q$3="EOP",((1+Assumptions!$B$21)^$E27),1)</f>
        <v>476203.19457210356</v>
      </c>
      <c r="Y26" s="38">
        <f t="shared" si="2"/>
        <v>-2921130.028719584</v>
      </c>
      <c r="Z26" s="37">
        <f>H27*Assumptions!$B$7*Assumptions!$B$25/$E27/12</f>
        <v>43132.756627082534</v>
      </c>
      <c r="AA26" s="36">
        <f>Z26*Assumptions!$B$11</f>
        <v>8626.5513254165071</v>
      </c>
      <c r="AB26" s="39">
        <f t="shared" si="8"/>
        <v>34506.205301666028</v>
      </c>
      <c r="AC26" s="87">
        <f t="shared" si="9"/>
        <v>-2886623.8234179178</v>
      </c>
      <c r="AD26" s="87">
        <f>Assumptions!$B$23*R26</f>
        <v>1460878.269728811</v>
      </c>
      <c r="AE26" s="87">
        <f t="shared" si="11"/>
        <v>-1425745.5536891068</v>
      </c>
    </row>
    <row r="27" spans="1:31" x14ac:dyDescent="0.25">
      <c r="A27" s="1">
        <f t="shared" si="10"/>
        <v>22</v>
      </c>
      <c r="B27" s="30" t="s">
        <v>17</v>
      </c>
      <c r="C27" s="31">
        <f t="shared" si="3"/>
        <v>22</v>
      </c>
      <c r="D27" s="32">
        <f t="shared" si="1"/>
        <v>1.8333333333333333</v>
      </c>
      <c r="E27" s="32">
        <f t="shared" si="4"/>
        <v>8.3333333333333259E-2</v>
      </c>
      <c r="F27" s="31">
        <f t="shared" si="5"/>
        <v>0</v>
      </c>
      <c r="G27" s="36">
        <f>(G26*($K26/$K25)-L26)*(1+Assumptions!$B$15)^$F27</f>
        <v>766804562.25924444</v>
      </c>
      <c r="H27" s="36">
        <f>$H$6/$G$6*G27*(1+Assumptions!$B$16)^INT((C27-1)/12)*IF(B27="Monthly",1,12)</f>
        <v>69012.410603331999</v>
      </c>
      <c r="I27" s="40">
        <f>Assumptions!$B$14</f>
        <v>0.15</v>
      </c>
      <c r="J27" s="40">
        <f t="shared" si="6"/>
        <v>1.3451947011868914E-2</v>
      </c>
      <c r="K27" s="35">
        <f t="shared" si="7"/>
        <v>0.74233743818594089</v>
      </c>
      <c r="L27" s="92">
        <f>H27*Assumptions!$B$7*(1+Assumptions!$K$9)</f>
        <v>34523.458404316829</v>
      </c>
      <c r="M27" s="36">
        <f>L27*Assumptions!$B$11</f>
        <v>6904.6916808633659</v>
      </c>
      <c r="N27" s="36">
        <f>H27*Assumptions!$B$11</f>
        <v>13802.4821206664</v>
      </c>
      <c r="O27" s="36">
        <f>N27*Assumptions!$B$12</f>
        <v>1380.24821206664</v>
      </c>
      <c r="P27" s="36">
        <f>H27*Assumptions!$B$9</f>
        <v>5520.99284826656</v>
      </c>
      <c r="Q27" s="36">
        <f>H27*Assumptions!$B$8</f>
        <v>3450.6205301666</v>
      </c>
      <c r="R27" s="37">
        <f>(R28)/((1+Assumptions!$B$21)^$E28)+H28/IF(H$3="EOP",((1+Assumptions!$B$21)^$E28),1)</f>
        <v>9690095.0336277299</v>
      </c>
      <c r="S27" s="36">
        <f>(S28)/((1+Assumptions!$B$21)^$E28)+L28/IF(L$3="EOP",((1+Assumptions!$B$21)^$E28),1)</f>
        <v>4737368.4533486553</v>
      </c>
      <c r="T27" s="36">
        <f>(T28)/((1+Assumptions!$B$21)^$E28)+M28/IF(M$3="EOP",((1+Assumptions!$B$21)^$E28),1)</f>
        <v>947473.69066973065</v>
      </c>
      <c r="U27" s="36">
        <f>(U28)/((1+Assumptions!$B$21)^$E28)+N28/IF(N$3="EOP",((1+Assumptions!$B$21)^$E28),1)</f>
        <v>1938019.0067255457</v>
      </c>
      <c r="V27" s="36">
        <f>(V28)/((1+Assumptions!$B$21)^$E28)+O28/IF(O$3="EOP",((1+Assumptions!$B$21)^$E28),1)</f>
        <v>193801.90067255462</v>
      </c>
      <c r="W27" s="36">
        <f>(W28)/((1+Assumptions!$B$21)^$E28)+P28/IF(P$3="EOP",((1+Assumptions!$B$21)^$E28),1)</f>
        <v>775207.60269021848</v>
      </c>
      <c r="X27" s="36">
        <f>(X28)/((1+Assumptions!$B$21)^$E28)+Q28/IF(Q$3="EOP",((1+Assumptions!$B$21)^$E28),1)</f>
        <v>473733.47465393157</v>
      </c>
      <c r="Y27" s="38">
        <f t="shared" si="2"/>
        <v>-2907042.0875516636</v>
      </c>
      <c r="Z27" s="37">
        <f>H28*Assumptions!$B$7*Assumptions!$B$25/$E28/12</f>
        <v>42550.595125923828</v>
      </c>
      <c r="AA27" s="36">
        <f>Z27*Assumptions!$B$11</f>
        <v>8510.1190251847656</v>
      </c>
      <c r="AB27" s="39">
        <f t="shared" si="8"/>
        <v>34040.476100739063</v>
      </c>
      <c r="AC27" s="87">
        <f t="shared" si="9"/>
        <v>-2873001.6114509245</v>
      </c>
      <c r="AD27" s="87">
        <f>Assumptions!$B$23*R27</f>
        <v>1453514.2550441595</v>
      </c>
      <c r="AE27" s="87">
        <f t="shared" si="11"/>
        <v>-1419487.3564067651</v>
      </c>
    </row>
    <row r="28" spans="1:31" x14ac:dyDescent="0.25">
      <c r="A28" s="1">
        <f t="shared" si="10"/>
        <v>23</v>
      </c>
      <c r="B28" s="30" t="s">
        <v>17</v>
      </c>
      <c r="C28" s="31">
        <f t="shared" si="3"/>
        <v>23</v>
      </c>
      <c r="D28" s="32">
        <f t="shared" si="1"/>
        <v>1.9166666666666667</v>
      </c>
      <c r="E28" s="32">
        <f t="shared" si="4"/>
        <v>8.3333333333333481E-2</v>
      </c>
      <c r="F28" s="31">
        <f t="shared" si="5"/>
        <v>0</v>
      </c>
      <c r="G28" s="36">
        <f>(G27*($K27/$K26)-L27)*(1+Assumptions!$B$15)^$F28</f>
        <v>756455024.46086943</v>
      </c>
      <c r="H28" s="36">
        <f>$H$6/$G$6*G28*(1+Assumptions!$B$16)^INT((C28-1)/12)*IF(B28="Monthly",1,12)</f>
        <v>68080.952201478256</v>
      </c>
      <c r="I28" s="40">
        <f>Assumptions!$B$14</f>
        <v>0.15</v>
      </c>
      <c r="J28" s="40">
        <f t="shared" si="6"/>
        <v>1.3451947011868914E-2</v>
      </c>
      <c r="K28" s="35">
        <f t="shared" si="7"/>
        <v>0.73235155430253707</v>
      </c>
      <c r="L28" s="92">
        <f>H28*Assumptions!$B$7*(1+Assumptions!$K$9)</f>
        <v>34057.496338789497</v>
      </c>
      <c r="M28" s="36">
        <f>L28*Assumptions!$B$11</f>
        <v>6811.4992677578994</v>
      </c>
      <c r="N28" s="36">
        <f>H28*Assumptions!$B$11</f>
        <v>13616.190440295652</v>
      </c>
      <c r="O28" s="36">
        <f>N28*Assumptions!$B$12</f>
        <v>1361.6190440295652</v>
      </c>
      <c r="P28" s="36">
        <f>H28*Assumptions!$B$9</f>
        <v>5446.4761761182608</v>
      </c>
      <c r="Q28" s="36">
        <f>H28*Assumptions!$B$8</f>
        <v>3404.0476100739129</v>
      </c>
      <c r="R28" s="37">
        <f>(R29)/((1+Assumptions!$B$21)^$E29)+H29/IF(H$3="EOP",((1+Assumptions!$B$21)^$E29),1)</f>
        <v>9641833.8550201133</v>
      </c>
      <c r="S28" s="36">
        <f>(S29)/((1+Assumptions!$B$21)^$E29)+L29/IF(L$3="EOP",((1+Assumptions!$B$21)^$E29),1)</f>
        <v>4713069.1603736831</v>
      </c>
      <c r="T28" s="36">
        <f>(T29)/((1+Assumptions!$B$21)^$E29)+M29/IF(M$3="EOP",((1+Assumptions!$B$21)^$E29),1)</f>
        <v>942613.83207473624</v>
      </c>
      <c r="U28" s="36">
        <f>(U29)/((1+Assumptions!$B$21)^$E29)+N29/IF(N$3="EOP",((1+Assumptions!$B$21)^$E29),1)</f>
        <v>1928366.7710040223</v>
      </c>
      <c r="V28" s="36">
        <f>(V29)/((1+Assumptions!$B$21)^$E29)+O29/IF(O$3="EOP",((1+Assumptions!$B$21)^$E29),1)</f>
        <v>192836.6771004023</v>
      </c>
      <c r="W28" s="36">
        <f>(W29)/((1+Assumptions!$B$21)^$E29)+P29/IF(P$3="EOP",((1+Assumptions!$B$21)^$E29),1)</f>
        <v>771346.70840160921</v>
      </c>
      <c r="X28" s="36">
        <f>(X29)/((1+Assumptions!$B$21)^$E29)+Q29/IF(Q$3="EOP",((1+Assumptions!$B$21)^$E29),1)</f>
        <v>471305.24043718853</v>
      </c>
      <c r="Y28" s="38">
        <f t="shared" si="2"/>
        <v>-2893196.4839787488</v>
      </c>
      <c r="Z28" s="37">
        <f>H29*Assumptions!$B$7*Assumptions!$B$25/$E29/12</f>
        <v>41976.29104079747</v>
      </c>
      <c r="AA28" s="36">
        <f>Z28*Assumptions!$B$11</f>
        <v>8395.2582081594937</v>
      </c>
      <c r="AB28" s="39">
        <f t="shared" si="8"/>
        <v>33581.032832637975</v>
      </c>
      <c r="AC28" s="87">
        <f t="shared" si="9"/>
        <v>-2859615.4511461109</v>
      </c>
      <c r="AD28" s="87">
        <f>Assumptions!$B$23*R28</f>
        <v>1446275.078253017</v>
      </c>
      <c r="AE28" s="87">
        <f t="shared" si="11"/>
        <v>-1413340.3728930939</v>
      </c>
    </row>
    <row r="29" spans="1:31" s="21" customFormat="1" x14ac:dyDescent="0.25">
      <c r="A29" s="21">
        <f t="shared" si="10"/>
        <v>24</v>
      </c>
      <c r="B29" s="41" t="s">
        <v>17</v>
      </c>
      <c r="C29" s="23">
        <f t="shared" si="3"/>
        <v>24</v>
      </c>
      <c r="D29" s="22">
        <f t="shared" si="1"/>
        <v>2</v>
      </c>
      <c r="E29" s="22">
        <f t="shared" si="4"/>
        <v>8.3333333333333259E-2</v>
      </c>
      <c r="F29" s="23">
        <f t="shared" si="5"/>
        <v>0</v>
      </c>
      <c r="G29" s="27">
        <f>(G28*($K28/$K27)-L28)*(1+Assumptions!$B$15)^$F29</f>
        <v>746245174.05862093</v>
      </c>
      <c r="H29" s="27">
        <f>$H$6/$G$6*G29*(1+Assumptions!$B$16)^INT((C29-1)/12)*IF(B29="Monthly",1,12)</f>
        <v>67162.065665275892</v>
      </c>
      <c r="I29" s="42">
        <f>Assumptions!$B$14</f>
        <v>0.15</v>
      </c>
      <c r="J29" s="42">
        <f t="shared" si="6"/>
        <v>1.3451947011868914E-2</v>
      </c>
      <c r="K29" s="43">
        <f t="shared" si="7"/>
        <v>0.72249999999999948</v>
      </c>
      <c r="L29" s="92">
        <f>H29*Assumptions!$B$7*(1+Assumptions!$K$9)</f>
        <v>33597.823349054263</v>
      </c>
      <c r="M29" s="27">
        <f>L29*Assumptions!$B$11</f>
        <v>6719.564669810853</v>
      </c>
      <c r="N29" s="27">
        <f>H29*Assumptions!$B$11</f>
        <v>13432.413133055179</v>
      </c>
      <c r="O29" s="27">
        <f>N29*Assumptions!$B$12</f>
        <v>1343.2413133055179</v>
      </c>
      <c r="P29" s="27">
        <f>H29*Assumptions!$B$9</f>
        <v>5372.9652532220716</v>
      </c>
      <c r="Q29" s="27">
        <f>H29*Assumptions!$B$8</f>
        <v>3358.1032832637948</v>
      </c>
      <c r="R29" s="26">
        <f>(R30)/((1+Assumptions!$B$21)^$E30)+H30/IF(H$3="EOP",((1+Assumptions!$B$21)^$E30),1)</f>
        <v>9594394.0455783904</v>
      </c>
      <c r="S29" s="27">
        <f>(S30)/((1+Assumptions!$B$21)^$E30)+L30/IF(L$3="EOP",((1+Assumptions!$B$21)^$E30),1)</f>
        <v>4689179.4878234435</v>
      </c>
      <c r="T29" s="27">
        <f>(T30)/((1+Assumptions!$B$21)^$E30)+M30/IF(M$3="EOP",((1+Assumptions!$B$21)^$E30),1)</f>
        <v>937835.89756468846</v>
      </c>
      <c r="U29" s="27">
        <f>(U30)/((1+Assumptions!$B$21)^$E30)+N30/IF(N$3="EOP",((1+Assumptions!$B$21)^$E30),1)</f>
        <v>1918878.8091156778</v>
      </c>
      <c r="V29" s="27">
        <f>(V30)/((1+Assumptions!$B$21)^$E30)+O30/IF(O$3="EOP",((1+Assumptions!$B$21)^$E30),1)</f>
        <v>191887.88091156786</v>
      </c>
      <c r="W29" s="27">
        <f>(W30)/((1+Assumptions!$B$21)^$E30)+P30/IF(P$3="EOP",((1+Assumptions!$B$21)^$E30),1)</f>
        <v>767551.52364627144</v>
      </c>
      <c r="X29" s="27">
        <f>(X30)/((1+Assumptions!$B$21)^$E30)+Q30/IF(Q$3="EOP",((1+Assumptions!$B$21)^$E30),1)</f>
        <v>468917.94878234423</v>
      </c>
      <c r="Y29" s="28">
        <f t="shared" si="2"/>
        <v>-2879590.0546869095</v>
      </c>
      <c r="Z29" s="26">
        <f>H30*Assumptions!$B$7*Assumptions!$B$25/$E30/12</f>
        <v>45616.967733750855</v>
      </c>
      <c r="AA29" s="27">
        <f>Z29*Assumptions!$B$11</f>
        <v>9123.3935467501706</v>
      </c>
      <c r="AB29" s="29">
        <f t="shared" si="8"/>
        <v>36493.574187000682</v>
      </c>
      <c r="AC29" s="86">
        <f t="shared" si="9"/>
        <v>-2843096.4804999088</v>
      </c>
      <c r="AD29" s="86">
        <f>Assumptions!$B$23*R29</f>
        <v>1439159.1068367586</v>
      </c>
      <c r="AE29" s="86">
        <f t="shared" si="11"/>
        <v>-1403937.3736631502</v>
      </c>
    </row>
    <row r="30" spans="1:31" x14ac:dyDescent="0.25">
      <c r="A30" s="1">
        <f t="shared" si="10"/>
        <v>25</v>
      </c>
      <c r="B30" s="30" t="s">
        <v>17</v>
      </c>
      <c r="C30" s="31">
        <f t="shared" si="3"/>
        <v>25</v>
      </c>
      <c r="D30" s="32">
        <f t="shared" si="1"/>
        <v>2.0833333333333335</v>
      </c>
      <c r="E30" s="32">
        <f t="shared" si="4"/>
        <v>8.3333333333333481E-2</v>
      </c>
      <c r="F30" s="31">
        <f t="shared" si="5"/>
        <v>1</v>
      </c>
      <c r="G30" s="36">
        <f>(G29*($K29/$K28)-L29)*(1+Assumptions!$B$15)^$F30</f>
        <v>750896588.20989192</v>
      </c>
      <c r="H30" s="36">
        <f>$H$6/$G$6*G30*(1+Assumptions!$B$16)^INT((C30-1)/12)*IF(B30="Monthly",1,12)</f>
        <v>72987.148374001496</v>
      </c>
      <c r="I30" s="40">
        <f>Assumptions!$B$14</f>
        <v>0.15</v>
      </c>
      <c r="J30" s="40">
        <f t="shared" si="6"/>
        <v>1.3451947011868914E-2</v>
      </c>
      <c r="K30" s="35">
        <f t="shared" si="7"/>
        <v>0.71278096828392423</v>
      </c>
      <c r="L30" s="37">
        <f>H30*Assumptions!$B$7</f>
        <v>36493.574187000748</v>
      </c>
      <c r="M30" s="36">
        <f>L30*Assumptions!$B$11</f>
        <v>7298.7148374001499</v>
      </c>
      <c r="N30" s="36">
        <f>H30*Assumptions!$B$11</f>
        <v>14597.4296748003</v>
      </c>
      <c r="O30" s="36">
        <f>N30*Assumptions!$B$12</f>
        <v>1459.7429674800301</v>
      </c>
      <c r="P30" s="36">
        <f>H30*Assumptions!$B$9</f>
        <v>5838.9718699201194</v>
      </c>
      <c r="Q30" s="36">
        <f>H30*Assumptions!$B$8</f>
        <v>3649.357418700075</v>
      </c>
      <c r="R30" s="37">
        <f>(R31)/((1+Assumptions!$B$21)^$E31)+H31/IF(H$3="EOP",((1+Assumptions!$B$21)^$E31),1)</f>
        <v>9541019.4364711847</v>
      </c>
      <c r="S30" s="36">
        <f>(S31)/((1+Assumptions!$B$21)^$E31)+L31/IF(L$3="EOP",((1+Assumptions!$B$21)^$E31),1)</f>
        <v>4662344.8556212652</v>
      </c>
      <c r="T30" s="36">
        <f>(T31)/((1+Assumptions!$B$21)^$E31)+M31/IF(M$3="EOP",((1+Assumptions!$B$21)^$E31),1)</f>
        <v>932468.97112425277</v>
      </c>
      <c r="U30" s="36">
        <f>(U31)/((1+Assumptions!$B$21)^$E31)+N31/IF(N$3="EOP",((1+Assumptions!$B$21)^$E31),1)</f>
        <v>1908203.8872942366</v>
      </c>
      <c r="V30" s="36">
        <f>(V31)/((1+Assumptions!$B$21)^$E31)+O31/IF(O$3="EOP",((1+Assumptions!$B$21)^$E31),1)</f>
        <v>190820.38872942372</v>
      </c>
      <c r="W30" s="36">
        <f>(W31)/((1+Assumptions!$B$21)^$E31)+P31/IF(P$3="EOP",((1+Assumptions!$B$21)^$E31),1)</f>
        <v>763281.55491769488</v>
      </c>
      <c r="X30" s="36">
        <f>(X31)/((1+Assumptions!$B$21)^$E31)+Q31/IF(Q$3="EOP",((1+Assumptions!$B$21)^$E31),1)</f>
        <v>466234.48556212639</v>
      </c>
      <c r="Y30" s="38">
        <f t="shared" si="2"/>
        <v>-2864244.0129295373</v>
      </c>
      <c r="Z30" s="37">
        <f>H31*Assumptions!$B$7*Assumptions!$B$25/$E31/12</f>
        <v>45001.113716322674</v>
      </c>
      <c r="AA30" s="36">
        <f>Z30*Assumptions!$B$11</f>
        <v>9000.2227432645359</v>
      </c>
      <c r="AB30" s="39">
        <f t="shared" si="8"/>
        <v>36000.890973058136</v>
      </c>
      <c r="AC30" s="87">
        <f t="shared" si="9"/>
        <v>-2828243.1219564793</v>
      </c>
      <c r="AD30" s="87">
        <f>Assumptions!$B$23*R30</f>
        <v>1431152.9154706777</v>
      </c>
      <c r="AE30" s="87">
        <f t="shared" si="11"/>
        <v>-1397090.2064858016</v>
      </c>
    </row>
    <row r="31" spans="1:31" x14ac:dyDescent="0.25">
      <c r="A31" s="1">
        <f t="shared" si="10"/>
        <v>26</v>
      </c>
      <c r="B31" s="30" t="s">
        <v>17</v>
      </c>
      <c r="C31" s="31">
        <f t="shared" si="3"/>
        <v>26</v>
      </c>
      <c r="D31" s="32">
        <f t="shared" si="1"/>
        <v>2.1666666666666665</v>
      </c>
      <c r="E31" s="32">
        <f t="shared" si="4"/>
        <v>8.3333333333333037E-2</v>
      </c>
      <c r="F31" s="31">
        <f t="shared" si="5"/>
        <v>0</v>
      </c>
      <c r="G31" s="36">
        <f>(G30*($K30/$K29)-L30)*(1+Assumptions!$B$15)^$F31</f>
        <v>740759073.51971221</v>
      </c>
      <c r="H31" s="36">
        <f>$H$6/$G$6*G31*(1+Assumptions!$B$16)^INT((C31-1)/12)*IF(B31="Monthly",1,12)</f>
        <v>72001.781946116025</v>
      </c>
      <c r="I31" s="40">
        <f>Assumptions!$B$14</f>
        <v>0.15</v>
      </c>
      <c r="J31" s="40">
        <f t="shared" si="6"/>
        <v>1.3451947011868803E-2</v>
      </c>
      <c r="K31" s="35">
        <f t="shared" si="7"/>
        <v>0.70319267646750039</v>
      </c>
      <c r="L31" s="37">
        <f>H31*Assumptions!$B$7</f>
        <v>36000.890973058013</v>
      </c>
      <c r="M31" s="36">
        <f>L31*Assumptions!$B$11</f>
        <v>7200.1781946116025</v>
      </c>
      <c r="N31" s="36">
        <f>H31*Assumptions!$B$11</f>
        <v>14400.356389223205</v>
      </c>
      <c r="O31" s="36">
        <f>N31*Assumptions!$B$12</f>
        <v>1440.0356389223207</v>
      </c>
      <c r="P31" s="36">
        <f>H31*Assumptions!$B$9</f>
        <v>5760.1425556892818</v>
      </c>
      <c r="Q31" s="36">
        <f>H31*Assumptions!$B$8</f>
        <v>3600.0890973058013</v>
      </c>
      <c r="R31" s="37">
        <f>(R32)/((1+Assumptions!$B$21)^$E32)+H32/IF(H$3="EOP",((1+Assumptions!$B$21)^$E32),1)</f>
        <v>9488522.2805296406</v>
      </c>
      <c r="S31" s="36">
        <f>(S32)/((1+Assumptions!$B$21)^$E32)+L32/IF(L$3="EOP",((1+Assumptions!$B$21)^$E32),1)</f>
        <v>4635947.6316843303</v>
      </c>
      <c r="T31" s="36">
        <f>(T32)/((1+Assumptions!$B$21)^$E32)+M32/IF(M$3="EOP",((1+Assumptions!$B$21)^$E32),1)</f>
        <v>927189.52633686585</v>
      </c>
      <c r="U31" s="36">
        <f>(U32)/((1+Assumptions!$B$21)^$E32)+N32/IF(N$3="EOP",((1+Assumptions!$B$21)^$E32),1)</f>
        <v>1897704.4561059279</v>
      </c>
      <c r="V31" s="36">
        <f>(V32)/((1+Assumptions!$B$21)^$E32)+O32/IF(O$3="EOP",((1+Assumptions!$B$21)^$E32),1)</f>
        <v>189770.44561059284</v>
      </c>
      <c r="W31" s="36">
        <f>(W32)/((1+Assumptions!$B$21)^$E32)+P32/IF(P$3="EOP",((1+Assumptions!$B$21)^$E32),1)</f>
        <v>759081.78244237136</v>
      </c>
      <c r="X31" s="36">
        <f>(X32)/((1+Assumptions!$B$21)^$E32)+Q32/IF(Q$3="EOP",((1+Assumptions!$B$21)^$E32),1)</f>
        <v>463594.76316843292</v>
      </c>
      <c r="Y31" s="38">
        <f t="shared" si="2"/>
        <v>-2849153.6190760368</v>
      </c>
      <c r="Z31" s="37">
        <f>H32*Assumptions!$B$7*Assumptions!$B$25/$E32/12</f>
        <v>44393.574065008783</v>
      </c>
      <c r="AA31" s="36">
        <f>Z31*Assumptions!$B$11</f>
        <v>8878.7148130017576</v>
      </c>
      <c r="AB31" s="39">
        <f t="shared" si="8"/>
        <v>35514.859252007023</v>
      </c>
      <c r="AC31" s="87">
        <f t="shared" si="9"/>
        <v>-2813638.7598240296</v>
      </c>
      <c r="AD31" s="87">
        <f>Assumptions!$B$23*R31</f>
        <v>1423278.342079446</v>
      </c>
      <c r="AE31" s="87">
        <f t="shared" si="11"/>
        <v>-1390360.4177445837</v>
      </c>
    </row>
    <row r="32" spans="1:31" x14ac:dyDescent="0.25">
      <c r="A32" s="1">
        <f t="shared" si="10"/>
        <v>27</v>
      </c>
      <c r="B32" s="30" t="s">
        <v>17</v>
      </c>
      <c r="C32" s="31">
        <f t="shared" si="3"/>
        <v>27</v>
      </c>
      <c r="D32" s="32">
        <f t="shared" si="1"/>
        <v>2.25</v>
      </c>
      <c r="E32" s="32">
        <f t="shared" si="4"/>
        <v>8.3333333333333481E-2</v>
      </c>
      <c r="F32" s="31">
        <f t="shared" si="5"/>
        <v>0</v>
      </c>
      <c r="G32" s="36">
        <f>(G31*($K31/$K30)-L31)*(1+Assumptions!$B$15)^$F32</f>
        <v>730758420.82319105</v>
      </c>
      <c r="H32" s="36">
        <f>$H$6/$G$6*G32*(1+Assumptions!$B$16)^INT((C32-1)/12)*IF(B32="Monthly",1,12)</f>
        <v>71029.718504014178</v>
      </c>
      <c r="I32" s="40">
        <f>Assumptions!$B$14</f>
        <v>0.15</v>
      </c>
      <c r="J32" s="40">
        <f t="shared" si="6"/>
        <v>1.3451947011868914E-2</v>
      </c>
      <c r="K32" s="35">
        <f t="shared" si="7"/>
        <v>0.69373336584452527</v>
      </c>
      <c r="L32" s="37">
        <f>H32*Assumptions!$B$7</f>
        <v>35514.859252007089</v>
      </c>
      <c r="M32" s="36">
        <f>L32*Assumptions!$B$11</f>
        <v>7102.9718504014181</v>
      </c>
      <c r="N32" s="36">
        <f>H32*Assumptions!$B$11</f>
        <v>14205.943700802836</v>
      </c>
      <c r="O32" s="36">
        <f>N32*Assumptions!$B$12</f>
        <v>1420.5943700802836</v>
      </c>
      <c r="P32" s="36">
        <f>H32*Assumptions!$B$9</f>
        <v>5682.3774803211345</v>
      </c>
      <c r="Q32" s="36">
        <f>H32*Assumptions!$B$8</f>
        <v>3551.4859252007091</v>
      </c>
      <c r="R32" s="37">
        <f>(R33)/((1+Assumptions!$B$21)^$E33)+H33/IF(H$3="EOP",((1+Assumptions!$B$21)^$E33),1)</f>
        <v>9436891.0547758639</v>
      </c>
      <c r="S32" s="36">
        <f>(S33)/((1+Assumptions!$B$21)^$E33)+L33/IF(L$3="EOP",((1+Assumptions!$B$21)^$E33),1)</f>
        <v>4609982.0655091591</v>
      </c>
      <c r="T32" s="36">
        <f>(T33)/((1+Assumptions!$B$21)^$E33)+M33/IF(M$3="EOP",((1+Assumptions!$B$21)^$E33),1)</f>
        <v>921996.41310183168</v>
      </c>
      <c r="U32" s="36">
        <f>(U33)/((1+Assumptions!$B$21)^$E33)+N33/IF(N$3="EOP",((1+Assumptions!$B$21)^$E33),1)</f>
        <v>1887378.2109551725</v>
      </c>
      <c r="V32" s="36">
        <f>(V33)/((1+Assumptions!$B$21)^$E33)+O33/IF(O$3="EOP",((1+Assumptions!$B$21)^$E33),1)</f>
        <v>188737.82109551731</v>
      </c>
      <c r="W32" s="36">
        <f>(W33)/((1+Assumptions!$B$21)^$E33)+P33/IF(P$3="EOP",((1+Assumptions!$B$21)^$E33),1)</f>
        <v>754951.28438206925</v>
      </c>
      <c r="X32" s="36">
        <f>(X33)/((1+Assumptions!$B$21)^$E33)+Q33/IF(Q$3="EOP",((1+Assumptions!$B$21)^$E33),1)</f>
        <v>460998.20655091584</v>
      </c>
      <c r="Y32" s="38">
        <f t="shared" si="2"/>
        <v>-2834315.5215758961</v>
      </c>
      <c r="Z32" s="37">
        <f>H33*Assumptions!$B$7*Assumptions!$B$25/$E33/12</f>
        <v>43794.236531319242</v>
      </c>
      <c r="AA32" s="36">
        <f>Z32*Assumptions!$B$11</f>
        <v>8758.8473062638495</v>
      </c>
      <c r="AB32" s="39">
        <f t="shared" si="8"/>
        <v>35035.389225055391</v>
      </c>
      <c r="AC32" s="87">
        <f t="shared" si="9"/>
        <v>-2799280.1323508406</v>
      </c>
      <c r="AD32" s="87">
        <f>Assumptions!$B$23*R32</f>
        <v>1415533.6582163796</v>
      </c>
      <c r="AE32" s="87">
        <f t="shared" si="11"/>
        <v>-1383746.474134461</v>
      </c>
    </row>
    <row r="33" spans="1:31" x14ac:dyDescent="0.25">
      <c r="A33" s="1">
        <f t="shared" si="10"/>
        <v>28</v>
      </c>
      <c r="B33" s="30" t="s">
        <v>17</v>
      </c>
      <c r="C33" s="31">
        <f t="shared" si="3"/>
        <v>28</v>
      </c>
      <c r="D33" s="32">
        <f t="shared" si="1"/>
        <v>2.3333333333333335</v>
      </c>
      <c r="E33" s="32">
        <f t="shared" si="4"/>
        <v>8.3333333333333481E-2</v>
      </c>
      <c r="F33" s="31">
        <f t="shared" si="5"/>
        <v>0</v>
      </c>
      <c r="G33" s="36">
        <f>(G32*($K32/$K31)-L32)*(1+Assumptions!$B$15)^$F33</f>
        <v>720892782.40854847</v>
      </c>
      <c r="H33" s="36">
        <f>$H$6/$G$6*G33*(1+Assumptions!$B$16)^INT((C33-1)/12)*IF(B33="Monthly",1,12)</f>
        <v>70070.778450110913</v>
      </c>
      <c r="I33" s="40">
        <f>Assumptions!$B$14</f>
        <v>0.15</v>
      </c>
      <c r="J33" s="40">
        <f t="shared" si="6"/>
        <v>1.3451947011868914E-2</v>
      </c>
      <c r="K33" s="35">
        <f t="shared" si="7"/>
        <v>0.6844013013668192</v>
      </c>
      <c r="L33" s="37">
        <f>H33*Assumptions!$B$7</f>
        <v>35035.389225055456</v>
      </c>
      <c r="M33" s="36">
        <f>L33*Assumptions!$B$11</f>
        <v>7007.077845011092</v>
      </c>
      <c r="N33" s="36">
        <f>H33*Assumptions!$B$11</f>
        <v>14014.155690022184</v>
      </c>
      <c r="O33" s="36">
        <f>N33*Assumptions!$B$12</f>
        <v>1401.4155690022185</v>
      </c>
      <c r="P33" s="36">
        <f>H33*Assumptions!$B$9</f>
        <v>5605.6622760088731</v>
      </c>
      <c r="Q33" s="36">
        <f>H33*Assumptions!$B$8</f>
        <v>3503.538922505546</v>
      </c>
      <c r="R33" s="37">
        <f>(R34)/((1+Assumptions!$B$21)^$E34)+H34/IF(H$3="EOP",((1+Assumptions!$B$21)^$E34),1)</f>
        <v>9386114.3924640287</v>
      </c>
      <c r="S33" s="36">
        <f>(S34)/((1+Assumptions!$B$21)^$E34)+L34/IF(L$3="EOP",((1+Assumptions!$B$21)^$E34),1)</f>
        <v>4584442.4845459647</v>
      </c>
      <c r="T33" s="36">
        <f>(T34)/((1+Assumptions!$B$21)^$E34)+M34/IF(M$3="EOP",((1+Assumptions!$B$21)^$E34),1)</f>
        <v>916888.49690919288</v>
      </c>
      <c r="U33" s="36">
        <f>(U34)/((1+Assumptions!$B$21)^$E34)+N34/IF(N$3="EOP",((1+Assumptions!$B$21)^$E34),1)</f>
        <v>1877222.8784928054</v>
      </c>
      <c r="V33" s="36">
        <f>(V34)/((1+Assumptions!$B$21)^$E34)+O34/IF(O$3="EOP",((1+Assumptions!$B$21)^$E34),1)</f>
        <v>187722.28784928063</v>
      </c>
      <c r="W33" s="36">
        <f>(W34)/((1+Assumptions!$B$21)^$E34)+P34/IF(P$3="EOP",((1+Assumptions!$B$21)^$E34),1)</f>
        <v>750889.15139712254</v>
      </c>
      <c r="X33" s="36">
        <f>(X34)/((1+Assumptions!$B$21)^$E34)+Q34/IF(Q$3="EOP",((1+Assumptions!$B$21)^$E34),1)</f>
        <v>458444.24845459644</v>
      </c>
      <c r="Y33" s="38">
        <f t="shared" si="2"/>
        <v>-2819726.4143320131</v>
      </c>
      <c r="Z33" s="37">
        <f>H34*Assumptions!$B$7*Assumptions!$B$25/$E34/12</f>
        <v>43202.990382179494</v>
      </c>
      <c r="AA33" s="36">
        <f>Z33*Assumptions!$B$11</f>
        <v>8640.5980764358992</v>
      </c>
      <c r="AB33" s="39">
        <f t="shared" si="8"/>
        <v>34562.392305743597</v>
      </c>
      <c r="AC33" s="87">
        <f t="shared" si="9"/>
        <v>-2785164.0220262697</v>
      </c>
      <c r="AD33" s="87">
        <f>Assumptions!$B$23*R33</f>
        <v>1407917.1588696043</v>
      </c>
      <c r="AE33" s="87">
        <f t="shared" si="11"/>
        <v>-1377246.8631566653</v>
      </c>
    </row>
    <row r="34" spans="1:31" x14ac:dyDescent="0.25">
      <c r="A34" s="1">
        <f t="shared" si="10"/>
        <v>29</v>
      </c>
      <c r="B34" s="30" t="s">
        <v>17</v>
      </c>
      <c r="C34" s="31">
        <f t="shared" si="3"/>
        <v>29</v>
      </c>
      <c r="D34" s="32">
        <f t="shared" si="1"/>
        <v>2.4166666666666665</v>
      </c>
      <c r="E34" s="32">
        <f t="shared" si="4"/>
        <v>8.3333333333333037E-2</v>
      </c>
      <c r="F34" s="31">
        <f t="shared" si="5"/>
        <v>0</v>
      </c>
      <c r="G34" s="36">
        <f>(G33*($K33/$K32)-L33)*(1+Assumptions!$B$15)^$F34</f>
        <v>711160335.50912488</v>
      </c>
      <c r="H34" s="36">
        <f>$H$6/$G$6*G34*(1+Assumptions!$B$16)^INT((C34-1)/12)*IF(B34="Monthly",1,12)</f>
        <v>69124.784611486946</v>
      </c>
      <c r="I34" s="40">
        <f>Assumptions!$B$14</f>
        <v>0.15</v>
      </c>
      <c r="J34" s="40">
        <f t="shared" si="6"/>
        <v>1.3451947011868803E-2</v>
      </c>
      <c r="K34" s="35">
        <f t="shared" si="7"/>
        <v>0.67519477132597872</v>
      </c>
      <c r="L34" s="37">
        <f>H34*Assumptions!$B$7</f>
        <v>34562.392305743473</v>
      </c>
      <c r="M34" s="36">
        <f>L34*Assumptions!$B$11</f>
        <v>6912.4784611486948</v>
      </c>
      <c r="N34" s="36">
        <f>H34*Assumptions!$B$11</f>
        <v>13824.95692229739</v>
      </c>
      <c r="O34" s="36">
        <f>N34*Assumptions!$B$12</f>
        <v>1382.495692229739</v>
      </c>
      <c r="P34" s="36">
        <f>H34*Assumptions!$B$9</f>
        <v>5529.982768918956</v>
      </c>
      <c r="Q34" s="36">
        <f>H34*Assumptions!$B$8</f>
        <v>3456.2392305743474</v>
      </c>
      <c r="R34" s="37">
        <f>(R35)/((1+Assumptions!$B$21)^$E35)+H35/IF(H$3="EOP",((1+Assumptions!$B$21)^$E35),1)</f>
        <v>9336181.080972543</v>
      </c>
      <c r="S34" s="36">
        <f>(S35)/((1+Assumptions!$B$21)^$E35)+L35/IF(L$3="EOP",((1+Assumptions!$B$21)^$E35),1)</f>
        <v>4559323.2931468971</v>
      </c>
      <c r="T34" s="36">
        <f>(T35)/((1+Assumptions!$B$21)^$E35)+M35/IF(M$3="EOP",((1+Assumptions!$B$21)^$E35),1)</f>
        <v>911864.65862937924</v>
      </c>
      <c r="U34" s="36">
        <f>(U35)/((1+Assumptions!$B$21)^$E35)+N35/IF(N$3="EOP",((1+Assumptions!$B$21)^$E35),1)</f>
        <v>1867236.2161945086</v>
      </c>
      <c r="V34" s="36">
        <f>(V35)/((1+Assumptions!$B$21)^$E35)+O35/IF(O$3="EOP",((1+Assumptions!$B$21)^$E35),1)</f>
        <v>186723.62161945095</v>
      </c>
      <c r="W34" s="36">
        <f>(W35)/((1+Assumptions!$B$21)^$E35)+P35/IF(P$3="EOP",((1+Assumptions!$B$21)^$E35),1)</f>
        <v>746894.48647780379</v>
      </c>
      <c r="X34" s="36">
        <f>(X35)/((1+Assumptions!$B$21)^$E35)+Q35/IF(Q$3="EOP",((1+Assumptions!$B$21)^$E35),1)</f>
        <v>455932.32931468962</v>
      </c>
      <c r="Y34" s="38">
        <f t="shared" si="2"/>
        <v>-2805383.0360874739</v>
      </c>
      <c r="Z34" s="37">
        <f>H35*Assumptions!$B$7*Assumptions!$B$25/$E35/12</f>
        <v>42619.726379471329</v>
      </c>
      <c r="AA34" s="36">
        <f>Z34*Assumptions!$B$11</f>
        <v>8523.9452758942662</v>
      </c>
      <c r="AB34" s="39">
        <f t="shared" si="8"/>
        <v>34095.781103577065</v>
      </c>
      <c r="AC34" s="87">
        <f t="shared" si="9"/>
        <v>-2771287.2549838969</v>
      </c>
      <c r="AD34" s="87">
        <f>Assumptions!$B$23*R34</f>
        <v>1400427.1621458814</v>
      </c>
      <c r="AE34" s="87">
        <f t="shared" si="11"/>
        <v>-1370860.0928380154</v>
      </c>
    </row>
    <row r="35" spans="1:31" x14ac:dyDescent="0.25">
      <c r="A35" s="1">
        <f t="shared" si="10"/>
        <v>30</v>
      </c>
      <c r="B35" s="30" t="s">
        <v>17</v>
      </c>
      <c r="C35" s="31">
        <f t="shared" si="3"/>
        <v>30</v>
      </c>
      <c r="D35" s="32">
        <f t="shared" si="1"/>
        <v>2.5</v>
      </c>
      <c r="E35" s="32">
        <f t="shared" si="4"/>
        <v>8.3333333333333481E-2</v>
      </c>
      <c r="F35" s="31">
        <f t="shared" si="5"/>
        <v>0</v>
      </c>
      <c r="G35" s="36">
        <f>(G34*($K34/$K33)-L34)*(1+Assumptions!$B$15)^$F35</f>
        <v>701559281.96660757</v>
      </c>
      <c r="H35" s="36">
        <f>$H$6/$G$6*G35*(1+Assumptions!$B$16)^INT((C35-1)/12)*IF(B35="Monthly",1,12)</f>
        <v>68191.56220715426</v>
      </c>
      <c r="I35" s="40">
        <f>Assumptions!$B$14</f>
        <v>0.15</v>
      </c>
      <c r="J35" s="40">
        <f t="shared" si="6"/>
        <v>1.3451947011868914E-2</v>
      </c>
      <c r="K35" s="35">
        <f t="shared" si="7"/>
        <v>0.66611208703941072</v>
      </c>
      <c r="L35" s="37">
        <f>H35*Assumptions!$B$7</f>
        <v>34095.78110357713</v>
      </c>
      <c r="M35" s="36">
        <f>L35*Assumptions!$B$11</f>
        <v>6819.1562207154266</v>
      </c>
      <c r="N35" s="36">
        <f>H35*Assumptions!$B$11</f>
        <v>13638.312441430853</v>
      </c>
      <c r="O35" s="36">
        <f>N35*Assumptions!$B$12</f>
        <v>1363.8312441430853</v>
      </c>
      <c r="P35" s="36">
        <f>H35*Assumptions!$B$9</f>
        <v>5455.3249765723413</v>
      </c>
      <c r="Q35" s="36">
        <f>H35*Assumptions!$B$8</f>
        <v>3409.5781103577133</v>
      </c>
      <c r="R35" s="37">
        <f>(R36)/((1+Assumptions!$B$21)^$E36)+H36/IF(H$3="EOP",((1+Assumptions!$B$21)^$E36),1)</f>
        <v>9287080.0597246662</v>
      </c>
      <c r="S35" s="36">
        <f>(S36)/((1+Assumptions!$B$21)^$E36)+L36/IF(L$3="EOP",((1+Assumptions!$B$21)^$E36),1)</f>
        <v>4534618.9715284836</v>
      </c>
      <c r="T35" s="36">
        <f>(T36)/((1+Assumptions!$B$21)^$E36)+M36/IF(M$3="EOP",((1+Assumptions!$B$21)^$E36),1)</f>
        <v>906923.7943056965</v>
      </c>
      <c r="U35" s="36">
        <f>(U36)/((1+Assumptions!$B$21)^$E36)+N36/IF(N$3="EOP",((1+Assumptions!$B$21)^$E36),1)</f>
        <v>1857416.0119449333</v>
      </c>
      <c r="V35" s="36">
        <f>(V36)/((1+Assumptions!$B$21)^$E36)+O36/IF(O$3="EOP",((1+Assumptions!$B$21)^$E36),1)</f>
        <v>185741.60119449341</v>
      </c>
      <c r="W35" s="36">
        <f>(W36)/((1+Assumptions!$B$21)^$E36)+P36/IF(P$3="EOP",((1+Assumptions!$B$21)^$E36),1)</f>
        <v>742966.40477797366</v>
      </c>
      <c r="X35" s="36">
        <f>(X36)/((1+Assumptions!$B$21)^$E36)+Q36/IF(Q$3="EOP",((1+Assumptions!$B$21)^$E36),1)</f>
        <v>453461.89715284825</v>
      </c>
      <c r="Y35" s="38">
        <f t="shared" si="2"/>
        <v>-2791282.1698206174</v>
      </c>
      <c r="Z35" s="37">
        <f>H36*Assumptions!$B$7*Assumptions!$B$25/$E36/12</f>
        <v>42044.336759852296</v>
      </c>
      <c r="AA35" s="36">
        <f>Z35*Assumptions!$B$11</f>
        <v>8408.8673519704589</v>
      </c>
      <c r="AB35" s="39">
        <f t="shared" si="8"/>
        <v>33635.469407881836</v>
      </c>
      <c r="AC35" s="87">
        <f t="shared" si="9"/>
        <v>-2757646.7004127358</v>
      </c>
      <c r="AD35" s="87">
        <f>Assumptions!$B$23*R35</f>
        <v>1393062.0089586999</v>
      </c>
      <c r="AE35" s="87">
        <f t="shared" si="11"/>
        <v>-1364584.6914540359</v>
      </c>
    </row>
    <row r="36" spans="1:31" x14ac:dyDescent="0.25">
      <c r="A36" s="1">
        <f t="shared" si="10"/>
        <v>31</v>
      </c>
      <c r="B36" s="30" t="s">
        <v>17</v>
      </c>
      <c r="C36" s="31">
        <f t="shared" si="3"/>
        <v>31</v>
      </c>
      <c r="D36" s="32">
        <f t="shared" si="1"/>
        <v>2.5833333333333335</v>
      </c>
      <c r="E36" s="32">
        <f t="shared" si="4"/>
        <v>8.3333333333333481E-2</v>
      </c>
      <c r="F36" s="31">
        <f t="shared" si="5"/>
        <v>0</v>
      </c>
      <c r="G36" s="36">
        <f>(G35*($K35/$K34)-L35)*(1+Assumptions!$B$15)^$F36</f>
        <v>692087847.89880431</v>
      </c>
      <c r="H36" s="36">
        <f>$H$6/$G$6*G36*(1+Assumptions!$B$16)^INT((C36-1)/12)*IF(B36="Monthly",1,12)</f>
        <v>67270.938815763788</v>
      </c>
      <c r="I36" s="40">
        <f>Assumptions!$B$14</f>
        <v>0.15</v>
      </c>
      <c r="J36" s="40">
        <f t="shared" si="6"/>
        <v>1.3451947011868914E-2</v>
      </c>
      <c r="K36" s="35">
        <f t="shared" si="7"/>
        <v>0.65715158254059114</v>
      </c>
      <c r="L36" s="37">
        <f>H36*Assumptions!$B$7</f>
        <v>33635.469407881894</v>
      </c>
      <c r="M36" s="36">
        <f>L36*Assumptions!$B$11</f>
        <v>6727.0938815763793</v>
      </c>
      <c r="N36" s="36">
        <f>H36*Assumptions!$B$11</f>
        <v>13454.187763152759</v>
      </c>
      <c r="O36" s="36">
        <f>N36*Assumptions!$B$12</f>
        <v>1345.4187763152759</v>
      </c>
      <c r="P36" s="36">
        <f>H36*Assumptions!$B$9</f>
        <v>5381.6751052611035</v>
      </c>
      <c r="Q36" s="36">
        <f>H36*Assumptions!$B$8</f>
        <v>3363.5469407881897</v>
      </c>
      <c r="R36" s="37">
        <f>(R37)/((1+Assumptions!$B$21)^$E37)+H37/IF(H$3="EOP",((1+Assumptions!$B$21)^$E37),1)</f>
        <v>9238800.4181371797</v>
      </c>
      <c r="S36" s="36">
        <f>(S37)/((1+Assumptions!$B$21)^$E37)+L37/IF(L$3="EOP",((1+Assumptions!$B$21)^$E37),1)</f>
        <v>4510324.0747480746</v>
      </c>
      <c r="T36" s="36">
        <f>(T37)/((1+Assumptions!$B$21)^$E37)+M37/IF(M$3="EOP",((1+Assumptions!$B$21)^$E37),1)</f>
        <v>902064.81494961469</v>
      </c>
      <c r="U36" s="36">
        <f>(U37)/((1+Assumptions!$B$21)^$E37)+N37/IF(N$3="EOP",((1+Assumptions!$B$21)^$E37),1)</f>
        <v>1847760.0836274361</v>
      </c>
      <c r="V36" s="36">
        <f>(V37)/((1+Assumptions!$B$21)^$E37)+O37/IF(O$3="EOP",((1+Assumptions!$B$21)^$E37),1)</f>
        <v>184776.00836274368</v>
      </c>
      <c r="W36" s="36">
        <f>(W37)/((1+Assumptions!$B$21)^$E37)+P37/IF(P$3="EOP",((1+Assumptions!$B$21)^$E37),1)</f>
        <v>739104.03345097473</v>
      </c>
      <c r="X36" s="36">
        <f>(X37)/((1+Assumptions!$B$21)^$E37)+Q37/IF(Q$3="EOP",((1+Assumptions!$B$21)^$E37),1)</f>
        <v>451032.40747480735</v>
      </c>
      <c r="Y36" s="38">
        <f t="shared" si="2"/>
        <v>-2777420.6421482451</v>
      </c>
      <c r="Z36" s="37">
        <f>H37*Assumptions!$B$7*Assumptions!$B$25/$E37/12</f>
        <v>41476.715214843272</v>
      </c>
      <c r="AA36" s="36">
        <f>Z36*Assumptions!$B$11</f>
        <v>8295.3430429686541</v>
      </c>
      <c r="AB36" s="39">
        <f t="shared" si="8"/>
        <v>33181.372171874616</v>
      </c>
      <c r="AC36" s="87">
        <f t="shared" si="9"/>
        <v>-2744239.2699763705</v>
      </c>
      <c r="AD36" s="87">
        <f>Assumptions!$B$23*R36</f>
        <v>1385820.062720577</v>
      </c>
      <c r="AE36" s="87">
        <f t="shared" si="11"/>
        <v>-1358419.2072557935</v>
      </c>
    </row>
    <row r="37" spans="1:31" x14ac:dyDescent="0.25">
      <c r="A37" s="1">
        <f t="shared" si="10"/>
        <v>32</v>
      </c>
      <c r="B37" s="30" t="s">
        <v>17</v>
      </c>
      <c r="C37" s="31">
        <f t="shared" si="3"/>
        <v>32</v>
      </c>
      <c r="D37" s="32">
        <f t="shared" si="1"/>
        <v>2.6666666666666665</v>
      </c>
      <c r="E37" s="32">
        <f t="shared" si="4"/>
        <v>8.3333333333333037E-2</v>
      </c>
      <c r="F37" s="31">
        <f t="shared" si="5"/>
        <v>0</v>
      </c>
      <c r="G37" s="36">
        <f>(G36*($K36/$K35)-L36)*(1+Assumptions!$B$15)^$F37</f>
        <v>682744283.3719033</v>
      </c>
      <c r="H37" s="36">
        <f>$H$6/$G$6*G37*(1+Assumptions!$B$16)^INT((C37-1)/12)*IF(B37="Monthly",1,12)</f>
        <v>66362.744343749</v>
      </c>
      <c r="I37" s="40">
        <f>Assumptions!$B$14</f>
        <v>0.15</v>
      </c>
      <c r="J37" s="40">
        <f t="shared" si="6"/>
        <v>1.3451947011868803E-2</v>
      </c>
      <c r="K37" s="35">
        <f t="shared" si="7"/>
        <v>0.64831161427348938</v>
      </c>
      <c r="L37" s="37">
        <f>H37*Assumptions!$B$7</f>
        <v>33181.3721718745</v>
      </c>
      <c r="M37" s="36">
        <f>L37*Assumptions!$B$11</f>
        <v>6636.2744343749</v>
      </c>
      <c r="N37" s="36">
        <f>H37*Assumptions!$B$11</f>
        <v>13272.5488687498</v>
      </c>
      <c r="O37" s="36">
        <f>N37*Assumptions!$B$12</f>
        <v>1327.25488687498</v>
      </c>
      <c r="P37" s="36">
        <f>H37*Assumptions!$B$9</f>
        <v>5309.01954749992</v>
      </c>
      <c r="Q37" s="36">
        <f>H37*Assumptions!$B$8</f>
        <v>3318.13721718745</v>
      </c>
      <c r="R37" s="37">
        <f>(R38)/((1+Assumptions!$B$21)^$E38)+H38/IF(H$3="EOP",((1+Assumptions!$B$21)^$E38),1)</f>
        <v>9191331.3935967833</v>
      </c>
      <c r="S37" s="36">
        <f>(S38)/((1+Assumptions!$B$21)^$E38)+L38/IF(L$3="EOP",((1+Assumptions!$B$21)^$E38),1)</f>
        <v>4486433.2316941116</v>
      </c>
      <c r="T37" s="36">
        <f>(T38)/((1+Assumptions!$B$21)^$E38)+M38/IF(M$3="EOP",((1+Assumptions!$B$21)^$E38),1)</f>
        <v>897286.64633882209</v>
      </c>
      <c r="U37" s="36">
        <f>(U38)/((1+Assumptions!$B$21)^$E38)+N38/IF(N$3="EOP",((1+Assumptions!$B$21)^$E38),1)</f>
        <v>1838266.2787193567</v>
      </c>
      <c r="V37" s="36">
        <f>(V38)/((1+Assumptions!$B$21)^$E38)+O38/IF(O$3="EOP",((1+Assumptions!$B$21)^$E38),1)</f>
        <v>183826.62787193572</v>
      </c>
      <c r="W37" s="36">
        <f>(W38)/((1+Assumptions!$B$21)^$E38)+P38/IF(P$3="EOP",((1+Assumptions!$B$21)^$E38),1)</f>
        <v>735306.51148774289</v>
      </c>
      <c r="X37" s="36">
        <f>(X38)/((1+Assumptions!$B$21)^$E38)+Q38/IF(Q$3="EOP",((1+Assumptions!$B$21)^$E38),1)</f>
        <v>448643.32316941104</v>
      </c>
      <c r="Y37" s="38">
        <f t="shared" si="2"/>
        <v>-2763795.3227369189</v>
      </c>
      <c r="Z37" s="37">
        <f>H38*Assumptions!$B$7*Assumptions!$B$25/$E38/12</f>
        <v>40916.756871187172</v>
      </c>
      <c r="AA37" s="36">
        <f>Z37*Assumptions!$B$11</f>
        <v>8183.3513742374344</v>
      </c>
      <c r="AB37" s="39">
        <f t="shared" si="8"/>
        <v>32733.405496949737</v>
      </c>
      <c r="AC37" s="87">
        <f t="shared" si="9"/>
        <v>-2731061.9172399691</v>
      </c>
      <c r="AD37" s="87">
        <f>Assumptions!$B$23*R37</f>
        <v>1378699.7090395174</v>
      </c>
      <c r="AE37" s="87">
        <f t="shared" si="11"/>
        <v>-1352362.2082004517</v>
      </c>
    </row>
    <row r="38" spans="1:31" x14ac:dyDescent="0.25">
      <c r="A38" s="1">
        <f t="shared" si="10"/>
        <v>33</v>
      </c>
      <c r="B38" s="30" t="s">
        <v>17</v>
      </c>
      <c r="C38" s="31">
        <f t="shared" si="3"/>
        <v>33</v>
      </c>
      <c r="D38" s="32">
        <f t="shared" si="1"/>
        <v>2.75</v>
      </c>
      <c r="E38" s="32">
        <f t="shared" si="4"/>
        <v>8.3333333333333481E-2</v>
      </c>
      <c r="F38" s="31">
        <f t="shared" si="5"/>
        <v>0</v>
      </c>
      <c r="G38" s="36">
        <f>(G37*($K37/$K36)-L37)*(1+Assumptions!$B$15)^$F38</f>
        <v>673526862.07715619</v>
      </c>
      <c r="H38" s="36">
        <f>$H$6/$G$6*G38*(1+Assumptions!$B$16)^INT((C38-1)/12)*IF(B38="Monthly",1,12)</f>
        <v>65466.810993899591</v>
      </c>
      <c r="I38" s="40">
        <f>Assumptions!$B$14</f>
        <v>0.15</v>
      </c>
      <c r="J38" s="40">
        <f t="shared" si="6"/>
        <v>1.3451947011868914E-2</v>
      </c>
      <c r="K38" s="35">
        <f t="shared" si="7"/>
        <v>0.63959056079110321</v>
      </c>
      <c r="L38" s="37">
        <f>H38*Assumptions!$B$7</f>
        <v>32733.405496949796</v>
      </c>
      <c r="M38" s="36">
        <f>L38*Assumptions!$B$11</f>
        <v>6546.6810993899599</v>
      </c>
      <c r="N38" s="36">
        <f>H38*Assumptions!$B$11</f>
        <v>13093.36219877992</v>
      </c>
      <c r="O38" s="36">
        <f>N38*Assumptions!$B$12</f>
        <v>1309.3362198779921</v>
      </c>
      <c r="P38" s="36">
        <f>H38*Assumptions!$B$9</f>
        <v>5237.3448795119675</v>
      </c>
      <c r="Q38" s="36">
        <f>H38*Assumptions!$B$8</f>
        <v>3273.3405496949799</v>
      </c>
      <c r="R38" s="37">
        <f>(R39)/((1+Assumptions!$B$21)^$E39)+H39/IF(H$3="EOP",((1+Assumptions!$B$21)^$E39),1)</f>
        <v>9144662.3694638032</v>
      </c>
      <c r="S38" s="36">
        <f>(S39)/((1+Assumptions!$B$21)^$E39)+L39/IF(L$3="EOP",((1+Assumptions!$B$21)^$E39),1)</f>
        <v>4462941.1440900341</v>
      </c>
      <c r="T38" s="36">
        <f>(T39)/((1+Assumptions!$B$21)^$E39)+M39/IF(M$3="EOP",((1+Assumptions!$B$21)^$E39),1)</f>
        <v>892588.22881800658</v>
      </c>
      <c r="U38" s="36">
        <f>(U39)/((1+Assumptions!$B$21)^$E39)+N39/IF(N$3="EOP",((1+Assumptions!$B$21)^$E39),1)</f>
        <v>1828932.4738927612</v>
      </c>
      <c r="V38" s="36">
        <f>(V39)/((1+Assumptions!$B$21)^$E39)+O39/IF(O$3="EOP",((1+Assumptions!$B$21)^$E39),1)</f>
        <v>182893.24738927613</v>
      </c>
      <c r="W38" s="36">
        <f>(W39)/((1+Assumptions!$B$21)^$E39)+P39/IF(P$3="EOP",((1+Assumptions!$B$21)^$E39),1)</f>
        <v>731572.98955710453</v>
      </c>
      <c r="X38" s="36">
        <f>(X39)/((1+Assumptions!$B$21)^$E39)+Q39/IF(Q$3="EOP",((1+Assumptions!$B$21)^$E39),1)</f>
        <v>446294.11440900329</v>
      </c>
      <c r="Y38" s="38">
        <f t="shared" si="2"/>
        <v>-2750403.1237221826</v>
      </c>
      <c r="Z38" s="37">
        <f>H39*Assumptions!$B$7*Assumptions!$B$25/$E39/12</f>
        <v>40364.358271474492</v>
      </c>
      <c r="AA38" s="36">
        <f>Z38*Assumptions!$B$11</f>
        <v>8072.8716542948987</v>
      </c>
      <c r="AB38" s="39">
        <f t="shared" si="8"/>
        <v>32291.486617179595</v>
      </c>
      <c r="AC38" s="87">
        <f t="shared" si="9"/>
        <v>-2718111.637105003</v>
      </c>
      <c r="AD38" s="87">
        <f>Assumptions!$B$23*R38</f>
        <v>1371699.3554195703</v>
      </c>
      <c r="AE38" s="87">
        <f t="shared" si="11"/>
        <v>-1346412.2816854327</v>
      </c>
    </row>
    <row r="39" spans="1:31" x14ac:dyDescent="0.25">
      <c r="A39" s="1">
        <f t="shared" si="10"/>
        <v>34</v>
      </c>
      <c r="B39" s="30" t="s">
        <v>17</v>
      </c>
      <c r="C39" s="31">
        <f t="shared" si="3"/>
        <v>34</v>
      </c>
      <c r="D39" s="32">
        <f t="shared" si="1"/>
        <v>2.8333333333333335</v>
      </c>
      <c r="E39" s="32">
        <f t="shared" si="4"/>
        <v>8.3333333333333481E-2</v>
      </c>
      <c r="F39" s="31">
        <f t="shared" si="5"/>
        <v>0</v>
      </c>
      <c r="G39" s="36">
        <f>(G38*($K38/$K37)-L38)*(1+Assumptions!$B$15)^$F39</f>
        <v>664433881.01192701</v>
      </c>
      <c r="H39" s="36">
        <f>$H$6/$G$6*G39*(1+Assumptions!$B$16)^INT((C39-1)/12)*IF(B39="Monthly",1,12)</f>
        <v>64582.973234359306</v>
      </c>
      <c r="I39" s="40">
        <f>Assumptions!$B$14</f>
        <v>0.15</v>
      </c>
      <c r="J39" s="40">
        <f t="shared" si="6"/>
        <v>1.3451947011868914E-2</v>
      </c>
      <c r="K39" s="35">
        <f t="shared" si="7"/>
        <v>0.63098682245804982</v>
      </c>
      <c r="L39" s="37">
        <f>H39*Assumptions!$B$7</f>
        <v>32291.486617179653</v>
      </c>
      <c r="M39" s="36">
        <f>L39*Assumptions!$B$11</f>
        <v>6458.2973234359306</v>
      </c>
      <c r="N39" s="36">
        <f>H39*Assumptions!$B$11</f>
        <v>12916.594646871861</v>
      </c>
      <c r="O39" s="36">
        <f>N39*Assumptions!$B$12</f>
        <v>1291.6594646871863</v>
      </c>
      <c r="P39" s="36">
        <f>H39*Assumptions!$B$9</f>
        <v>5166.6378587487443</v>
      </c>
      <c r="Q39" s="36">
        <f>H39*Assumptions!$B$8</f>
        <v>3229.1486617179653</v>
      </c>
      <c r="R39" s="37">
        <f>(R40)/((1+Assumptions!$B$21)^$E40)+H40/IF(H$3="EOP",((1+Assumptions!$B$21)^$E40),1)</f>
        <v>9098782.8731028512</v>
      </c>
      <c r="S39" s="36">
        <f>(S40)/((1+Assumptions!$B$21)^$E40)+L40/IF(L$3="EOP",((1+Assumptions!$B$21)^$E40),1)</f>
        <v>4439842.5855116257</v>
      </c>
      <c r="T39" s="36">
        <f>(T40)/((1+Assumptions!$B$21)^$E40)+M40/IF(M$3="EOP",((1+Assumptions!$B$21)^$E40),1)</f>
        <v>887968.51710232487</v>
      </c>
      <c r="U39" s="36">
        <f>(U40)/((1+Assumptions!$B$21)^$E40)+N40/IF(N$3="EOP",((1+Assumptions!$B$21)^$E40),1)</f>
        <v>1819756.5746205708</v>
      </c>
      <c r="V39" s="36">
        <f>(V40)/((1+Assumptions!$B$21)^$E40)+O40/IF(O$3="EOP",((1+Assumptions!$B$21)^$E40),1)</f>
        <v>181975.65746205708</v>
      </c>
      <c r="W39" s="36">
        <f>(W40)/((1+Assumptions!$B$21)^$E40)+P40/IF(P$3="EOP",((1+Assumptions!$B$21)^$E40),1)</f>
        <v>727902.6298482283</v>
      </c>
      <c r="X39" s="36">
        <f>(X40)/((1+Assumptions!$B$21)^$E40)+Q40/IF(Q$3="EOP",((1+Assumptions!$B$21)^$E40),1)</f>
        <v>443984.25855116243</v>
      </c>
      <c r="Y39" s="38">
        <f t="shared" si="2"/>
        <v>-2737240.9991356451</v>
      </c>
      <c r="Z39" s="37">
        <f>H40*Assumptions!$B$7*Assumptions!$B$25/$E40/12</f>
        <v>39819.417355026751</v>
      </c>
      <c r="AA39" s="36">
        <f>Z39*Assumptions!$B$11</f>
        <v>7963.8834710053507</v>
      </c>
      <c r="AB39" s="39">
        <f t="shared" si="8"/>
        <v>31855.533884021403</v>
      </c>
      <c r="AC39" s="87">
        <f t="shared" si="9"/>
        <v>-2705385.4652516237</v>
      </c>
      <c r="AD39" s="87">
        <f>Assumptions!$B$23*R39</f>
        <v>1364817.4309654275</v>
      </c>
      <c r="AE39" s="87">
        <f t="shared" si="11"/>
        <v>-1340568.0342861961</v>
      </c>
    </row>
    <row r="40" spans="1:31" x14ac:dyDescent="0.25">
      <c r="A40" s="1">
        <f t="shared" si="10"/>
        <v>35</v>
      </c>
      <c r="B40" s="30" t="s">
        <v>17</v>
      </c>
      <c r="C40" s="31">
        <f t="shared" si="3"/>
        <v>35</v>
      </c>
      <c r="D40" s="32">
        <f t="shared" si="1"/>
        <v>2.9166666666666665</v>
      </c>
      <c r="E40" s="32">
        <f t="shared" si="4"/>
        <v>8.3333333333333037E-2</v>
      </c>
      <c r="F40" s="31">
        <f t="shared" si="5"/>
        <v>0</v>
      </c>
      <c r="G40" s="36">
        <f>(G39*($K39/$K38)-L39)*(1+Assumptions!$B$15)^$F40</f>
        <v>655463660.16504705</v>
      </c>
      <c r="H40" s="36">
        <f>$H$6/$G$6*G40*(1+Assumptions!$B$16)^INT((C40-1)/12)*IF(B40="Monthly",1,12)</f>
        <v>63711.06776804258</v>
      </c>
      <c r="I40" s="40">
        <f>Assumptions!$B$14</f>
        <v>0.15</v>
      </c>
      <c r="J40" s="40">
        <f t="shared" si="6"/>
        <v>1.3451947011868803E-2</v>
      </c>
      <c r="K40" s="35">
        <f t="shared" si="7"/>
        <v>0.62249882115715671</v>
      </c>
      <c r="L40" s="37">
        <f>H40*Assumptions!$B$7</f>
        <v>31855.53388402129</v>
      </c>
      <c r="M40" s="36">
        <f>L40*Assumptions!$B$11</f>
        <v>6371.1067768042585</v>
      </c>
      <c r="N40" s="36">
        <f>H40*Assumptions!$B$11</f>
        <v>12742.213553608517</v>
      </c>
      <c r="O40" s="36">
        <f>N40*Assumptions!$B$12</f>
        <v>1274.2213553608517</v>
      </c>
      <c r="P40" s="36">
        <f>H40*Assumptions!$B$9</f>
        <v>5096.8854214434068</v>
      </c>
      <c r="Q40" s="36">
        <f>H40*Assumptions!$B$8</f>
        <v>3185.5533884021293</v>
      </c>
      <c r="R40" s="37">
        <f>(R41)/((1+Assumptions!$B$21)^$E41)+H41/IF(H$3="EOP",((1+Assumptions!$B$21)^$E41),1)</f>
        <v>9053682.5739400703</v>
      </c>
      <c r="S40" s="36">
        <f>(S41)/((1+Assumptions!$B$21)^$E41)+L41/IF(L$3="EOP",((1+Assumptions!$B$21)^$E41),1)</f>
        <v>4417132.4004176334</v>
      </c>
      <c r="T40" s="36">
        <f>(T41)/((1+Assumptions!$B$21)^$E41)+M41/IF(M$3="EOP",((1+Assumptions!$B$21)^$E41),1)</f>
        <v>883426.48008352646</v>
      </c>
      <c r="U40" s="36">
        <f>(U41)/((1+Assumptions!$B$21)^$E41)+N41/IF(N$3="EOP",((1+Assumptions!$B$21)^$E41),1)</f>
        <v>1810736.5147880146</v>
      </c>
      <c r="V40" s="36">
        <f>(V41)/((1+Assumptions!$B$21)^$E41)+O41/IF(O$3="EOP",((1+Assumptions!$B$21)^$E41),1)</f>
        <v>181073.65147880148</v>
      </c>
      <c r="W40" s="36">
        <f>(W41)/((1+Assumptions!$B$21)^$E41)+P41/IF(P$3="EOP",((1+Assumptions!$B$21)^$E41),1)</f>
        <v>724294.6059152059</v>
      </c>
      <c r="X40" s="36">
        <f>(X41)/((1+Assumptions!$B$21)^$E41)+Q41/IF(Q$3="EOP",((1+Assumptions!$B$21)^$E41),1)</f>
        <v>441713.24004176323</v>
      </c>
      <c r="Y40" s="38">
        <f t="shared" si="2"/>
        <v>-2724305.9443397806</v>
      </c>
      <c r="Z40" s="37">
        <f>H41*Assumptions!$B$7*Assumptions!$B$25/$E41/12</f>
        <v>39281.833439039787</v>
      </c>
      <c r="AA40" s="36">
        <f>Z40*Assumptions!$B$11</f>
        <v>7856.3666878079575</v>
      </c>
      <c r="AB40" s="39">
        <f t="shared" si="8"/>
        <v>31425.46675123183</v>
      </c>
      <c r="AC40" s="87">
        <f t="shared" si="9"/>
        <v>-2692880.4775885488</v>
      </c>
      <c r="AD40" s="87">
        <f>Assumptions!$B$23*R40</f>
        <v>1358052.3860910104</v>
      </c>
      <c r="AE40" s="87">
        <f t="shared" si="11"/>
        <v>-1334828.0914975384</v>
      </c>
    </row>
    <row r="41" spans="1:31" s="21" customFormat="1" x14ac:dyDescent="0.25">
      <c r="A41" s="21">
        <f t="shared" si="10"/>
        <v>36</v>
      </c>
      <c r="B41" s="41" t="s">
        <v>17</v>
      </c>
      <c r="C41" s="23">
        <f t="shared" si="3"/>
        <v>36</v>
      </c>
      <c r="D41" s="22">
        <f t="shared" si="1"/>
        <v>3</v>
      </c>
      <c r="E41" s="22">
        <f t="shared" si="4"/>
        <v>8.3333333333333481E-2</v>
      </c>
      <c r="F41" s="23">
        <f t="shared" si="5"/>
        <v>0</v>
      </c>
      <c r="G41" s="27">
        <f>(G40*($K40/$K39)-L40)*(1+Assumptions!$B$15)^$F41</f>
        <v>646614542.20641732</v>
      </c>
      <c r="H41" s="27">
        <f>$H$6/$G$6*G41*(1+Assumptions!$B$16)^INT((C41-1)/12)*IF(B41="Monthly",1,12)</f>
        <v>62850.933502463769</v>
      </c>
      <c r="I41" s="42">
        <f>Assumptions!$B$14</f>
        <v>0.15</v>
      </c>
      <c r="J41" s="42">
        <f t="shared" si="6"/>
        <v>1.3451947011868914E-2</v>
      </c>
      <c r="K41" s="43">
        <f t="shared" si="7"/>
        <v>0.61412499999999981</v>
      </c>
      <c r="L41" s="26">
        <f>H41*Assumptions!$B$7</f>
        <v>31425.466751231885</v>
      </c>
      <c r="M41" s="27">
        <f>L41*Assumptions!$B$11</f>
        <v>6285.0933502463777</v>
      </c>
      <c r="N41" s="27">
        <f>H41*Assumptions!$B$11</f>
        <v>12570.186700492755</v>
      </c>
      <c r="O41" s="27">
        <f>N41*Assumptions!$B$12</f>
        <v>1257.0186700492757</v>
      </c>
      <c r="P41" s="27">
        <f>H41*Assumptions!$B$9</f>
        <v>5028.0746801971018</v>
      </c>
      <c r="Q41" s="27">
        <f>H41*Assumptions!$B$8</f>
        <v>3142.5466751231888</v>
      </c>
      <c r="R41" s="26">
        <f>(R42)/((1+Assumptions!$B$21)^$E42)+H42/IF(H$3="EOP",((1+Assumptions!$B$21)^$E42),1)</f>
        <v>9009351.2815466318</v>
      </c>
      <c r="S41" s="27">
        <f>(S42)/((1+Assumptions!$B$21)^$E42)+L42/IF(L$3="EOP",((1+Assumptions!$B$21)^$E42),1)</f>
        <v>4394805.50319348</v>
      </c>
      <c r="T41" s="27">
        <f>(T42)/((1+Assumptions!$B$21)^$E42)+M42/IF(M$3="EOP",((1+Assumptions!$B$21)^$E42),1)</f>
        <v>878961.10063869588</v>
      </c>
      <c r="U41" s="27">
        <f>(U42)/((1+Assumptions!$B$21)^$E42)+N42/IF(N$3="EOP",((1+Assumptions!$B$21)^$E42),1)</f>
        <v>1801870.2563093267</v>
      </c>
      <c r="V41" s="27">
        <f>(V42)/((1+Assumptions!$B$21)^$E42)+O42/IF(O$3="EOP",((1+Assumptions!$B$21)^$E42),1)</f>
        <v>180187.02563093271</v>
      </c>
      <c r="W41" s="27">
        <f>(W42)/((1+Assumptions!$B$21)^$E42)+P42/IF(P$3="EOP",((1+Assumptions!$B$21)^$E42),1)</f>
        <v>720748.10252373083</v>
      </c>
      <c r="X41" s="27">
        <f>(X42)/((1+Assumptions!$B$21)^$E42)+Q42/IF(Q$3="EOP",((1+Assumptions!$B$21)^$E42),1)</f>
        <v>439480.55031934794</v>
      </c>
      <c r="Y41" s="28">
        <f t="shared" si="2"/>
        <v>-2711594.9954703753</v>
      </c>
      <c r="Z41" s="26">
        <f>H42*Assumptions!$B$7*Assumptions!$B$25/$E42/12</f>
        <v>42688.660331502033</v>
      </c>
      <c r="AA41" s="27">
        <f>Z41*Assumptions!$B$11</f>
        <v>8537.7320663004066</v>
      </c>
      <c r="AB41" s="29">
        <f t="shared" si="8"/>
        <v>34150.928265201626</v>
      </c>
      <c r="AC41" s="86">
        <f t="shared" si="9"/>
        <v>-2677444.0672051739</v>
      </c>
      <c r="AD41" s="86">
        <f>Assumptions!$B$23*R41</f>
        <v>1351402.6922319948</v>
      </c>
      <c r="AE41" s="86">
        <f t="shared" si="11"/>
        <v>-1326041.3749731791</v>
      </c>
    </row>
    <row r="42" spans="1:31" s="44" customFormat="1" x14ac:dyDescent="0.25">
      <c r="A42" s="44">
        <f t="shared" si="10"/>
        <v>37</v>
      </c>
      <c r="B42" s="45" t="s">
        <v>18</v>
      </c>
      <c r="C42" s="46">
        <f>C41+12</f>
        <v>48</v>
      </c>
      <c r="D42" s="47">
        <f t="shared" si="1"/>
        <v>4</v>
      </c>
      <c r="E42" s="47">
        <f t="shared" si="4"/>
        <v>1</v>
      </c>
      <c r="F42" s="48">
        <f t="shared" si="5"/>
        <v>1</v>
      </c>
      <c r="G42" s="49">
        <f>(G41*($K41/$K40)-L41)*(1+Assumptions!$B$15)^$F42</f>
        <v>650642590.02441752</v>
      </c>
      <c r="H42" s="49">
        <f>$H$6/$G$6*G42*(1+Assumptions!$B$16)^INT((C42-1)/12)*IF(B42="Monthly",1,12)</f>
        <v>819622.27836483903</v>
      </c>
      <c r="I42" s="50">
        <f>Assumptions!$B$14</f>
        <v>0.15</v>
      </c>
      <c r="J42" s="50">
        <f t="shared" si="6"/>
        <v>0.15000000000000002</v>
      </c>
      <c r="K42" s="51">
        <f t="shared" si="7"/>
        <v>0.52200624999999978</v>
      </c>
      <c r="L42" s="52">
        <f>H42*Assumptions!$B$7</f>
        <v>409811.13918241952</v>
      </c>
      <c r="M42" s="49">
        <f>L42*Assumptions!$B$11</f>
        <v>81962.227836483915</v>
      </c>
      <c r="N42" s="49">
        <f>H42*Assumptions!$B$11</f>
        <v>163924.45567296783</v>
      </c>
      <c r="O42" s="49">
        <f>N42*Assumptions!$B$12</f>
        <v>16392.445567296785</v>
      </c>
      <c r="P42" s="49">
        <f>H42*Assumptions!$B$9</f>
        <v>65569.782269187126</v>
      </c>
      <c r="Q42" s="49">
        <f>H42*Assumptions!$B$8</f>
        <v>40981.113918241957</v>
      </c>
      <c r="R42" s="52">
        <f>(R43)/((1+Assumptions!$B$21)^$E43)+H43/IF(H$3="EOP",((1+Assumptions!$B$21)^$E43),1)</f>
        <v>8394472.2282613367</v>
      </c>
      <c r="S42" s="49">
        <f>(S43)/((1+Assumptions!$B$21)^$E43)+L43/IF(L$3="EOP",((1+Assumptions!$B$21)^$E43),1)</f>
        <v>4094864.5015908969</v>
      </c>
      <c r="T42" s="49">
        <f>(T43)/((1+Assumptions!$B$21)^$E43)+M43/IF(M$3="EOP",((1+Assumptions!$B$21)^$E43),1)</f>
        <v>818972.90031817928</v>
      </c>
      <c r="U42" s="49">
        <f>(U43)/((1+Assumptions!$B$21)^$E43)+N43/IF(N$3="EOP",((1+Assumptions!$B$21)^$E43),1)</f>
        <v>1678894.4456522677</v>
      </c>
      <c r="V42" s="49">
        <f>(V43)/((1+Assumptions!$B$21)^$E43)+O43/IF(O$3="EOP",((1+Assumptions!$B$21)^$E43),1)</f>
        <v>167889.44456522679</v>
      </c>
      <c r="W42" s="49">
        <f>(W43)/((1+Assumptions!$B$21)^$E43)+P43/IF(P$3="EOP",((1+Assumptions!$B$21)^$E43),1)</f>
        <v>671557.77826090716</v>
      </c>
      <c r="X42" s="49">
        <f>(X43)/((1+Assumptions!$B$21)^$E43)+Q43/IF(Q$3="EOP",((1+Assumptions!$B$21)^$E43),1)</f>
        <v>409486.45015908964</v>
      </c>
      <c r="Y42" s="53">
        <f t="shared" si="2"/>
        <v>-2526531.3974815817</v>
      </c>
      <c r="Z42" s="52">
        <f>H43*Assumptions!$B$7*Assumptions!$B$25/$E43/12</f>
        <v>39942.334487945169</v>
      </c>
      <c r="AA42" s="49">
        <f>Z42*Assumptions!$B$11</f>
        <v>7988.4668975890345</v>
      </c>
      <c r="AB42" s="54">
        <f t="shared" si="8"/>
        <v>31953.867590356134</v>
      </c>
      <c r="AC42" s="88">
        <f t="shared" si="9"/>
        <v>-2494577.5298912255</v>
      </c>
      <c r="AD42" s="88">
        <f>Assumptions!$B$23*R42</f>
        <v>1259170.8342392005</v>
      </c>
      <c r="AE42" s="88">
        <f t="shared" si="11"/>
        <v>-1235406.6956520251</v>
      </c>
    </row>
    <row r="43" spans="1:31" s="44" customFormat="1" x14ac:dyDescent="0.25">
      <c r="A43" s="44">
        <f t="shared" si="10"/>
        <v>38</v>
      </c>
      <c r="B43" s="45" t="s">
        <v>18</v>
      </c>
      <c r="C43" s="48">
        <f>C42+12</f>
        <v>60</v>
      </c>
      <c r="D43" s="47">
        <f t="shared" si="1"/>
        <v>5</v>
      </c>
      <c r="E43" s="47">
        <f t="shared" si="4"/>
        <v>1</v>
      </c>
      <c r="F43" s="48">
        <f t="shared" si="5"/>
        <v>1</v>
      </c>
      <c r="G43" s="49">
        <f>(G42*($K42/$K41)-L42)*(1+Assumptions!$B$15)^$F43</f>
        <v>563689118.18920386</v>
      </c>
      <c r="H43" s="49">
        <f>$H$6/$G$6*G43*(1+Assumptions!$B$16)^INT((C43-1)/12)*IF(B43="Monthly",1,12)</f>
        <v>766892.82216854719</v>
      </c>
      <c r="I43" s="50">
        <f>Assumptions!$B$14</f>
        <v>0.15</v>
      </c>
      <c r="J43" s="50">
        <f t="shared" si="6"/>
        <v>0.15000000000000002</v>
      </c>
      <c r="K43" s="51">
        <f t="shared" si="7"/>
        <v>0.44370531249999978</v>
      </c>
      <c r="L43" s="52">
        <f>H43*Assumptions!$B$7</f>
        <v>383446.4110842736</v>
      </c>
      <c r="M43" s="49">
        <f>L43*Assumptions!$B$11</f>
        <v>76689.282216854728</v>
      </c>
      <c r="N43" s="49">
        <f>H43*Assumptions!$B$11</f>
        <v>153378.56443370946</v>
      </c>
      <c r="O43" s="49">
        <f>N43*Assumptions!$B$12</f>
        <v>15337.856443370947</v>
      </c>
      <c r="P43" s="49">
        <f>H43*Assumptions!$B$9</f>
        <v>61351.425773483774</v>
      </c>
      <c r="Q43" s="49">
        <f>H43*Assumptions!$B$8</f>
        <v>38344.641108427364</v>
      </c>
      <c r="R43" s="52">
        <f>(R44)/((1+Assumptions!$B$21)^$E44)+H44/IF(H$3="EOP",((1+Assumptions!$B$21)^$E44),1)</f>
        <v>7818268.891245109</v>
      </c>
      <c r="S43" s="49">
        <f>(S44)/((1+Assumptions!$B$21)^$E44)+L44/IF(L$3="EOP",((1+Assumptions!$B$21)^$E44),1)</f>
        <v>3813789.7030463954</v>
      </c>
      <c r="T43" s="49">
        <f>(T44)/((1+Assumptions!$B$21)^$E44)+M44/IF(M$3="EOP",((1+Assumptions!$B$21)^$E44),1)</f>
        <v>762757.94060927897</v>
      </c>
      <c r="U43" s="49">
        <f>(U44)/((1+Assumptions!$B$21)^$E44)+N44/IF(N$3="EOP",((1+Assumptions!$B$21)^$E44),1)</f>
        <v>1563653.7782490221</v>
      </c>
      <c r="V43" s="49">
        <f>(V44)/((1+Assumptions!$B$21)^$E44)+O44/IF(O$3="EOP",((1+Assumptions!$B$21)^$E44),1)</f>
        <v>156365.37782490221</v>
      </c>
      <c r="W43" s="49">
        <f>(W44)/((1+Assumptions!$B$21)^$E44)+P44/IF(P$3="EOP",((1+Assumptions!$B$21)^$E44),1)</f>
        <v>625461.51129960886</v>
      </c>
      <c r="X43" s="49">
        <f>(X44)/((1+Assumptions!$B$21)^$E44)+Q44/IF(Q$3="EOP",((1+Assumptions!$B$21)^$E44),1)</f>
        <v>381378.97030463949</v>
      </c>
      <c r="Y43" s="53">
        <f t="shared" si="2"/>
        <v>-2353108.2467796244</v>
      </c>
      <c r="Z43" s="52">
        <f>H44*Assumptions!$B$7*Assumptions!$B$25/$E44/12</f>
        <v>37370.47324043914</v>
      </c>
      <c r="AA43" s="49">
        <f>Z43*Assumptions!$B$11</f>
        <v>7474.0946480878283</v>
      </c>
      <c r="AB43" s="54">
        <f t="shared" si="8"/>
        <v>29896.378592351313</v>
      </c>
      <c r="AC43" s="88">
        <f t="shared" si="9"/>
        <v>-2323211.8681872729</v>
      </c>
      <c r="AD43" s="88">
        <f>Assumptions!$B$23*R43</f>
        <v>1172740.3336867662</v>
      </c>
      <c r="AE43" s="88">
        <f t="shared" si="11"/>
        <v>-1150471.5345005067</v>
      </c>
    </row>
    <row r="44" spans="1:31" x14ac:dyDescent="0.25">
      <c r="A44" s="44">
        <f t="shared" si="10"/>
        <v>39</v>
      </c>
      <c r="B44" s="45" t="s">
        <v>18</v>
      </c>
      <c r="C44" s="48">
        <f t="shared" ref="C44:C78" si="12">C43+12</f>
        <v>72</v>
      </c>
      <c r="D44" s="47">
        <f t="shared" si="1"/>
        <v>6</v>
      </c>
      <c r="E44" s="47">
        <f t="shared" si="4"/>
        <v>1</v>
      </c>
      <c r="F44" s="48">
        <f t="shared" si="5"/>
        <v>1</v>
      </c>
      <c r="G44" s="49">
        <f>(G43*($K43/$K42)-L43)*(1+Assumptions!$B$15)^$F44</f>
        <v>488327350.13073373</v>
      </c>
      <c r="H44" s="49">
        <f>$H$6/$G$6*G44*(1+Assumptions!$B$16)^INT((C44-1)/12)*IF(B44="Monthly",1,12)</f>
        <v>717513.08621643146</v>
      </c>
      <c r="I44" s="50">
        <f>Assumptions!$B$14</f>
        <v>0.15</v>
      </c>
      <c r="J44" s="50">
        <f t="shared" si="6"/>
        <v>0.15000000000000002</v>
      </c>
      <c r="K44" s="51">
        <f t="shared" si="7"/>
        <v>0.37714951562499982</v>
      </c>
      <c r="L44" s="52">
        <f>H44*Assumptions!$B$7</f>
        <v>358756.54310821573</v>
      </c>
      <c r="M44" s="49">
        <f>L44*Assumptions!$B$11</f>
        <v>71751.308621643155</v>
      </c>
      <c r="N44" s="49">
        <f>H44*Assumptions!$B$11</f>
        <v>143502.61724328631</v>
      </c>
      <c r="O44" s="49">
        <f>N44*Assumptions!$B$12</f>
        <v>14350.261724328631</v>
      </c>
      <c r="P44" s="49">
        <f>H44*Assumptions!$B$9</f>
        <v>57401.046897314518</v>
      </c>
      <c r="Q44" s="49">
        <f>H44*Assumptions!$B$8</f>
        <v>35875.654310821577</v>
      </c>
      <c r="R44" s="52">
        <f>(R45)/((1+Assumptions!$B$21)^$E45)+H45/IF(H$3="EOP",((1+Assumptions!$B$21)^$E45),1)</f>
        <v>7278274.7001543939</v>
      </c>
      <c r="S44" s="49">
        <f>(S45)/((1+Assumptions!$B$21)^$E45)+L45/IF(L$3="EOP",((1+Assumptions!$B$21)^$E45),1)</f>
        <v>3550377.902514339</v>
      </c>
      <c r="T44" s="49">
        <f>(T45)/((1+Assumptions!$B$21)^$E45)+M45/IF(M$3="EOP",((1+Assumptions!$B$21)^$E45),1)</f>
        <v>710075.5805028677</v>
      </c>
      <c r="U44" s="49">
        <f>(U45)/((1+Assumptions!$B$21)^$E45)+N45/IF(N$3="EOP",((1+Assumptions!$B$21)^$E45),1)</f>
        <v>1455654.9400308791</v>
      </c>
      <c r="V44" s="49">
        <f>(V45)/((1+Assumptions!$B$21)^$E45)+O45/IF(O$3="EOP",((1+Assumptions!$B$21)^$E45),1)</f>
        <v>145565.49400308792</v>
      </c>
      <c r="W44" s="49">
        <f>(W45)/((1+Assumptions!$B$21)^$E45)+P45/IF(P$3="EOP",((1+Assumptions!$B$21)^$E45),1)</f>
        <v>582261.97601235169</v>
      </c>
      <c r="X44" s="49">
        <f>(X45)/((1+Assumptions!$B$21)^$E45)+Q45/IF(Q$3="EOP",((1+Assumptions!$B$21)^$E45),1)</f>
        <v>355037.79025143385</v>
      </c>
      <c r="Y44" s="53">
        <f t="shared" si="2"/>
        <v>-2190583.1658513462</v>
      </c>
      <c r="Z44" s="52">
        <f>H45*Assumptions!$B$7*Assumptions!$B$25/$E45/12</f>
        <v>34961.972178762611</v>
      </c>
      <c r="AA44" s="49">
        <f>Z44*Assumptions!$B$11</f>
        <v>6992.3944357525224</v>
      </c>
      <c r="AB44" s="54">
        <f t="shared" si="8"/>
        <v>27969.57774301009</v>
      </c>
      <c r="AC44" s="88">
        <f t="shared" si="9"/>
        <v>-2162613.5881083361</v>
      </c>
      <c r="AD44" s="88">
        <f>Assumptions!$B$23*R44</f>
        <v>1091741.205023159</v>
      </c>
      <c r="AE44" s="88">
        <f t="shared" si="11"/>
        <v>-1070872.383085177</v>
      </c>
    </row>
    <row r="45" spans="1:31" x14ac:dyDescent="0.25">
      <c r="A45" s="44">
        <f t="shared" si="10"/>
        <v>40</v>
      </c>
      <c r="B45" s="45" t="s">
        <v>18</v>
      </c>
      <c r="C45" s="48">
        <f t="shared" si="12"/>
        <v>84</v>
      </c>
      <c r="D45" s="47">
        <f t="shared" si="1"/>
        <v>7</v>
      </c>
      <c r="E45" s="47">
        <f t="shared" si="4"/>
        <v>1</v>
      </c>
      <c r="F45" s="48">
        <f t="shared" si="5"/>
        <v>1</v>
      </c>
      <c r="G45" s="49">
        <f>(G44*($K44/$K43)-L44)*(1+Assumptions!$B$15)^$F45</f>
        <v>423013880.88937575</v>
      </c>
      <c r="H45" s="49">
        <f>$H$6/$G$6*G45*(1+Assumptions!$B$16)^INT((C45-1)/12)*IF(B45="Monthly",1,12)</f>
        <v>671269.86583224218</v>
      </c>
      <c r="I45" s="50">
        <f>Assumptions!$B$14</f>
        <v>0.15</v>
      </c>
      <c r="J45" s="50">
        <f t="shared" si="6"/>
        <v>0.15000000000000002</v>
      </c>
      <c r="K45" s="51">
        <f t="shared" si="7"/>
        <v>0.32057708828124981</v>
      </c>
      <c r="L45" s="52">
        <f>H45*Assumptions!$B$7</f>
        <v>335634.93291612109</v>
      </c>
      <c r="M45" s="49">
        <f>L45*Assumptions!$B$11</f>
        <v>67126.986583224221</v>
      </c>
      <c r="N45" s="49">
        <f>H45*Assumptions!$B$11</f>
        <v>134253.97316644844</v>
      </c>
      <c r="O45" s="49">
        <f>N45*Assumptions!$B$12</f>
        <v>13425.397316644845</v>
      </c>
      <c r="P45" s="49">
        <f>H45*Assumptions!$B$9</f>
        <v>53701.589266579373</v>
      </c>
      <c r="Q45" s="49">
        <f>H45*Assumptions!$B$8</f>
        <v>33563.493291612111</v>
      </c>
      <c r="R45" s="52">
        <f>(R46)/((1+Assumptions!$B$21)^$E46)+H46/IF(H$3="EOP",((1+Assumptions!$B$21)^$E46),1)</f>
        <v>6772179.9551802054</v>
      </c>
      <c r="S45" s="49">
        <f>(S46)/((1+Assumptions!$B$21)^$E46)+L46/IF(L$3="EOP",((1+Assumptions!$B$21)^$E46),1)</f>
        <v>3303502.4171610763</v>
      </c>
      <c r="T45" s="49">
        <f>(T46)/((1+Assumptions!$B$21)^$E46)+M46/IF(M$3="EOP",((1+Assumptions!$B$21)^$E46),1)</f>
        <v>660700.48343221517</v>
      </c>
      <c r="U45" s="49">
        <f>(U46)/((1+Assumptions!$B$21)^$E46)+N46/IF(N$3="EOP",((1+Assumptions!$B$21)^$E46),1)</f>
        <v>1354435.9910360412</v>
      </c>
      <c r="V45" s="49">
        <f>(V46)/((1+Assumptions!$B$21)^$E46)+O46/IF(O$3="EOP",((1+Assumptions!$B$21)^$E46),1)</f>
        <v>135443.59910360415</v>
      </c>
      <c r="W45" s="49">
        <f>(W46)/((1+Assumptions!$B$21)^$E46)+P46/IF(P$3="EOP",((1+Assumptions!$B$21)^$E46),1)</f>
        <v>541774.39641441661</v>
      </c>
      <c r="X45" s="49">
        <f>(X46)/((1+Assumptions!$B$21)^$E46)+Q46/IF(Q$3="EOP",((1+Assumptions!$B$21)^$E46),1)</f>
        <v>330350.24171610759</v>
      </c>
      <c r="Y45" s="53">
        <f t="shared" si="2"/>
        <v>-2038260.9913883831</v>
      </c>
      <c r="Z45" s="52">
        <f>H46*Assumptions!$B$7*Assumptions!$B$25/$E46/12</f>
        <v>32706.433744339938</v>
      </c>
      <c r="AA45" s="49">
        <f>Z45*Assumptions!$B$11</f>
        <v>6541.2867488679876</v>
      </c>
      <c r="AB45" s="54">
        <f t="shared" si="8"/>
        <v>26165.146995471951</v>
      </c>
      <c r="AC45" s="88">
        <f t="shared" si="9"/>
        <v>-2012095.8443929111</v>
      </c>
      <c r="AD45" s="88">
        <f>Assumptions!$B$23*R45</f>
        <v>1015826.9932770308</v>
      </c>
      <c r="AE45" s="88">
        <f t="shared" si="11"/>
        <v>-996268.8511158803</v>
      </c>
    </row>
    <row r="46" spans="1:31" x14ac:dyDescent="0.25">
      <c r="A46" s="44">
        <f t="shared" si="10"/>
        <v>41</v>
      </c>
      <c r="B46" s="45" t="s">
        <v>18</v>
      </c>
      <c r="C46" s="48">
        <f t="shared" si="12"/>
        <v>96</v>
      </c>
      <c r="D46" s="47">
        <f t="shared" si="1"/>
        <v>8</v>
      </c>
      <c r="E46" s="47">
        <f t="shared" si="4"/>
        <v>1</v>
      </c>
      <c r="F46" s="48">
        <f t="shared" si="5"/>
        <v>1</v>
      </c>
      <c r="G46" s="49">
        <f>(G45*($K45/$K44)-L45)*(1+Assumptions!$B$15)^$F46</f>
        <v>366410687.09951431</v>
      </c>
      <c r="H46" s="49">
        <f>$H$6/$G$6*G46*(1+Assumptions!$B$16)^INT((C46-1)/12)*IF(B46="Monthly",1,12)</f>
        <v>627963.52789132681</v>
      </c>
      <c r="I46" s="50">
        <f>Assumptions!$B$14</f>
        <v>0.15</v>
      </c>
      <c r="J46" s="50">
        <f t="shared" si="6"/>
        <v>0.15000000000000002</v>
      </c>
      <c r="K46" s="51">
        <f t="shared" si="7"/>
        <v>0.27249052503906235</v>
      </c>
      <c r="L46" s="52">
        <f>H46*Assumptions!$B$7</f>
        <v>313981.76394566341</v>
      </c>
      <c r="M46" s="49">
        <f>L46*Assumptions!$B$11</f>
        <v>62796.352789132681</v>
      </c>
      <c r="N46" s="49">
        <f>H46*Assumptions!$B$11</f>
        <v>125592.70557826536</v>
      </c>
      <c r="O46" s="49">
        <f>N46*Assumptions!$B$12</f>
        <v>12559.270557826538</v>
      </c>
      <c r="P46" s="49">
        <f>H46*Assumptions!$B$9</f>
        <v>50237.082231306144</v>
      </c>
      <c r="Q46" s="49">
        <f>H46*Assumptions!$B$8</f>
        <v>31398.176394566341</v>
      </c>
      <c r="R46" s="52">
        <f>(R47)/((1+Assumptions!$B$21)^$E47)+H47/IF(H$3="EOP",((1+Assumptions!$B$21)^$E47),1)</f>
        <v>6297821.8379711006</v>
      </c>
      <c r="S46" s="49">
        <f>(S47)/((1+Assumptions!$B$21)^$E47)+L47/IF(L$3="EOP",((1+Assumptions!$B$21)^$E47),1)</f>
        <v>3072108.2136444394</v>
      </c>
      <c r="T46" s="49">
        <f>(T47)/((1+Assumptions!$B$21)^$E47)+M47/IF(M$3="EOP",((1+Assumptions!$B$21)^$E47),1)</f>
        <v>614421.64272888773</v>
      </c>
      <c r="U46" s="49">
        <f>(U47)/((1+Assumptions!$B$21)^$E47)+N47/IF(N$3="EOP",((1+Assumptions!$B$21)^$E47),1)</f>
        <v>1259564.3675942202</v>
      </c>
      <c r="V46" s="49">
        <f>(V47)/((1+Assumptions!$B$21)^$E47)+O47/IF(O$3="EOP",((1+Assumptions!$B$21)^$E47),1)</f>
        <v>125956.43675942204</v>
      </c>
      <c r="W46" s="49">
        <f>(W47)/((1+Assumptions!$B$21)^$E47)+P47/IF(P$3="EOP",((1+Assumptions!$B$21)^$E47),1)</f>
        <v>503825.74703768815</v>
      </c>
      <c r="X46" s="49">
        <f>(X47)/((1+Assumptions!$B$21)^$E47)+Q47/IF(Q$3="EOP",((1+Assumptions!$B$21)^$E47),1)</f>
        <v>307210.82136444387</v>
      </c>
      <c r="Y46" s="53">
        <f t="shared" si="2"/>
        <v>-1895490.7678186186</v>
      </c>
      <c r="Z46" s="52">
        <f>H47*Assumptions!$B$7*Assumptions!$B$25/$E47/12</f>
        <v>30594.122264443275</v>
      </c>
      <c r="AA46" s="49">
        <f>Z46*Assumptions!$B$11</f>
        <v>6118.8244528886553</v>
      </c>
      <c r="AB46" s="54">
        <f t="shared" si="8"/>
        <v>24475.297811554621</v>
      </c>
      <c r="AC46" s="88">
        <f t="shared" si="9"/>
        <v>-1871015.4700070641</v>
      </c>
      <c r="AD46" s="88">
        <f>Assumptions!$B$23*R46</f>
        <v>944673.27569566504</v>
      </c>
      <c r="AE46" s="88">
        <f t="shared" si="11"/>
        <v>-926342.19431139901</v>
      </c>
    </row>
    <row r="47" spans="1:31" x14ac:dyDescent="0.25">
      <c r="A47" s="44">
        <f t="shared" si="10"/>
        <v>42</v>
      </c>
      <c r="B47" s="45" t="s">
        <v>18</v>
      </c>
      <c r="C47" s="48">
        <f t="shared" si="12"/>
        <v>108</v>
      </c>
      <c r="D47" s="47">
        <f t="shared" si="1"/>
        <v>9</v>
      </c>
      <c r="E47" s="47">
        <f t="shared" si="4"/>
        <v>1</v>
      </c>
      <c r="F47" s="48">
        <f t="shared" si="5"/>
        <v>1</v>
      </c>
      <c r="G47" s="49">
        <f>(G46*($K46/$K45)-L46)*(1+Assumptions!$B$15)^$F47</f>
        <v>317357804.31605434</v>
      </c>
      <c r="H47" s="49">
        <f>$H$6/$G$6*G47*(1+Assumptions!$B$16)^INT((C47-1)/12)*IF(B47="Monthly",1,12)</f>
        <v>587407.14747731085</v>
      </c>
      <c r="I47" s="50">
        <f>Assumptions!$B$14</f>
        <v>0.15</v>
      </c>
      <c r="J47" s="50">
        <f t="shared" si="6"/>
        <v>0.15000000000000002</v>
      </c>
      <c r="K47" s="51">
        <f t="shared" si="7"/>
        <v>0.23161694628320298</v>
      </c>
      <c r="L47" s="52">
        <f>H47*Assumptions!$B$7</f>
        <v>293703.57373865542</v>
      </c>
      <c r="M47" s="49">
        <f>L47*Assumptions!$B$11</f>
        <v>58740.714747731086</v>
      </c>
      <c r="N47" s="49">
        <f>H47*Assumptions!$B$11</f>
        <v>117481.42949546217</v>
      </c>
      <c r="O47" s="49">
        <f>N47*Assumptions!$B$12</f>
        <v>11748.142949546218</v>
      </c>
      <c r="P47" s="49">
        <f>H47*Assumptions!$B$9</f>
        <v>46992.571798184872</v>
      </c>
      <c r="Q47" s="49">
        <f>H47*Assumptions!$B$8</f>
        <v>29370.357373865543</v>
      </c>
      <c r="R47" s="52">
        <f>(R48)/((1+Assumptions!$B$21)^$E48)+H48/IF(H$3="EOP",((1+Assumptions!$B$21)^$E48),1)</f>
        <v>5853175.0577561334</v>
      </c>
      <c r="S47" s="49">
        <f>(S48)/((1+Assumptions!$B$21)^$E48)+L48/IF(L$3="EOP",((1+Assumptions!$B$21)^$E48),1)</f>
        <v>2855207.3452468948</v>
      </c>
      <c r="T47" s="49">
        <f>(T48)/((1+Assumptions!$B$21)^$E48)+M48/IF(M$3="EOP",((1+Assumptions!$B$21)^$E48),1)</f>
        <v>571041.46904937888</v>
      </c>
      <c r="U47" s="49">
        <f>(U48)/((1+Assumptions!$B$21)^$E48)+N48/IF(N$3="EOP",((1+Assumptions!$B$21)^$E48),1)</f>
        <v>1170635.011551227</v>
      </c>
      <c r="V47" s="49">
        <f>(V48)/((1+Assumptions!$B$21)^$E48)+O48/IF(O$3="EOP",((1+Assumptions!$B$21)^$E48),1)</f>
        <v>117063.50115512271</v>
      </c>
      <c r="W47" s="49">
        <f>(W48)/((1+Assumptions!$B$21)^$E48)+P48/IF(P$3="EOP",((1+Assumptions!$B$21)^$E48),1)</f>
        <v>468254.00462049083</v>
      </c>
      <c r="X47" s="49">
        <f>(X48)/((1+Assumptions!$B$21)^$E48)+Q48/IF(Q$3="EOP",((1+Assumptions!$B$21)^$E48),1)</f>
        <v>285520.73452468944</v>
      </c>
      <c r="Y47" s="53">
        <f t="shared" si="2"/>
        <v>-1761662.9320173329</v>
      </c>
      <c r="Z47" s="52">
        <f>H48*Assumptions!$B$7*Assumptions!$B$25/$E48/12</f>
        <v>28615.921849630005</v>
      </c>
      <c r="AA47" s="49">
        <f>Z47*Assumptions!$B$11</f>
        <v>5723.1843699260016</v>
      </c>
      <c r="AB47" s="54">
        <f t="shared" si="8"/>
        <v>22892.737479704003</v>
      </c>
      <c r="AC47" s="88">
        <f t="shared" si="9"/>
        <v>-1738770.1945376289</v>
      </c>
      <c r="AD47" s="88">
        <f>Assumptions!$B$23*R47</f>
        <v>877976.25866341998</v>
      </c>
      <c r="AE47" s="88">
        <f t="shared" si="11"/>
        <v>-860793.93587420892</v>
      </c>
    </row>
    <row r="48" spans="1:31" x14ac:dyDescent="0.25">
      <c r="A48" s="44">
        <f t="shared" si="10"/>
        <v>43</v>
      </c>
      <c r="B48" s="45" t="s">
        <v>18</v>
      </c>
      <c r="C48" s="48">
        <f t="shared" si="12"/>
        <v>120</v>
      </c>
      <c r="D48" s="47">
        <f t="shared" si="1"/>
        <v>10</v>
      </c>
      <c r="E48" s="47">
        <f t="shared" si="4"/>
        <v>1</v>
      </c>
      <c r="F48" s="48">
        <f t="shared" si="5"/>
        <v>1</v>
      </c>
      <c r="G48" s="49">
        <f>(G47*($K47/$K46)-L47)*(1+Assumptions!$B$15)^$F48</f>
        <v>274849638.69680566</v>
      </c>
      <c r="H48" s="49">
        <f>$H$6/$G$6*G48*(1+Assumptions!$B$16)^INT((C48-1)/12)*IF(B48="Monthly",1,12)</f>
        <v>549425.69951289613</v>
      </c>
      <c r="I48" s="50">
        <f>Assumptions!$B$14</f>
        <v>0.15</v>
      </c>
      <c r="J48" s="50">
        <f t="shared" si="6"/>
        <v>0.15000000000000002</v>
      </c>
      <c r="K48" s="51">
        <f t="shared" si="7"/>
        <v>0.19687440434072254</v>
      </c>
      <c r="L48" s="52">
        <f>H48*Assumptions!$B$7</f>
        <v>274712.84975644806</v>
      </c>
      <c r="M48" s="49">
        <f>L48*Assumptions!$B$11</f>
        <v>54942.569951289617</v>
      </c>
      <c r="N48" s="49">
        <f>H48*Assumptions!$B$11</f>
        <v>109885.13990257923</v>
      </c>
      <c r="O48" s="49">
        <f>N48*Assumptions!$B$12</f>
        <v>10988.513990257925</v>
      </c>
      <c r="P48" s="49">
        <f>H48*Assumptions!$B$9</f>
        <v>43954.055961031692</v>
      </c>
      <c r="Q48" s="49">
        <f>H48*Assumptions!$B$8</f>
        <v>27471.284975644809</v>
      </c>
      <c r="R48" s="52">
        <f>(R49)/((1+Assumptions!$B$21)^$E49)+H49/IF(H$3="EOP",((1+Assumptions!$B$21)^$E49),1)</f>
        <v>5436343.0921993181</v>
      </c>
      <c r="S48" s="49">
        <f>(S49)/((1+Assumptions!$B$21)^$E49)+L49/IF(L$3="EOP",((1+Assumptions!$B$21)^$E49),1)</f>
        <v>2651874.6791216186</v>
      </c>
      <c r="T48" s="49">
        <f>(T49)/((1+Assumptions!$B$21)^$E49)+M49/IF(M$3="EOP",((1+Assumptions!$B$21)^$E49),1)</f>
        <v>530374.93582432368</v>
      </c>
      <c r="U48" s="49">
        <f>(U49)/((1+Assumptions!$B$21)^$E49)+N49/IF(N$3="EOP",((1+Assumptions!$B$21)^$E49),1)</f>
        <v>1087268.6184398639</v>
      </c>
      <c r="V48" s="49">
        <f>(V49)/((1+Assumptions!$B$21)^$E49)+O49/IF(O$3="EOP",((1+Assumptions!$B$21)^$E49),1)</f>
        <v>108726.86184398639</v>
      </c>
      <c r="W48" s="49">
        <f>(W49)/((1+Assumptions!$B$21)^$E49)+P49/IF(P$3="EOP",((1+Assumptions!$B$21)^$E49),1)</f>
        <v>434907.44737594557</v>
      </c>
      <c r="X48" s="49">
        <f>(X49)/((1+Assumptions!$B$21)^$E49)+Q49/IF(Q$3="EOP",((1+Assumptions!$B$21)^$E49),1)</f>
        <v>265187.46791216184</v>
      </c>
      <c r="Y48" s="53">
        <f t="shared" si="2"/>
        <v>-1636206.6770180385</v>
      </c>
      <c r="Z48" s="52">
        <f>H49*Assumptions!$B$7*Assumptions!$B$25/$E49/12</f>
        <v>26763.296972328961</v>
      </c>
      <c r="AA48" s="49">
        <f>Z48*Assumptions!$B$11</f>
        <v>5352.6593944657925</v>
      </c>
      <c r="AB48" s="54">
        <f t="shared" si="8"/>
        <v>21410.63757786317</v>
      </c>
      <c r="AC48" s="88">
        <f t="shared" si="9"/>
        <v>-1614796.0394401753</v>
      </c>
      <c r="AD48" s="88">
        <f>Assumptions!$B$23*R48</f>
        <v>815451.46382989769</v>
      </c>
      <c r="AE48" s="88">
        <f t="shared" si="11"/>
        <v>-799344.57561027759</v>
      </c>
    </row>
    <row r="49" spans="1:31" x14ac:dyDescent="0.25">
      <c r="A49" s="44">
        <f t="shared" si="10"/>
        <v>44</v>
      </c>
      <c r="B49" s="45" t="s">
        <v>18</v>
      </c>
      <c r="C49" s="48">
        <f t="shared" si="12"/>
        <v>132</v>
      </c>
      <c r="D49" s="47">
        <f t="shared" si="1"/>
        <v>11</v>
      </c>
      <c r="E49" s="47">
        <f t="shared" si="4"/>
        <v>1</v>
      </c>
      <c r="F49" s="48">
        <f t="shared" si="5"/>
        <v>1</v>
      </c>
      <c r="G49" s="49">
        <f>(G48*($K48/$K47)-L48)*(1+Assumptions!$B$15)^$F49</f>
        <v>238014429.64337894</v>
      </c>
      <c r="H49" s="49">
        <f>$H$6/$G$6*G49*(1+Assumptions!$B$16)^INT((C49-1)/12)*IF(B49="Monthly",1,12)</f>
        <v>513855.30186871602</v>
      </c>
      <c r="I49" s="50">
        <f>Assumptions!$B$14</f>
        <v>0.15</v>
      </c>
      <c r="J49" s="50">
        <f t="shared" si="6"/>
        <v>0.15000000000000002</v>
      </c>
      <c r="K49" s="51">
        <f t="shared" si="7"/>
        <v>0.16734324368961415</v>
      </c>
      <c r="L49" s="52">
        <f>H49*Assumptions!$B$7</f>
        <v>256927.65093435801</v>
      </c>
      <c r="M49" s="49">
        <f>L49*Assumptions!$B$11</f>
        <v>51385.530186871605</v>
      </c>
      <c r="N49" s="49">
        <f>H49*Assumptions!$B$11</f>
        <v>102771.06037374321</v>
      </c>
      <c r="O49" s="49">
        <f>N49*Assumptions!$B$12</f>
        <v>10277.106037374322</v>
      </c>
      <c r="P49" s="49">
        <f>H49*Assumptions!$B$9</f>
        <v>41108.424149497281</v>
      </c>
      <c r="Q49" s="49">
        <f>H49*Assumptions!$B$8</f>
        <v>25692.765093435803</v>
      </c>
      <c r="R49" s="52">
        <f>(R50)/((1+Assumptions!$B$21)^$E50)+H50/IF(H$3="EOP",((1+Assumptions!$B$21)^$E50),1)</f>
        <v>5045549.9850888662</v>
      </c>
      <c r="S49" s="49">
        <f>(S50)/((1+Assumptions!$B$21)^$E50)+L50/IF(L$3="EOP",((1+Assumptions!$B$21)^$E50),1)</f>
        <v>2461243.8951653009</v>
      </c>
      <c r="T49" s="49">
        <f>(T50)/((1+Assumptions!$B$21)^$E50)+M50/IF(M$3="EOP",((1+Assumptions!$B$21)^$E50),1)</f>
        <v>492248.77903306019</v>
      </c>
      <c r="U49" s="49">
        <f>(U50)/((1+Assumptions!$B$21)^$E50)+N50/IF(N$3="EOP",((1+Assumptions!$B$21)^$E50),1)</f>
        <v>1009109.9970177736</v>
      </c>
      <c r="V49" s="49">
        <f>(V50)/((1+Assumptions!$B$21)^$E50)+O50/IF(O$3="EOP",((1+Assumptions!$B$21)^$E50),1)</f>
        <v>100910.99970177736</v>
      </c>
      <c r="W49" s="49">
        <f>(W50)/((1+Assumptions!$B$21)^$E50)+P50/IF(P$3="EOP",((1+Assumptions!$B$21)^$E50),1)</f>
        <v>403643.99880710943</v>
      </c>
      <c r="X49" s="49">
        <f>(X50)/((1+Assumptions!$B$21)^$E50)+Q50/IF(Q$3="EOP",((1+Assumptions!$B$21)^$E50),1)</f>
        <v>246124.38951653009</v>
      </c>
      <c r="Y49" s="53">
        <f t="shared" si="2"/>
        <v>-1518587.4833169896</v>
      </c>
      <c r="Z49" s="52">
        <f>H50*Assumptions!$B$7*Assumptions!$B$25/$E50/12</f>
        <v>25028.255556085616</v>
      </c>
      <c r="AA49" s="49">
        <f>Z49*Assumptions!$B$11</f>
        <v>5005.6511112171238</v>
      </c>
      <c r="AB49" s="54">
        <f t="shared" si="8"/>
        <v>20022.604444868492</v>
      </c>
      <c r="AC49" s="88">
        <f t="shared" si="9"/>
        <v>-1498564.8788721212</v>
      </c>
      <c r="AD49" s="88">
        <f>Assumptions!$B$23*R49</f>
        <v>756832.49776332988</v>
      </c>
      <c r="AE49" s="88">
        <f t="shared" si="11"/>
        <v>-741732.38110879133</v>
      </c>
    </row>
    <row r="50" spans="1:31" x14ac:dyDescent="0.25">
      <c r="A50" s="44">
        <f t="shared" si="10"/>
        <v>45</v>
      </c>
      <c r="B50" s="45" t="s">
        <v>18</v>
      </c>
      <c r="C50" s="48">
        <f t="shared" si="12"/>
        <v>144</v>
      </c>
      <c r="D50" s="47">
        <f t="shared" si="1"/>
        <v>12</v>
      </c>
      <c r="E50" s="47">
        <f t="shared" si="4"/>
        <v>1</v>
      </c>
      <c r="F50" s="48">
        <f t="shared" si="5"/>
        <v>1</v>
      </c>
      <c r="G50" s="49">
        <f>(G49*($K49/$K48)-L49)*(1+Assumptions!$B$15)^$F50</f>
        <v>206096444.29685646</v>
      </c>
      <c r="H50" s="49">
        <f>$H$6/$G$6*G50*(1+Assumptions!$B$16)^INT((C50-1)/12)*IF(B50="Monthly",1,12)</f>
        <v>480542.50667684386</v>
      </c>
      <c r="I50" s="50">
        <f>Assumptions!$B$14</f>
        <v>0.15</v>
      </c>
      <c r="J50" s="50">
        <f t="shared" si="6"/>
        <v>0.15000000000000002</v>
      </c>
      <c r="K50" s="51">
        <f t="shared" si="7"/>
        <v>0.14224175713617201</v>
      </c>
      <c r="L50" s="52">
        <f>H50*Assumptions!$B$7</f>
        <v>240271.25333842193</v>
      </c>
      <c r="M50" s="49">
        <f>L50*Assumptions!$B$11</f>
        <v>48054.250667684391</v>
      </c>
      <c r="N50" s="49">
        <f>H50*Assumptions!$B$11</f>
        <v>96108.501335368783</v>
      </c>
      <c r="O50" s="49">
        <f>N50*Assumptions!$B$12</f>
        <v>9610.8501335368783</v>
      </c>
      <c r="P50" s="49">
        <f>H50*Assumptions!$B$9</f>
        <v>38443.400534147506</v>
      </c>
      <c r="Q50" s="49">
        <f>H50*Assumptions!$B$8</f>
        <v>24027.125333842196</v>
      </c>
      <c r="R50" s="52">
        <f>(R51)/((1+Assumptions!$B$21)^$E51)+H51/IF(H$3="EOP",((1+Assumptions!$B$21)^$E51),1)</f>
        <v>4679132.6653723232</v>
      </c>
      <c r="S50" s="49">
        <f>(S51)/((1+Assumptions!$B$21)^$E51)+L51/IF(L$3="EOP",((1+Assumptions!$B$21)^$E51),1)</f>
        <v>2282503.7392060114</v>
      </c>
      <c r="T50" s="49">
        <f>(T51)/((1+Assumptions!$B$21)^$E51)+M51/IF(M$3="EOP",((1+Assumptions!$B$21)^$E51),1)</f>
        <v>456500.7478412023</v>
      </c>
      <c r="U50" s="49">
        <f>(U51)/((1+Assumptions!$B$21)^$E51)+N51/IF(N$3="EOP",((1+Assumptions!$B$21)^$E51),1)</f>
        <v>935826.53307446477</v>
      </c>
      <c r="V50" s="49">
        <f>(V51)/((1+Assumptions!$B$21)^$E51)+O51/IF(O$3="EOP",((1+Assumptions!$B$21)^$E51),1)</f>
        <v>93582.653307446482</v>
      </c>
      <c r="W50" s="49">
        <f>(W51)/((1+Assumptions!$B$21)^$E51)+P51/IF(P$3="EOP",((1+Assumptions!$B$21)^$E51),1)</f>
        <v>374330.61322978593</v>
      </c>
      <c r="X50" s="49">
        <f>(X51)/((1+Assumptions!$B$21)^$E51)+Q51/IF(Q$3="EOP",((1+Assumptions!$B$21)^$E51),1)</f>
        <v>228250.37392060115</v>
      </c>
      <c r="Y50" s="53">
        <f t="shared" si="2"/>
        <v>-1408304.807090109</v>
      </c>
      <c r="Z50" s="52">
        <f>H51*Assumptions!$B$7*Assumptions!$B$25/$E51/12</f>
        <v>23403.31441583543</v>
      </c>
      <c r="AA50" s="49">
        <f>Z50*Assumptions!$B$11</f>
        <v>4680.662883167086</v>
      </c>
      <c r="AB50" s="54">
        <f t="shared" si="8"/>
        <v>18722.651532668344</v>
      </c>
      <c r="AC50" s="88">
        <f t="shared" si="9"/>
        <v>-1389582.1555574406</v>
      </c>
      <c r="AD50" s="88">
        <f>Assumptions!$B$23*R50</f>
        <v>701869.89980584849</v>
      </c>
      <c r="AE50" s="88">
        <f t="shared" si="11"/>
        <v>-687712.25575159211</v>
      </c>
    </row>
    <row r="51" spans="1:31" x14ac:dyDescent="0.25">
      <c r="A51" s="44">
        <f t="shared" si="10"/>
        <v>46</v>
      </c>
      <c r="B51" s="45" t="s">
        <v>18</v>
      </c>
      <c r="C51" s="48">
        <f t="shared" si="12"/>
        <v>156</v>
      </c>
      <c r="D51" s="47">
        <f t="shared" si="1"/>
        <v>13</v>
      </c>
      <c r="E51" s="47">
        <f t="shared" si="4"/>
        <v>1</v>
      </c>
      <c r="F51" s="48">
        <f t="shared" si="5"/>
        <v>1</v>
      </c>
      <c r="G51" s="49">
        <f>(G50*($K50/$K49)-L50)*(1+Assumptions!$B$15)^$F51</f>
        <v>178440540.52696934</v>
      </c>
      <c r="H51" s="49">
        <f>$H$6/$G$6*G51*(1+Assumptions!$B$16)^INT((C51-1)/12)*IF(B51="Monthly",1,12)</f>
        <v>449343.63678404025</v>
      </c>
      <c r="I51" s="50">
        <f>Assumptions!$B$14</f>
        <v>0.15</v>
      </c>
      <c r="J51" s="50">
        <f t="shared" si="6"/>
        <v>0.15000000000000002</v>
      </c>
      <c r="K51" s="51">
        <f t="shared" si="7"/>
        <v>0.1209054935657462</v>
      </c>
      <c r="L51" s="52">
        <f>H51*Assumptions!$B$7</f>
        <v>224671.81839202013</v>
      </c>
      <c r="M51" s="49">
        <f>L51*Assumptions!$B$11</f>
        <v>44934.363678404028</v>
      </c>
      <c r="N51" s="49">
        <f>H51*Assumptions!$B$11</f>
        <v>89868.727356808056</v>
      </c>
      <c r="O51" s="49">
        <f>N51*Assumptions!$B$12</f>
        <v>8986.8727356808067</v>
      </c>
      <c r="P51" s="49">
        <f>H51*Assumptions!$B$9</f>
        <v>35947.49094272322</v>
      </c>
      <c r="Q51" s="49">
        <f>H51*Assumptions!$B$8</f>
        <v>22467.181839202014</v>
      </c>
      <c r="R51" s="52">
        <f>(R52)/((1+Assumptions!$B$21)^$E52)+H52/IF(H$3="EOP",((1+Assumptions!$B$21)^$E52),1)</f>
        <v>4335533.7543029897</v>
      </c>
      <c r="S51" s="49">
        <f>(S52)/((1+Assumptions!$B$21)^$E52)+L52/IF(L$3="EOP",((1+Assumptions!$B$21)^$E52),1)</f>
        <v>2114894.5142941414</v>
      </c>
      <c r="T51" s="49">
        <f>(T52)/((1+Assumptions!$B$21)^$E52)+M52/IF(M$3="EOP",((1+Assumptions!$B$21)^$E52),1)</f>
        <v>422978.90285882831</v>
      </c>
      <c r="U51" s="49">
        <f>(U52)/((1+Assumptions!$B$21)^$E52)+N52/IF(N$3="EOP",((1+Assumptions!$B$21)^$E52),1)</f>
        <v>867106.75086059805</v>
      </c>
      <c r="V51" s="49">
        <f>(V52)/((1+Assumptions!$B$21)^$E52)+O52/IF(O$3="EOP",((1+Assumptions!$B$21)^$E52),1)</f>
        <v>86710.675086059811</v>
      </c>
      <c r="W51" s="49">
        <f>(W52)/((1+Assumptions!$B$21)^$E52)+P52/IF(P$3="EOP",((1+Assumptions!$B$21)^$E52),1)</f>
        <v>346842.70034423925</v>
      </c>
      <c r="X51" s="49">
        <f>(X52)/((1+Assumptions!$B$21)^$E52)+Q52/IF(Q$3="EOP",((1+Assumptions!$B$21)^$E52),1)</f>
        <v>211489.45142941416</v>
      </c>
      <c r="Y51" s="53">
        <f t="shared" si="2"/>
        <v>-1304889.9153194851</v>
      </c>
      <c r="Z51" s="52">
        <f>H52*Assumptions!$B$7*Assumptions!$B$25/$E52/12</f>
        <v>21881.466899742005</v>
      </c>
      <c r="AA51" s="49">
        <f>Z51*Assumptions!$B$11</f>
        <v>4376.2933799484008</v>
      </c>
      <c r="AB51" s="54">
        <f t="shared" si="8"/>
        <v>17505.173519793603</v>
      </c>
      <c r="AC51" s="88">
        <f t="shared" si="9"/>
        <v>-1287384.7417996915</v>
      </c>
      <c r="AD51" s="88">
        <f>Assumptions!$B$23*R51</f>
        <v>650330.06314544845</v>
      </c>
      <c r="AE51" s="88">
        <f t="shared" si="11"/>
        <v>-637054.67865424301</v>
      </c>
    </row>
    <row r="52" spans="1:31" x14ac:dyDescent="0.25">
      <c r="A52" s="44">
        <f t="shared" si="10"/>
        <v>47</v>
      </c>
      <c r="B52" s="45" t="s">
        <v>18</v>
      </c>
      <c r="C52" s="48">
        <f t="shared" si="12"/>
        <v>168</v>
      </c>
      <c r="D52" s="47">
        <f t="shared" si="1"/>
        <v>14</v>
      </c>
      <c r="E52" s="47">
        <f t="shared" si="4"/>
        <v>1</v>
      </c>
      <c r="F52" s="48">
        <f t="shared" si="5"/>
        <v>1</v>
      </c>
      <c r="G52" s="49">
        <f>(G51*($K51/$K50)-L51)*(1+Assumptions!$B$15)^$F52</f>
        <v>154478783.38212255</v>
      </c>
      <c r="H52" s="49">
        <f>$H$6/$G$6*G52*(1+Assumptions!$B$16)^INT((C52-1)/12)*IF(B52="Monthly",1,12)</f>
        <v>420124.16447504645</v>
      </c>
      <c r="I52" s="50">
        <f>Assumptions!$B$14</f>
        <v>0.15</v>
      </c>
      <c r="J52" s="50">
        <f t="shared" si="6"/>
        <v>0.15000000000000002</v>
      </c>
      <c r="K52" s="51">
        <f t="shared" si="7"/>
        <v>0.10276966953088428</v>
      </c>
      <c r="L52" s="52">
        <f>H52*Assumptions!$B$7</f>
        <v>210062.08223752322</v>
      </c>
      <c r="M52" s="49">
        <f>L52*Assumptions!$B$11</f>
        <v>42012.416447504649</v>
      </c>
      <c r="N52" s="49">
        <f>H52*Assumptions!$B$11</f>
        <v>84024.832895009298</v>
      </c>
      <c r="O52" s="49">
        <f>N52*Assumptions!$B$12</f>
        <v>8402.4832895009295</v>
      </c>
      <c r="P52" s="49">
        <f>H52*Assumptions!$B$9</f>
        <v>33609.933158003718</v>
      </c>
      <c r="Q52" s="49">
        <f>H52*Assumptions!$B$8</f>
        <v>21006.208223752325</v>
      </c>
      <c r="R52" s="52">
        <f>(R53)/((1+Assumptions!$B$21)^$E53)+H53/IF(H$3="EOP",((1+Assumptions!$B$21)^$E53),1)</f>
        <v>4013294.829573642</v>
      </c>
      <c r="S52" s="49">
        <f>(S53)/((1+Assumptions!$B$21)^$E53)+L53/IF(L$3="EOP",((1+Assumptions!$B$21)^$E53),1)</f>
        <v>1957704.7949139713</v>
      </c>
      <c r="T52" s="49">
        <f>(T53)/((1+Assumptions!$B$21)^$E53)+M53/IF(M$3="EOP",((1+Assumptions!$B$21)^$E53),1)</f>
        <v>391540.95898279431</v>
      </c>
      <c r="U52" s="49">
        <f>(U53)/((1+Assumptions!$B$21)^$E53)+N53/IF(N$3="EOP",((1+Assumptions!$B$21)^$E53),1)</f>
        <v>802658.96591472835</v>
      </c>
      <c r="V52" s="49">
        <f>(V53)/((1+Assumptions!$B$21)^$E53)+O53/IF(O$3="EOP",((1+Assumptions!$B$21)^$E53),1)</f>
        <v>80265.896591472847</v>
      </c>
      <c r="W52" s="49">
        <f>(W53)/((1+Assumptions!$B$21)^$E53)+P53/IF(P$3="EOP",((1+Assumptions!$B$21)^$E53),1)</f>
        <v>321063.58636589139</v>
      </c>
      <c r="X52" s="49">
        <f>(X53)/((1+Assumptions!$B$21)^$E53)+Q53/IF(Q$3="EOP",((1+Assumptions!$B$21)^$E53),1)</f>
        <v>195770.47949139716</v>
      </c>
      <c r="Y52" s="53">
        <f t="shared" si="2"/>
        <v>-1207903.8584619211</v>
      </c>
      <c r="Z52" s="52">
        <f>H53*Assumptions!$B$7*Assumptions!$B$25/$E53/12</f>
        <v>20456.152592658083</v>
      </c>
      <c r="AA52" s="49">
        <f>Z52*Assumptions!$B$11</f>
        <v>4091.2305185316168</v>
      </c>
      <c r="AB52" s="54">
        <f t="shared" si="8"/>
        <v>16364.922074126467</v>
      </c>
      <c r="AC52" s="88">
        <f t="shared" si="9"/>
        <v>-1191538.9363877946</v>
      </c>
      <c r="AD52" s="88">
        <f>Assumptions!$B$23*R52</f>
        <v>601994.22443604632</v>
      </c>
      <c r="AE52" s="88">
        <f t="shared" si="11"/>
        <v>-589544.71195174824</v>
      </c>
    </row>
    <row r="53" spans="1:31" x14ac:dyDescent="0.25">
      <c r="A53" s="44">
        <f t="shared" si="10"/>
        <v>48</v>
      </c>
      <c r="B53" s="45" t="s">
        <v>18</v>
      </c>
      <c r="C53" s="48">
        <f t="shared" si="12"/>
        <v>180</v>
      </c>
      <c r="D53" s="47">
        <f t="shared" si="1"/>
        <v>15</v>
      </c>
      <c r="E53" s="47">
        <f t="shared" si="4"/>
        <v>1</v>
      </c>
      <c r="F53" s="48">
        <f t="shared" si="5"/>
        <v>1</v>
      </c>
      <c r="G53" s="49">
        <f>(G52*($K52/$K51)-L52)*(1+Assumptions!$B$15)^$F53</f>
        <v>133718841.86841796</v>
      </c>
      <c r="H53" s="49">
        <f>$H$6/$G$6*G53*(1+Assumptions!$B$16)^INT((C53-1)/12)*IF(B53="Monthly",1,12)</f>
        <v>392758.12977903523</v>
      </c>
      <c r="I53" s="50">
        <f>Assumptions!$B$14</f>
        <v>0.15</v>
      </c>
      <c r="J53" s="50">
        <f t="shared" si="6"/>
        <v>0.15000000000000002</v>
      </c>
      <c r="K53" s="51">
        <f t="shared" si="7"/>
        <v>8.7354219101251629E-2</v>
      </c>
      <c r="L53" s="52">
        <f>H53*Assumptions!$B$7</f>
        <v>196379.06488951761</v>
      </c>
      <c r="M53" s="49">
        <f>L53*Assumptions!$B$11</f>
        <v>39275.812977903523</v>
      </c>
      <c r="N53" s="49">
        <f>H53*Assumptions!$B$11</f>
        <v>78551.625955807045</v>
      </c>
      <c r="O53" s="49">
        <f>N53*Assumptions!$B$12</f>
        <v>7855.1625955807049</v>
      </c>
      <c r="P53" s="49">
        <f>H53*Assumptions!$B$9</f>
        <v>31420.650382322819</v>
      </c>
      <c r="Q53" s="49">
        <f>H53*Assumptions!$B$8</f>
        <v>19637.906488951761</v>
      </c>
      <c r="R53" s="52">
        <f>(R54)/((1+Assumptions!$B$21)^$E54)+H54/IF(H$3="EOP",((1+Assumptions!$B$21)^$E54),1)</f>
        <v>3711050.1172894714</v>
      </c>
      <c r="S53" s="49">
        <f>(S54)/((1+Assumptions!$B$21)^$E54)+L54/IF(L$3="EOP",((1+Assumptions!$B$21)^$E54),1)</f>
        <v>1810268.3498973029</v>
      </c>
      <c r="T53" s="49">
        <f>(T54)/((1+Assumptions!$B$21)^$E54)+M54/IF(M$3="EOP",((1+Assumptions!$B$21)^$E54),1)</f>
        <v>362053.66997946065</v>
      </c>
      <c r="U53" s="49">
        <f>(U54)/((1+Assumptions!$B$21)^$E54)+N54/IF(N$3="EOP",((1+Assumptions!$B$21)^$E54),1)</f>
        <v>742210.02345789433</v>
      </c>
      <c r="V53" s="49">
        <f>(V54)/((1+Assumptions!$B$21)^$E54)+O54/IF(O$3="EOP",((1+Assumptions!$B$21)^$E54),1)</f>
        <v>74221.002345789428</v>
      </c>
      <c r="W53" s="49">
        <f>(W54)/((1+Assumptions!$B$21)^$E54)+P54/IF(P$3="EOP",((1+Assumptions!$B$21)^$E54),1)</f>
        <v>296884.00938315771</v>
      </c>
      <c r="X53" s="49">
        <f>(X54)/((1+Assumptions!$B$21)^$E54)+Q54/IF(Q$3="EOP",((1+Assumptions!$B$21)^$E54),1)</f>
        <v>181026.83498973033</v>
      </c>
      <c r="Y53" s="53">
        <f t="shared" si="2"/>
        <v>-1116935.5718866363</v>
      </c>
      <c r="Z53" s="52">
        <f>H54*Assumptions!$B$7*Assumptions!$B$25/$E54/12</f>
        <v>19121.228950181954</v>
      </c>
      <c r="AA53" s="49">
        <f>Z53*Assumptions!$B$11</f>
        <v>3824.2457900363911</v>
      </c>
      <c r="AB53" s="54">
        <f t="shared" si="8"/>
        <v>15296.983160145563</v>
      </c>
      <c r="AC53" s="88">
        <f t="shared" si="9"/>
        <v>-1101638.5887264907</v>
      </c>
      <c r="AD53" s="88">
        <f>Assumptions!$B$23*R53</f>
        <v>556657.51759342069</v>
      </c>
      <c r="AE53" s="88">
        <f t="shared" si="11"/>
        <v>-544981.07113307004</v>
      </c>
    </row>
    <row r="54" spans="1:31" x14ac:dyDescent="0.25">
      <c r="A54" s="44">
        <f t="shared" si="10"/>
        <v>49</v>
      </c>
      <c r="B54" s="45" t="s">
        <v>18</v>
      </c>
      <c r="C54" s="48">
        <f t="shared" si="12"/>
        <v>192</v>
      </c>
      <c r="D54" s="47">
        <f t="shared" si="1"/>
        <v>16</v>
      </c>
      <c r="E54" s="47">
        <f t="shared" si="4"/>
        <v>1</v>
      </c>
      <c r="F54" s="48">
        <f t="shared" si="5"/>
        <v>1</v>
      </c>
      <c r="G54" s="49">
        <f>(G53*($K53/$K52)-L53)*(1+Assumptions!$B$15)^$F54</f>
        <v>115733929.25373107</v>
      </c>
      <c r="H54" s="49">
        <f>$H$6/$G$6*G54*(1+Assumptions!$B$16)^INT((C54-1)/12)*IF(B54="Monthly",1,12)</f>
        <v>367127.59584349353</v>
      </c>
      <c r="I54" s="50">
        <f>Assumptions!$B$14</f>
        <v>0.15</v>
      </c>
      <c r="J54" s="50">
        <f t="shared" si="6"/>
        <v>0.15000000000000002</v>
      </c>
      <c r="K54" s="51">
        <f t="shared" si="7"/>
        <v>7.4251086236063885E-2</v>
      </c>
      <c r="L54" s="52">
        <f>H54*Assumptions!$B$7</f>
        <v>183563.79792174677</v>
      </c>
      <c r="M54" s="49">
        <f>L54*Assumptions!$B$11</f>
        <v>36712.759584349355</v>
      </c>
      <c r="N54" s="49">
        <f>H54*Assumptions!$B$11</f>
        <v>73425.519168698709</v>
      </c>
      <c r="O54" s="49">
        <f>N54*Assumptions!$B$12</f>
        <v>7342.5519168698711</v>
      </c>
      <c r="P54" s="49">
        <f>H54*Assumptions!$B$9</f>
        <v>29370.207667479484</v>
      </c>
      <c r="Q54" s="49">
        <f>H54*Assumptions!$B$8</f>
        <v>18356.379792174677</v>
      </c>
      <c r="R54" s="52">
        <f>(R55)/((1+Assumptions!$B$21)^$E55)+H55/IF(H$3="EOP",((1+Assumptions!$B$21)^$E55),1)</f>
        <v>3427520.5844821273</v>
      </c>
      <c r="S54" s="49">
        <f>(S55)/((1+Assumptions!$B$21)^$E55)+L55/IF(L$3="EOP",((1+Assumptions!$B$21)^$E55),1)</f>
        <v>1671961.2607229885</v>
      </c>
      <c r="T54" s="49">
        <f>(T55)/((1+Assumptions!$B$21)^$E55)+M55/IF(M$3="EOP",((1+Assumptions!$B$21)^$E55),1)</f>
        <v>334392.25214459776</v>
      </c>
      <c r="U54" s="49">
        <f>(U55)/((1+Assumptions!$B$21)^$E55)+N55/IF(N$3="EOP",((1+Assumptions!$B$21)^$E55),1)</f>
        <v>685504.11689642549</v>
      </c>
      <c r="V54" s="49">
        <f>(V55)/((1+Assumptions!$B$21)^$E55)+O55/IF(O$3="EOP",((1+Assumptions!$B$21)^$E55),1)</f>
        <v>68550.41168964254</v>
      </c>
      <c r="W54" s="49">
        <f>(W55)/((1+Assumptions!$B$21)^$E55)+P55/IF(P$3="EOP",((1+Assumptions!$B$21)^$E55),1)</f>
        <v>274201.64675857016</v>
      </c>
      <c r="X54" s="49">
        <f>(X55)/((1+Assumptions!$B$21)^$E55)+Q55/IF(Q$3="EOP",((1+Assumptions!$B$21)^$E55),1)</f>
        <v>167196.12607229888</v>
      </c>
      <c r="Y54" s="53">
        <f t="shared" si="2"/>
        <v>-1031600.0978660848</v>
      </c>
      <c r="Z54" s="52">
        <f>H55*Assumptions!$B$7*Assumptions!$B$25/$E55/12</f>
        <v>17870.944740629144</v>
      </c>
      <c r="AA54" s="49">
        <f>Z54*Assumptions!$B$11</f>
        <v>3574.188948125829</v>
      </c>
      <c r="AB54" s="54">
        <f t="shared" si="8"/>
        <v>14296.755792503314</v>
      </c>
      <c r="AC54" s="88">
        <f t="shared" si="9"/>
        <v>-1017303.3420735814</v>
      </c>
      <c r="AD54" s="88">
        <f>Assumptions!$B$23*R54</f>
        <v>514128.08767231909</v>
      </c>
      <c r="AE54" s="88">
        <f t="shared" si="11"/>
        <v>-503175.25440126233</v>
      </c>
    </row>
    <row r="55" spans="1:31" x14ac:dyDescent="0.25">
      <c r="A55" s="44">
        <f t="shared" si="10"/>
        <v>50</v>
      </c>
      <c r="B55" s="45" t="s">
        <v>18</v>
      </c>
      <c r="C55" s="48">
        <f t="shared" si="12"/>
        <v>204</v>
      </c>
      <c r="D55" s="47">
        <f t="shared" si="1"/>
        <v>17</v>
      </c>
      <c r="E55" s="47">
        <f t="shared" si="4"/>
        <v>1</v>
      </c>
      <c r="F55" s="48">
        <f t="shared" si="5"/>
        <v>1</v>
      </c>
      <c r="G55" s="49">
        <f>(G54*($K54/$K53)-L54)*(1+Assumptions!$B$15)^$F55</f>
        <v>100154081.58910465</v>
      </c>
      <c r="H55" s="49">
        <f>$H$6/$G$6*G55*(1+Assumptions!$B$16)^INT((C55-1)/12)*IF(B55="Monthly",1,12)</f>
        <v>343122.13902007957</v>
      </c>
      <c r="I55" s="50">
        <f>Assumptions!$B$14</f>
        <v>0.15</v>
      </c>
      <c r="J55" s="50">
        <f t="shared" si="6"/>
        <v>0.15000000000000002</v>
      </c>
      <c r="K55" s="51">
        <f t="shared" si="7"/>
        <v>6.3113423300654295E-2</v>
      </c>
      <c r="L55" s="52">
        <f>H55*Assumptions!$B$7</f>
        <v>171561.06951003979</v>
      </c>
      <c r="M55" s="49">
        <f>L55*Assumptions!$B$11</f>
        <v>34312.213902007956</v>
      </c>
      <c r="N55" s="49">
        <f>H55*Assumptions!$B$11</f>
        <v>68624.427804015912</v>
      </c>
      <c r="O55" s="49">
        <f>N55*Assumptions!$B$12</f>
        <v>6862.4427804015913</v>
      </c>
      <c r="P55" s="49">
        <f>H55*Assumptions!$B$9</f>
        <v>27449.771121606365</v>
      </c>
      <c r="Q55" s="49">
        <f>H55*Assumptions!$B$8</f>
        <v>17156.106951003978</v>
      </c>
      <c r="R55" s="52">
        <f>(R56)/((1+Assumptions!$B$21)^$E56)+H56/IF(H$3="EOP",((1+Assumptions!$B$21)^$E56),1)</f>
        <v>3161508.4065985987</v>
      </c>
      <c r="S55" s="49">
        <f>(S56)/((1+Assumptions!$B$21)^$E56)+L56/IF(L$3="EOP",((1+Assumptions!$B$21)^$E56),1)</f>
        <v>1542199.2227310233</v>
      </c>
      <c r="T55" s="49">
        <f>(T56)/((1+Assumptions!$B$21)^$E56)+M56/IF(M$3="EOP",((1+Assumptions!$B$21)^$E56),1)</f>
        <v>308439.84454620472</v>
      </c>
      <c r="U55" s="49">
        <f>(U56)/((1+Assumptions!$B$21)^$E56)+N56/IF(N$3="EOP",((1+Assumptions!$B$21)^$E56),1)</f>
        <v>632301.68131971976</v>
      </c>
      <c r="V55" s="49">
        <f>(V56)/((1+Assumptions!$B$21)^$E56)+O56/IF(O$3="EOP",((1+Assumptions!$B$21)^$E56),1)</f>
        <v>63230.168131971965</v>
      </c>
      <c r="W55" s="49">
        <f>(W56)/((1+Assumptions!$B$21)^$E56)+P56/IF(P$3="EOP",((1+Assumptions!$B$21)^$E56),1)</f>
        <v>252920.67252788786</v>
      </c>
      <c r="X55" s="49">
        <f>(X56)/((1+Assumptions!$B$21)^$E56)+Q56/IF(Q$3="EOP",((1+Assumptions!$B$21)^$E56),1)</f>
        <v>154219.92227310236</v>
      </c>
      <c r="Y55" s="53">
        <f t="shared" si="2"/>
        <v>-951536.92042504216</v>
      </c>
      <c r="Z55" s="52">
        <f>H56*Assumptions!$B$7*Assumptions!$B$25/$E56/12</f>
        <v>16699.915180055203</v>
      </c>
      <c r="AA55" s="49">
        <f>Z55*Assumptions!$B$11</f>
        <v>3339.9830360110409</v>
      </c>
      <c r="AB55" s="54">
        <f t="shared" si="8"/>
        <v>13359.932144044162</v>
      </c>
      <c r="AC55" s="88">
        <f t="shared" si="9"/>
        <v>-938176.98828099796</v>
      </c>
      <c r="AD55" s="88">
        <f>Assumptions!$B$23*R55</f>
        <v>474226.26098978979</v>
      </c>
      <c r="AE55" s="88">
        <f t="shared" si="11"/>
        <v>-463950.72729120817</v>
      </c>
    </row>
    <row r="56" spans="1:31" x14ac:dyDescent="0.25">
      <c r="A56" s="44">
        <f t="shared" si="10"/>
        <v>51</v>
      </c>
      <c r="B56" s="45" t="s">
        <v>18</v>
      </c>
      <c r="C56" s="48">
        <f t="shared" si="12"/>
        <v>216</v>
      </c>
      <c r="D56" s="47">
        <f t="shared" si="1"/>
        <v>18</v>
      </c>
      <c r="E56" s="47">
        <f t="shared" si="4"/>
        <v>1</v>
      </c>
      <c r="F56" s="48">
        <f t="shared" si="5"/>
        <v>1</v>
      </c>
      <c r="G56" s="49">
        <f>(G55*($K55/$K54)-L55)*(1+Assumptions!$B$15)^$F56</f>
        <v>86658596.446853474</v>
      </c>
      <c r="H56" s="49">
        <f>$H$6/$G$6*G56*(1+Assumptions!$B$16)^INT((C56-1)/12)*IF(B56="Monthly",1,12)</f>
        <v>320638.37145705987</v>
      </c>
      <c r="I56" s="50">
        <f>Assumptions!$B$14</f>
        <v>0.15</v>
      </c>
      <c r="J56" s="50">
        <f t="shared" si="6"/>
        <v>0.15000000000000002</v>
      </c>
      <c r="K56" s="51">
        <f t="shared" si="7"/>
        <v>5.3646409805556149E-2</v>
      </c>
      <c r="L56" s="52">
        <f>H56*Assumptions!$B$7</f>
        <v>160319.18572852993</v>
      </c>
      <c r="M56" s="49">
        <f>L56*Assumptions!$B$11</f>
        <v>32063.837145705987</v>
      </c>
      <c r="N56" s="49">
        <f>H56*Assumptions!$B$11</f>
        <v>64127.674291411975</v>
      </c>
      <c r="O56" s="49">
        <f>N56*Assumptions!$B$12</f>
        <v>6412.7674291411977</v>
      </c>
      <c r="P56" s="49">
        <f>H56*Assumptions!$B$9</f>
        <v>25651.069716564791</v>
      </c>
      <c r="Q56" s="49">
        <f>H56*Assumptions!$B$8</f>
        <v>16031.918572852994</v>
      </c>
      <c r="R56" s="52">
        <f>(R57)/((1+Assumptions!$B$21)^$E57)+H57/IF(H$3="EOP",((1+Assumptions!$B$21)^$E57),1)</f>
        <v>2911891.7860200768</v>
      </c>
      <c r="S56" s="49">
        <f>(S57)/((1+Assumptions!$B$21)^$E57)+L57/IF(L$3="EOP",((1+Assumptions!$B$21)^$E57),1)</f>
        <v>1420435.0175707689</v>
      </c>
      <c r="T56" s="49">
        <f>(T57)/((1+Assumptions!$B$21)^$E57)+M57/IF(M$3="EOP",((1+Assumptions!$B$21)^$E57),1)</f>
        <v>284087.00351415382</v>
      </c>
      <c r="U56" s="49">
        <f>(U57)/((1+Assumptions!$B$21)^$E57)+N57/IF(N$3="EOP",((1+Assumptions!$B$21)^$E57),1)</f>
        <v>582378.35720401537</v>
      </c>
      <c r="V56" s="49">
        <f>(V57)/((1+Assumptions!$B$21)^$E57)+O57/IF(O$3="EOP",((1+Assumptions!$B$21)^$E57),1)</f>
        <v>58237.835720401534</v>
      </c>
      <c r="W56" s="49">
        <f>(W57)/((1+Assumptions!$B$21)^$E57)+P57/IF(P$3="EOP",((1+Assumptions!$B$21)^$E57),1)</f>
        <v>232951.34288160614</v>
      </c>
      <c r="X56" s="49">
        <f>(X57)/((1+Assumptions!$B$21)^$E57)+Q57/IF(Q$3="EOP",((1+Assumptions!$B$21)^$E57),1)</f>
        <v>142043.50175707691</v>
      </c>
      <c r="Y56" s="53">
        <f t="shared" si="2"/>
        <v>-876408.40584116476</v>
      </c>
      <c r="Z56" s="52">
        <f>H57*Assumptions!$B$7*Assumptions!$B$25/$E57/12</f>
        <v>15603.098652782428</v>
      </c>
      <c r="AA56" s="49">
        <f>Z56*Assumptions!$B$11</f>
        <v>3120.6197305564856</v>
      </c>
      <c r="AB56" s="54">
        <f t="shared" si="8"/>
        <v>12482.478922225942</v>
      </c>
      <c r="AC56" s="88">
        <f t="shared" si="9"/>
        <v>-863925.92691893876</v>
      </c>
      <c r="AD56" s="88">
        <f>Assumptions!$B$23*R56</f>
        <v>436783.76790301153</v>
      </c>
      <c r="AE56" s="88">
        <f t="shared" si="11"/>
        <v>-427142.15901592723</v>
      </c>
    </row>
    <row r="57" spans="1:31" x14ac:dyDescent="0.25">
      <c r="A57" s="44">
        <f t="shared" si="10"/>
        <v>52</v>
      </c>
      <c r="B57" s="45" t="s">
        <v>18</v>
      </c>
      <c r="C57" s="48">
        <f t="shared" si="12"/>
        <v>228</v>
      </c>
      <c r="D57" s="47">
        <f t="shared" si="1"/>
        <v>19</v>
      </c>
      <c r="E57" s="47">
        <f t="shared" si="4"/>
        <v>1</v>
      </c>
      <c r="F57" s="48">
        <f t="shared" si="5"/>
        <v>1</v>
      </c>
      <c r="G57" s="49">
        <f>(G56*($K56/$K55)-L56)*(1+Assumptions!$B$15)^$F57</f>
        <v>74969477.549978852</v>
      </c>
      <c r="H57" s="49">
        <f>$H$6/$G$6*G57*(1+Assumptions!$B$16)^INT((C57-1)/12)*IF(B57="Monthly",1,12)</f>
        <v>299579.49413342262</v>
      </c>
      <c r="I57" s="50">
        <f>Assumptions!$B$14</f>
        <v>0.15</v>
      </c>
      <c r="J57" s="50">
        <f t="shared" si="6"/>
        <v>0.15000000000000002</v>
      </c>
      <c r="K57" s="51">
        <f t="shared" si="7"/>
        <v>4.5599448334722723E-2</v>
      </c>
      <c r="L57" s="52">
        <f>H57*Assumptions!$B$7</f>
        <v>149789.74706671131</v>
      </c>
      <c r="M57" s="49">
        <f>L57*Assumptions!$B$11</f>
        <v>29957.949413342263</v>
      </c>
      <c r="N57" s="49">
        <f>H57*Assumptions!$B$11</f>
        <v>59915.898826684526</v>
      </c>
      <c r="O57" s="49">
        <f>N57*Assumptions!$B$12</f>
        <v>5991.5898826684534</v>
      </c>
      <c r="P57" s="49">
        <f>H57*Assumptions!$B$9</f>
        <v>23966.35953067381</v>
      </c>
      <c r="Q57" s="49">
        <f>H57*Assumptions!$B$8</f>
        <v>14978.974706671132</v>
      </c>
      <c r="R57" s="52">
        <f>(R58)/((1+Assumptions!$B$21)^$E58)+H58/IF(H$3="EOP",((1+Assumptions!$B$21)^$E58),1)</f>
        <v>2677620.0991838202</v>
      </c>
      <c r="S57" s="49">
        <f>(S58)/((1+Assumptions!$B$21)^$E58)+L58/IF(L$3="EOP",((1+Assumptions!$B$21)^$E58),1)</f>
        <v>1306156.1459433269</v>
      </c>
      <c r="T57" s="49">
        <f>(T58)/((1+Assumptions!$B$21)^$E58)+M58/IF(M$3="EOP",((1+Assumptions!$B$21)^$E58),1)</f>
        <v>261231.2291886654</v>
      </c>
      <c r="U57" s="49">
        <f>(U58)/((1+Assumptions!$B$21)^$E58)+N58/IF(N$3="EOP",((1+Assumptions!$B$21)^$E58),1)</f>
        <v>535524.01983676408</v>
      </c>
      <c r="V57" s="49">
        <f>(V58)/((1+Assumptions!$B$21)^$E58)+O58/IF(O$3="EOP",((1+Assumptions!$B$21)^$E58),1)</f>
        <v>53552.401983676406</v>
      </c>
      <c r="W57" s="49">
        <f>(W58)/((1+Assumptions!$B$21)^$E58)+P58/IF(P$3="EOP",((1+Assumptions!$B$21)^$E58),1)</f>
        <v>214209.60793470562</v>
      </c>
      <c r="X57" s="49">
        <f>(X58)/((1+Assumptions!$B$21)^$E58)+Q58/IF(Q$3="EOP",((1+Assumptions!$B$21)^$E58),1)</f>
        <v>130615.6145943327</v>
      </c>
      <c r="Y57" s="53">
        <f t="shared" si="2"/>
        <v>-805898.34204703267</v>
      </c>
      <c r="Z57" s="52">
        <f>H58*Assumptions!$B$7*Assumptions!$B$25/$E58/12</f>
        <v>14575.774916734857</v>
      </c>
      <c r="AA57" s="49">
        <f>Z57*Assumptions!$B$11</f>
        <v>2915.1549833469717</v>
      </c>
      <c r="AB57" s="54">
        <f t="shared" si="8"/>
        <v>11660.619933387887</v>
      </c>
      <c r="AC57" s="88">
        <f t="shared" si="9"/>
        <v>-794237.72211364482</v>
      </c>
      <c r="AD57" s="88">
        <f>Assumptions!$B$23*R57</f>
        <v>401643.014877573</v>
      </c>
      <c r="AE57" s="88">
        <f t="shared" si="11"/>
        <v>-392594.70723607182</v>
      </c>
    </row>
    <row r="58" spans="1:31" x14ac:dyDescent="0.25">
      <c r="A58" s="44">
        <f t="shared" si="10"/>
        <v>53</v>
      </c>
      <c r="B58" s="45" t="s">
        <v>18</v>
      </c>
      <c r="C58" s="48">
        <f t="shared" si="12"/>
        <v>240</v>
      </c>
      <c r="D58" s="47">
        <f t="shared" si="1"/>
        <v>20</v>
      </c>
      <c r="E58" s="47">
        <f t="shared" si="4"/>
        <v>1</v>
      </c>
      <c r="F58" s="48">
        <f t="shared" si="5"/>
        <v>1</v>
      </c>
      <c r="G58" s="49">
        <f>(G57*($K57/$K56)-L57)*(1+Assumptions!$B$15)^$F58</f>
        <v>64845751.493823618</v>
      </c>
      <c r="H58" s="49">
        <f>$H$6/$G$6*G58*(1+Assumptions!$B$16)^INT((C58-1)/12)*IF(B58="Monthly",1,12)</f>
        <v>279854.87840130925</v>
      </c>
      <c r="I58" s="50">
        <f>Assumptions!$B$14</f>
        <v>0.15</v>
      </c>
      <c r="J58" s="50">
        <f t="shared" si="6"/>
        <v>0.15000000000000002</v>
      </c>
      <c r="K58" s="51">
        <f t="shared" si="7"/>
        <v>3.8759531084514312E-2</v>
      </c>
      <c r="L58" s="52">
        <f>H58*Assumptions!$B$7</f>
        <v>139927.43920065463</v>
      </c>
      <c r="M58" s="49">
        <f>L58*Assumptions!$B$11</f>
        <v>27985.487840130925</v>
      </c>
      <c r="N58" s="49">
        <f>H58*Assumptions!$B$11</f>
        <v>55970.97568026185</v>
      </c>
      <c r="O58" s="49">
        <f>N58*Assumptions!$B$12</f>
        <v>5597.0975680261854</v>
      </c>
      <c r="P58" s="49">
        <f>H58*Assumptions!$B$9</f>
        <v>22388.390272104742</v>
      </c>
      <c r="Q58" s="49">
        <f>H58*Assumptions!$B$8</f>
        <v>13992.743920065463</v>
      </c>
      <c r="R58" s="52">
        <f>(R59)/((1+Assumptions!$B$21)^$E59)+H59/IF(H$3="EOP",((1+Assumptions!$B$21)^$E59),1)</f>
        <v>2457709.3513020733</v>
      </c>
      <c r="S58" s="49">
        <f>(S59)/((1+Assumptions!$B$21)^$E59)+L59/IF(L$3="EOP",((1+Assumptions!$B$21)^$E59),1)</f>
        <v>1198882.6103912552</v>
      </c>
      <c r="T58" s="49">
        <f>(T59)/((1+Assumptions!$B$21)^$E59)+M59/IF(M$3="EOP",((1+Assumptions!$B$21)^$E59),1)</f>
        <v>239776.52207825109</v>
      </c>
      <c r="U58" s="49">
        <f>(U59)/((1+Assumptions!$B$21)^$E59)+N59/IF(N$3="EOP",((1+Assumptions!$B$21)^$E59),1)</f>
        <v>491541.87026041478</v>
      </c>
      <c r="V58" s="49">
        <f>(V59)/((1+Assumptions!$B$21)^$E59)+O59/IF(O$3="EOP",((1+Assumptions!$B$21)^$E59),1)</f>
        <v>49154.187026041473</v>
      </c>
      <c r="W58" s="49">
        <f>(W59)/((1+Assumptions!$B$21)^$E59)+P59/IF(P$3="EOP",((1+Assumptions!$B$21)^$E59),1)</f>
        <v>196616.74810416589</v>
      </c>
      <c r="X58" s="49">
        <f>(X59)/((1+Assumptions!$B$21)^$E59)+Q59/IF(Q$3="EOP",((1+Assumptions!$B$21)^$E59),1)</f>
        <v>119888.26103912554</v>
      </c>
      <c r="Y58" s="53">
        <f t="shared" si="2"/>
        <v>-739710.57061140437</v>
      </c>
      <c r="Z58" s="52">
        <f>H59*Assumptions!$B$7*Assumptions!$B$25/$E59/12</f>
        <v>13613.524699298954</v>
      </c>
      <c r="AA58" s="49">
        <f>Z58*Assumptions!$B$11</f>
        <v>2722.704939859791</v>
      </c>
      <c r="AB58" s="54">
        <f t="shared" si="8"/>
        <v>10890.819759439164</v>
      </c>
      <c r="AC58" s="88">
        <f t="shared" si="9"/>
        <v>-728819.75085196516</v>
      </c>
      <c r="AD58" s="88">
        <f>Assumptions!$B$23*R58</f>
        <v>368656.402695311</v>
      </c>
      <c r="AE58" s="88">
        <f t="shared" si="11"/>
        <v>-360163.34815665416</v>
      </c>
    </row>
    <row r="59" spans="1:31" x14ac:dyDescent="0.25">
      <c r="A59" s="44">
        <f t="shared" si="10"/>
        <v>54</v>
      </c>
      <c r="B59" s="45" t="s">
        <v>18</v>
      </c>
      <c r="C59" s="48">
        <f t="shared" si="12"/>
        <v>252</v>
      </c>
      <c r="D59" s="47">
        <f t="shared" si="1"/>
        <v>21</v>
      </c>
      <c r="E59" s="47">
        <f t="shared" si="4"/>
        <v>1</v>
      </c>
      <c r="F59" s="48">
        <f t="shared" si="5"/>
        <v>1</v>
      </c>
      <c r="G59" s="49">
        <f>(G58*($K58/$K57)-L58)*(1+Assumptions!$B$15)^$F59</f>
        <v>56078540.557160407</v>
      </c>
      <c r="H59" s="49">
        <f>$H$6/$G$6*G59*(1+Assumptions!$B$16)^INT((C59-1)/12)*IF(B59="Monthly",1,12)</f>
        <v>261379.67422653991</v>
      </c>
      <c r="I59" s="50">
        <f>Assumptions!$B$14</f>
        <v>0.15</v>
      </c>
      <c r="J59" s="50">
        <f t="shared" si="6"/>
        <v>0.15000000000000002</v>
      </c>
      <c r="K59" s="51">
        <f t="shared" si="7"/>
        <v>3.2945601421837167E-2</v>
      </c>
      <c r="L59" s="52">
        <f>H59*Assumptions!$B$7</f>
        <v>130689.83711326995</v>
      </c>
      <c r="M59" s="49">
        <f>L59*Assumptions!$B$11</f>
        <v>26137.967422653994</v>
      </c>
      <c r="N59" s="49">
        <f>H59*Assumptions!$B$11</f>
        <v>52275.934845307987</v>
      </c>
      <c r="O59" s="49">
        <f>N59*Assumptions!$B$12</f>
        <v>5227.5934845307993</v>
      </c>
      <c r="P59" s="49">
        <f>H59*Assumptions!$B$9</f>
        <v>20910.373938123194</v>
      </c>
      <c r="Q59" s="49">
        <f>H59*Assumptions!$B$8</f>
        <v>13068.983711326997</v>
      </c>
      <c r="R59" s="52">
        <f>(R60)/((1+Assumptions!$B$21)^$E60)+H60/IF(H$3="EOP",((1+Assumptions!$B$21)^$E60),1)</f>
        <v>2251237.9190024212</v>
      </c>
      <c r="S59" s="49">
        <f>(S60)/((1+Assumptions!$B$21)^$E60)+L60/IF(L$3="EOP",((1+Assumptions!$B$21)^$E60),1)</f>
        <v>1098164.8385377666</v>
      </c>
      <c r="T59" s="49">
        <f>(T60)/((1+Assumptions!$B$21)^$E60)+M60/IF(M$3="EOP",((1+Assumptions!$B$21)^$E60),1)</f>
        <v>219632.96770755335</v>
      </c>
      <c r="U59" s="49">
        <f>(U60)/((1+Assumptions!$B$21)^$E60)+N60/IF(N$3="EOP",((1+Assumptions!$B$21)^$E60),1)</f>
        <v>450247.58380048437</v>
      </c>
      <c r="V59" s="49">
        <f>(V60)/((1+Assumptions!$B$21)^$E60)+O60/IF(O$3="EOP",((1+Assumptions!$B$21)^$E60),1)</f>
        <v>45024.758380048435</v>
      </c>
      <c r="W59" s="49">
        <f>(W60)/((1+Assumptions!$B$21)^$E60)+P60/IF(P$3="EOP",((1+Assumptions!$B$21)^$E60),1)</f>
        <v>180099.03352019374</v>
      </c>
      <c r="X59" s="49">
        <f>(X60)/((1+Assumptions!$B$21)^$E60)+Q60/IF(Q$3="EOP",((1+Assumptions!$B$21)^$E60),1)</f>
        <v>109816.48385377668</v>
      </c>
      <c r="Y59" s="53">
        <f t="shared" si="2"/>
        <v>-677567.70537780155</v>
      </c>
      <c r="Z59" s="52">
        <f>H60*Assumptions!$B$7*Assumptions!$B$25/$E60/12</f>
        <v>12712.210595431316</v>
      </c>
      <c r="AA59" s="49">
        <f>Z59*Assumptions!$B$11</f>
        <v>2542.4421190862631</v>
      </c>
      <c r="AB59" s="54">
        <f t="shared" si="8"/>
        <v>10169.768476345052</v>
      </c>
      <c r="AC59" s="88">
        <f t="shared" si="9"/>
        <v>-667397.93690145644</v>
      </c>
      <c r="AD59" s="88">
        <f>Assumptions!$B$23*R59</f>
        <v>337685.68785036315</v>
      </c>
      <c r="AE59" s="88">
        <f t="shared" si="11"/>
        <v>-329712.2490510933</v>
      </c>
    </row>
    <row r="60" spans="1:31" x14ac:dyDescent="0.25">
      <c r="A60" s="44">
        <f t="shared" si="10"/>
        <v>55</v>
      </c>
      <c r="B60" s="45" t="s">
        <v>18</v>
      </c>
      <c r="C60" s="48">
        <f t="shared" si="12"/>
        <v>264</v>
      </c>
      <c r="D60" s="47">
        <f t="shared" si="1"/>
        <v>22</v>
      </c>
      <c r="E60" s="47">
        <f t="shared" si="4"/>
        <v>1</v>
      </c>
      <c r="F60" s="48">
        <f t="shared" si="5"/>
        <v>1</v>
      </c>
      <c r="G60" s="49">
        <f>(G59*($K59/$K58)-L59)*(1+Assumptions!$B$15)^$F60</f>
        <v>48486791.029202543</v>
      </c>
      <c r="H60" s="49">
        <f>$H$6/$G$6*G60*(1+Assumptions!$B$16)^INT((C60-1)/12)*IF(B60="Monthly",1,12)</f>
        <v>244074.44343228126</v>
      </c>
      <c r="I60" s="50">
        <f>Assumptions!$B$14</f>
        <v>0.15</v>
      </c>
      <c r="J60" s="50">
        <f t="shared" si="6"/>
        <v>0.15000000000000002</v>
      </c>
      <c r="K60" s="51">
        <f t="shared" si="7"/>
        <v>2.800376120856159E-2</v>
      </c>
      <c r="L60" s="52">
        <f>H60*Assumptions!$B$7</f>
        <v>122037.22171614063</v>
      </c>
      <c r="M60" s="49">
        <f>L60*Assumptions!$B$11</f>
        <v>24407.444343228126</v>
      </c>
      <c r="N60" s="49">
        <f>H60*Assumptions!$B$11</f>
        <v>48814.888686456252</v>
      </c>
      <c r="O60" s="49">
        <f>N60*Assumptions!$B$12</f>
        <v>4881.4888686456252</v>
      </c>
      <c r="P60" s="49">
        <f>H60*Assumptions!$B$9</f>
        <v>19525.955474582501</v>
      </c>
      <c r="Q60" s="49">
        <f>H60*Assumptions!$B$8</f>
        <v>12203.722171614063</v>
      </c>
      <c r="R60" s="52">
        <f>(R61)/((1+Assumptions!$B$21)^$E61)+H61/IF(H$3="EOP",((1+Assumptions!$B$21)^$E61),1)</f>
        <v>2057342.5624593934</v>
      </c>
      <c r="S60" s="49">
        <f>(S61)/((1+Assumptions!$B$21)^$E61)+L61/IF(L$3="EOP",((1+Assumptions!$B$21)^$E61),1)</f>
        <v>1003581.7377850701</v>
      </c>
      <c r="T60" s="49">
        <f>(T61)/((1+Assumptions!$B$21)^$E61)+M61/IF(M$3="EOP",((1+Assumptions!$B$21)^$E61),1)</f>
        <v>200716.34755701403</v>
      </c>
      <c r="U60" s="49">
        <f>(U61)/((1+Assumptions!$B$21)^$E61)+N61/IF(N$3="EOP",((1+Assumptions!$B$21)^$E61),1)</f>
        <v>411468.51249187876</v>
      </c>
      <c r="V60" s="49">
        <f>(V61)/((1+Assumptions!$B$21)^$E61)+O61/IF(O$3="EOP",((1+Assumptions!$B$21)^$E61),1)</f>
        <v>41146.851249187879</v>
      </c>
      <c r="W60" s="49">
        <f>(W61)/((1+Assumptions!$B$21)^$E61)+P61/IF(P$3="EOP",((1+Assumptions!$B$21)^$E61),1)</f>
        <v>164587.40499675152</v>
      </c>
      <c r="X60" s="49">
        <f>(X61)/((1+Assumptions!$B$21)^$E61)+Q61/IF(Q$3="EOP",((1+Assumptions!$B$21)^$E61),1)</f>
        <v>100358.17377850701</v>
      </c>
      <c r="Y60" s="53">
        <f t="shared" si="2"/>
        <v>-619209.9322133878</v>
      </c>
      <c r="Z60" s="52">
        <f>H61*Assumptions!$B$7*Assumptions!$B$25/$E61/12</f>
        <v>11867.959185354033</v>
      </c>
      <c r="AA60" s="49">
        <f>Z60*Assumptions!$B$11</f>
        <v>2373.5918370708068</v>
      </c>
      <c r="AB60" s="54">
        <f t="shared" si="8"/>
        <v>9494.3673482832273</v>
      </c>
      <c r="AC60" s="88">
        <f t="shared" si="9"/>
        <v>-609715.56486510462</v>
      </c>
      <c r="AD60" s="88">
        <f>Assumptions!$B$23*R60</f>
        <v>308601.384368909</v>
      </c>
      <c r="AE60" s="88">
        <f t="shared" si="11"/>
        <v>-301114.18049619562</v>
      </c>
    </row>
    <row r="61" spans="1:31" x14ac:dyDescent="0.25">
      <c r="A61" s="44">
        <f t="shared" si="10"/>
        <v>56</v>
      </c>
      <c r="B61" s="45" t="s">
        <v>18</v>
      </c>
      <c r="C61" s="48">
        <f t="shared" si="12"/>
        <v>276</v>
      </c>
      <c r="D61" s="47">
        <f t="shared" si="1"/>
        <v>23</v>
      </c>
      <c r="E61" s="47">
        <f t="shared" si="4"/>
        <v>1</v>
      </c>
      <c r="F61" s="48">
        <f t="shared" si="5"/>
        <v>1</v>
      </c>
      <c r="G61" s="49">
        <f>(G60*($K60/$K59)-L60)*(1+Assumptions!$B$15)^$F61</f>
        <v>41913569.856168143</v>
      </c>
      <c r="H61" s="49">
        <f>$H$6/$G$6*G61*(1+Assumptions!$B$16)^INT((C61-1)/12)*IF(B61="Monthly",1,12)</f>
        <v>227864.81635879746</v>
      </c>
      <c r="I61" s="50">
        <f>Assumptions!$B$14</f>
        <v>0.15</v>
      </c>
      <c r="J61" s="50">
        <f t="shared" si="6"/>
        <v>0.15000000000000002</v>
      </c>
      <c r="K61" s="51">
        <f t="shared" si="7"/>
        <v>2.3803197027277352E-2</v>
      </c>
      <c r="L61" s="52">
        <f>H61*Assumptions!$B$7</f>
        <v>113932.40817939873</v>
      </c>
      <c r="M61" s="49">
        <f>L61*Assumptions!$B$11</f>
        <v>22786.481635879747</v>
      </c>
      <c r="N61" s="49">
        <f>H61*Assumptions!$B$11</f>
        <v>45572.963271759494</v>
      </c>
      <c r="O61" s="49">
        <f>N61*Assumptions!$B$12</f>
        <v>4557.29632717595</v>
      </c>
      <c r="P61" s="49">
        <f>H61*Assumptions!$B$9</f>
        <v>18229.185308703796</v>
      </c>
      <c r="Q61" s="49">
        <f>H61*Assumptions!$B$8</f>
        <v>11393.240817939874</v>
      </c>
      <c r="R61" s="52">
        <f>(R62)/((1+Assumptions!$B$21)^$E62)+H62/IF(H$3="EOP",((1+Assumptions!$B$21)^$E62),1)</f>
        <v>1875214.6897531108</v>
      </c>
      <c r="S61" s="49">
        <f>(S62)/((1+Assumptions!$B$21)^$E62)+L62/IF(L$3="EOP",((1+Assumptions!$B$21)^$E62),1)</f>
        <v>914738.87305029796</v>
      </c>
      <c r="T61" s="49">
        <f>(T62)/((1+Assumptions!$B$21)^$E62)+M62/IF(M$3="EOP",((1+Assumptions!$B$21)^$E62),1)</f>
        <v>182947.7746100596</v>
      </c>
      <c r="U61" s="49">
        <f>(U62)/((1+Assumptions!$B$21)^$E62)+N62/IF(N$3="EOP",((1+Assumptions!$B$21)^$E62),1)</f>
        <v>375042.93795062217</v>
      </c>
      <c r="V61" s="49">
        <f>(V62)/((1+Assumptions!$B$21)^$E62)+O62/IF(O$3="EOP",((1+Assumptions!$B$21)^$E62),1)</f>
        <v>37504.293795062222</v>
      </c>
      <c r="W61" s="49">
        <f>(W62)/((1+Assumptions!$B$21)^$E62)+P62/IF(P$3="EOP",((1+Assumptions!$B$21)^$E62),1)</f>
        <v>150017.17518024889</v>
      </c>
      <c r="X61" s="49">
        <f>(X62)/((1+Assumptions!$B$21)^$E62)+Q62/IF(Q$3="EOP",((1+Assumptions!$B$21)^$E62),1)</f>
        <v>91473.887305029799</v>
      </c>
      <c r="Y61" s="53">
        <f t="shared" si="2"/>
        <v>-564393.88467203383</v>
      </c>
      <c r="Z61" s="52">
        <f>H62*Assumptions!$B$7*Assumptions!$B$25/$E62/12</f>
        <v>11077.14429443697</v>
      </c>
      <c r="AA61" s="49">
        <f>Z61*Assumptions!$B$11</f>
        <v>2215.4288588873942</v>
      </c>
      <c r="AB61" s="54">
        <f t="shared" si="8"/>
        <v>8861.7154355495768</v>
      </c>
      <c r="AC61" s="88">
        <f t="shared" si="9"/>
        <v>-555532.16923648422</v>
      </c>
      <c r="AD61" s="88">
        <f>Assumptions!$B$23*R61</f>
        <v>281282.2034629666</v>
      </c>
      <c r="AE61" s="88">
        <f t="shared" si="11"/>
        <v>-274249.96577351762</v>
      </c>
    </row>
    <row r="62" spans="1:31" x14ac:dyDescent="0.25">
      <c r="A62" s="44">
        <f t="shared" si="10"/>
        <v>57</v>
      </c>
      <c r="B62" s="45" t="s">
        <v>18</v>
      </c>
      <c r="C62" s="48">
        <f t="shared" si="12"/>
        <v>288</v>
      </c>
      <c r="D62" s="47">
        <f t="shared" si="1"/>
        <v>24</v>
      </c>
      <c r="E62" s="47">
        <f t="shared" si="4"/>
        <v>1</v>
      </c>
      <c r="F62" s="48">
        <f t="shared" si="5"/>
        <v>1</v>
      </c>
      <c r="G62" s="49">
        <f>(G61*($K61/$K60)-L61)*(1+Assumptions!$B$15)^$F62</f>
        <v>36222854.008954793</v>
      </c>
      <c r="H62" s="49">
        <f>$H$6/$G$6*G62*(1+Assumptions!$B$16)^INT((C62-1)/12)*IF(B62="Monthly",1,12)</f>
        <v>212681.17045318981</v>
      </c>
      <c r="I62" s="50">
        <f>Assumptions!$B$14</f>
        <v>0.15</v>
      </c>
      <c r="J62" s="50">
        <f t="shared" si="6"/>
        <v>0.15000000000000002</v>
      </c>
      <c r="K62" s="51">
        <f t="shared" si="7"/>
        <v>2.0232717473185748E-2</v>
      </c>
      <c r="L62" s="52">
        <f>H62*Assumptions!$B$7</f>
        <v>106340.58522659491</v>
      </c>
      <c r="M62" s="49">
        <f>L62*Assumptions!$B$11</f>
        <v>21268.117045318984</v>
      </c>
      <c r="N62" s="49">
        <f>H62*Assumptions!$B$11</f>
        <v>42536.234090637969</v>
      </c>
      <c r="O62" s="49">
        <f>N62*Assumptions!$B$12</f>
        <v>4253.6234090637972</v>
      </c>
      <c r="P62" s="49">
        <f>H62*Assumptions!$B$9</f>
        <v>17014.493636255185</v>
      </c>
      <c r="Q62" s="49">
        <f>H62*Assumptions!$B$8</f>
        <v>10634.058522659492</v>
      </c>
      <c r="R62" s="52">
        <f>(R63)/((1+Assumptions!$B$21)^$E63)+H63/IF(H$3="EOP",((1+Assumptions!$B$21)^$E63),1)</f>
        <v>1704096.8572824188</v>
      </c>
      <c r="S62" s="49">
        <f>(S63)/((1+Assumptions!$B$21)^$E63)+L63/IF(L$3="EOP",((1+Assumptions!$B$21)^$E63),1)</f>
        <v>831266.75964996044</v>
      </c>
      <c r="T62" s="49">
        <f>(T63)/((1+Assumptions!$B$21)^$E63)+M63/IF(M$3="EOP",((1+Assumptions!$B$21)^$E63),1)</f>
        <v>166253.35192999209</v>
      </c>
      <c r="U62" s="49">
        <f>(U63)/((1+Assumptions!$B$21)^$E63)+N63/IF(N$3="EOP",((1+Assumptions!$B$21)^$E63),1)</f>
        <v>340819.37145648379</v>
      </c>
      <c r="V62" s="49">
        <f>(V63)/((1+Assumptions!$B$21)^$E63)+O63/IF(O$3="EOP",((1+Assumptions!$B$21)^$E63),1)</f>
        <v>34081.937145648386</v>
      </c>
      <c r="W62" s="49">
        <f>(W63)/((1+Assumptions!$B$21)^$E63)+P63/IF(P$3="EOP",((1+Assumptions!$B$21)^$E63),1)</f>
        <v>136327.74858259354</v>
      </c>
      <c r="X62" s="49">
        <f>(X63)/((1+Assumptions!$B$21)^$E63)+Q63/IF(Q$3="EOP",((1+Assumptions!$B$21)^$E63),1)</f>
        <v>83126.675964996044</v>
      </c>
      <c r="Y62" s="53">
        <f t="shared" si="2"/>
        <v>-512891.59070402541</v>
      </c>
      <c r="Z62" s="52">
        <f>H63*Assumptions!$B$7*Assumptions!$B$25/$E63/12</f>
        <v>10336.371322787012</v>
      </c>
      <c r="AA62" s="49">
        <f>Z62*Assumptions!$B$11</f>
        <v>2067.2742645574026</v>
      </c>
      <c r="AB62" s="54">
        <f t="shared" si="8"/>
        <v>8269.0970582296104</v>
      </c>
      <c r="AC62" s="88">
        <f t="shared" si="9"/>
        <v>-504622.4936457958</v>
      </c>
      <c r="AD62" s="88">
        <f>Assumptions!$B$23*R62</f>
        <v>255614.5285923628</v>
      </c>
      <c r="AE62" s="88">
        <f t="shared" si="11"/>
        <v>-249007.965053433</v>
      </c>
    </row>
    <row r="63" spans="1:31" x14ac:dyDescent="0.25">
      <c r="A63" s="44">
        <f t="shared" si="10"/>
        <v>58</v>
      </c>
      <c r="B63" s="45" t="s">
        <v>18</v>
      </c>
      <c r="C63" s="48">
        <f t="shared" si="12"/>
        <v>300</v>
      </c>
      <c r="D63" s="47">
        <f t="shared" si="1"/>
        <v>25</v>
      </c>
      <c r="E63" s="47">
        <f t="shared" si="4"/>
        <v>1</v>
      </c>
      <c r="F63" s="48">
        <f t="shared" si="5"/>
        <v>1</v>
      </c>
      <c r="G63" s="49">
        <f>(G62*($K62/$K61)-L62)*(1+Assumptions!$B$15)^$F63</f>
        <v>31296747.028832681</v>
      </c>
      <c r="H63" s="49">
        <f>$H$6/$G$6*G63*(1+Assumptions!$B$16)^INT((C63-1)/12)*IF(B63="Monthly",1,12)</f>
        <v>198458.32939751062</v>
      </c>
      <c r="I63" s="50">
        <f>Assumptions!$B$14</f>
        <v>0.15</v>
      </c>
      <c r="J63" s="50">
        <f t="shared" si="6"/>
        <v>0.15000000000000002</v>
      </c>
      <c r="K63" s="51">
        <f t="shared" si="7"/>
        <v>1.7197809852207886E-2</v>
      </c>
      <c r="L63" s="52">
        <f>H63*Assumptions!$B$7</f>
        <v>99229.16469875531</v>
      </c>
      <c r="M63" s="49">
        <f>L63*Assumptions!$B$11</f>
        <v>19845.832939751064</v>
      </c>
      <c r="N63" s="49">
        <f>H63*Assumptions!$B$11</f>
        <v>39691.665879502129</v>
      </c>
      <c r="O63" s="49">
        <f>N63*Assumptions!$B$12</f>
        <v>3969.1665879502129</v>
      </c>
      <c r="P63" s="49">
        <f>H63*Assumptions!$B$9</f>
        <v>15876.66635180085</v>
      </c>
      <c r="Q63" s="49">
        <f>H63*Assumptions!$B$8</f>
        <v>9922.9164698755321</v>
      </c>
      <c r="R63" s="52">
        <f>(R64)/((1+Assumptions!$B$21)^$E64)+H64/IF(H$3="EOP",((1+Assumptions!$B$21)^$E64),1)</f>
        <v>1543279.4910820308</v>
      </c>
      <c r="S63" s="49">
        <f>(S64)/((1+Assumptions!$B$21)^$E64)+L64/IF(L$3="EOP",((1+Assumptions!$B$21)^$E64),1)</f>
        <v>752819.26394245413</v>
      </c>
      <c r="T63" s="49">
        <f>(T64)/((1+Assumptions!$B$21)^$E64)+M64/IF(M$3="EOP",((1+Assumptions!$B$21)^$E64),1)</f>
        <v>150563.85278849083</v>
      </c>
      <c r="U63" s="49">
        <f>(U64)/((1+Assumptions!$B$21)^$E64)+N64/IF(N$3="EOP",((1+Assumptions!$B$21)^$E64),1)</f>
        <v>308655.89821640617</v>
      </c>
      <c r="V63" s="49">
        <f>(V64)/((1+Assumptions!$B$21)^$E64)+O64/IF(O$3="EOP",((1+Assumptions!$B$21)^$E64),1)</f>
        <v>30865.589821640628</v>
      </c>
      <c r="W63" s="49">
        <f>(W64)/((1+Assumptions!$B$21)^$E64)+P64/IF(P$3="EOP",((1+Assumptions!$B$21)^$E64),1)</f>
        <v>123462.3592865625</v>
      </c>
      <c r="X63" s="49">
        <f>(X64)/((1+Assumptions!$B$21)^$E64)+Q64/IF(Q$3="EOP",((1+Assumptions!$B$21)^$E64),1)</f>
        <v>75281.926394245413</v>
      </c>
      <c r="Y63" s="53">
        <f t="shared" si="2"/>
        <v>-464489.48585249408</v>
      </c>
      <c r="Z63" s="52">
        <f>H64*Assumptions!$B$7*Assumptions!$B$25/$E64/12</f>
        <v>9642.462576667107</v>
      </c>
      <c r="AA63" s="49">
        <f>Z63*Assumptions!$B$11</f>
        <v>1928.4925153334216</v>
      </c>
      <c r="AB63" s="54">
        <f t="shared" si="8"/>
        <v>7713.9700613336854</v>
      </c>
      <c r="AC63" s="88">
        <f t="shared" si="9"/>
        <v>-456775.5157911604</v>
      </c>
      <c r="AD63" s="88">
        <f>Assumptions!$B$23*R63</f>
        <v>231491.92366230462</v>
      </c>
      <c r="AE63" s="88">
        <f t="shared" si="11"/>
        <v>-225283.59212885579</v>
      </c>
    </row>
    <row r="64" spans="1:31" x14ac:dyDescent="0.25">
      <c r="A64" s="44">
        <f t="shared" si="10"/>
        <v>59</v>
      </c>
      <c r="B64" s="45" t="s">
        <v>18</v>
      </c>
      <c r="C64" s="48">
        <f t="shared" si="12"/>
        <v>312</v>
      </c>
      <c r="D64" s="47">
        <f t="shared" si="1"/>
        <v>26</v>
      </c>
      <c r="E64" s="47">
        <f t="shared" si="4"/>
        <v>1</v>
      </c>
      <c r="F64" s="48">
        <f t="shared" si="5"/>
        <v>1</v>
      </c>
      <c r="G64" s="49">
        <f>(G63*($K63/$K62)-L63)*(1+Assumptions!$B$15)^$F64</f>
        <v>27033065.926005207</v>
      </c>
      <c r="H64" s="49">
        <f>$H$6/$G$6*G64*(1+Assumptions!$B$16)^INT((C64-1)/12)*IF(B64="Monthly",1,12)</f>
        <v>185135.28147200844</v>
      </c>
      <c r="I64" s="50">
        <f>Assumptions!$B$14</f>
        <v>0.15</v>
      </c>
      <c r="J64" s="50">
        <f t="shared" si="6"/>
        <v>0.15000000000000002</v>
      </c>
      <c r="K64" s="51">
        <f t="shared" si="7"/>
        <v>1.4618138374376703E-2</v>
      </c>
      <c r="L64" s="52">
        <f>H64*Assumptions!$B$7</f>
        <v>92567.640736004221</v>
      </c>
      <c r="M64" s="49">
        <f>L64*Assumptions!$B$11</f>
        <v>18513.528147200846</v>
      </c>
      <c r="N64" s="49">
        <f>H64*Assumptions!$B$11</f>
        <v>37027.056294401693</v>
      </c>
      <c r="O64" s="49">
        <f>N64*Assumptions!$B$12</f>
        <v>3702.7056294401696</v>
      </c>
      <c r="P64" s="49">
        <f>H64*Assumptions!$B$9</f>
        <v>14810.822517760676</v>
      </c>
      <c r="Q64" s="49">
        <f>H64*Assumptions!$B$8</f>
        <v>9256.7640736004232</v>
      </c>
      <c r="R64" s="52">
        <f>(R65)/((1+Assumptions!$B$21)^$E65)+H65/IF(H$3="EOP",((1+Assumptions!$B$21)^$E65),1)</f>
        <v>1392097.8148502728</v>
      </c>
      <c r="S64" s="49">
        <f>(S65)/((1+Assumptions!$B$21)^$E65)+L65/IF(L$3="EOP",((1+Assumptions!$B$21)^$E65),1)</f>
        <v>679072.10480501119</v>
      </c>
      <c r="T64" s="49">
        <f>(T65)/((1+Assumptions!$B$21)^$E65)+M65/IF(M$3="EOP",((1+Assumptions!$B$21)^$E65),1)</f>
        <v>135814.42096100224</v>
      </c>
      <c r="U64" s="49">
        <f>(U65)/((1+Assumptions!$B$21)^$E65)+N65/IF(N$3="EOP",((1+Assumptions!$B$21)^$E65),1)</f>
        <v>278419.56297005457</v>
      </c>
      <c r="V64" s="49">
        <f>(V65)/((1+Assumptions!$B$21)^$E65)+O65/IF(O$3="EOP",((1+Assumptions!$B$21)^$E65),1)</f>
        <v>27841.956297005465</v>
      </c>
      <c r="W64" s="49">
        <f>(W65)/((1+Assumptions!$B$21)^$E65)+P65/IF(P$3="EOP",((1+Assumptions!$B$21)^$E65),1)</f>
        <v>111367.82518802184</v>
      </c>
      <c r="X64" s="49">
        <f>(X65)/((1+Assumptions!$B$21)^$E65)+Q65/IF(Q$3="EOP",((1+Assumptions!$B$21)^$E65),1)</f>
        <v>67907.210480501119</v>
      </c>
      <c r="Y64" s="53">
        <f t="shared" si="2"/>
        <v>-418987.48866469174</v>
      </c>
      <c r="Z64" s="52">
        <f>H65*Assumptions!$B$7*Assumptions!$B$25/$E65/12</f>
        <v>8992.4435381726526</v>
      </c>
      <c r="AA64" s="49">
        <f>Z64*Assumptions!$B$11</f>
        <v>1798.4887076345306</v>
      </c>
      <c r="AB64" s="54">
        <f t="shared" si="8"/>
        <v>7193.9548305381222</v>
      </c>
      <c r="AC64" s="88">
        <f t="shared" si="9"/>
        <v>-411793.53383415361</v>
      </c>
      <c r="AD64" s="88">
        <f>Assumptions!$B$23*R64</f>
        <v>208814.67222754093</v>
      </c>
      <c r="AE64" s="88">
        <f t="shared" si="11"/>
        <v>-202978.86160661269</v>
      </c>
    </row>
    <row r="65" spans="1:31" x14ac:dyDescent="0.25">
      <c r="A65" s="44">
        <f t="shared" si="10"/>
        <v>60</v>
      </c>
      <c r="B65" s="45" t="s">
        <v>18</v>
      </c>
      <c r="C65" s="48">
        <f t="shared" si="12"/>
        <v>324</v>
      </c>
      <c r="D65" s="47">
        <f t="shared" si="1"/>
        <v>27</v>
      </c>
      <c r="E65" s="47">
        <f t="shared" si="4"/>
        <v>1</v>
      </c>
      <c r="F65" s="48">
        <f t="shared" si="5"/>
        <v>1</v>
      </c>
      <c r="G65" s="49">
        <f>(G64*($K64/$K63)-L64)*(1+Assumptions!$B$15)^$F65</f>
        <v>23343249.164295789</v>
      </c>
      <c r="H65" s="49">
        <f>$H$6/$G$6*G65*(1+Assumptions!$B$16)^INT((C65-1)/12)*IF(B65="Monthly",1,12)</f>
        <v>172654.91593291494</v>
      </c>
      <c r="I65" s="50">
        <f>Assumptions!$B$14</f>
        <v>0.15</v>
      </c>
      <c r="J65" s="50">
        <f t="shared" si="6"/>
        <v>0.15000000000000002</v>
      </c>
      <c r="K65" s="51">
        <f t="shared" si="7"/>
        <v>1.2425417618220197E-2</v>
      </c>
      <c r="L65" s="52">
        <f>H65*Assumptions!$B$7</f>
        <v>86327.45796645747</v>
      </c>
      <c r="M65" s="49">
        <f>L65*Assumptions!$B$11</f>
        <v>17265.491593291496</v>
      </c>
      <c r="N65" s="49">
        <f>H65*Assumptions!$B$11</f>
        <v>34530.983186582991</v>
      </c>
      <c r="O65" s="49">
        <f>N65*Assumptions!$B$12</f>
        <v>3453.0983186582994</v>
      </c>
      <c r="P65" s="49">
        <f>H65*Assumptions!$B$9</f>
        <v>13812.393274633196</v>
      </c>
      <c r="Q65" s="49">
        <f>H65*Assumptions!$B$8</f>
        <v>8632.7457966457478</v>
      </c>
      <c r="R65" s="52">
        <f>(R66)/((1+Assumptions!$B$21)^$E66)+H66/IF(H$3="EOP",((1+Assumptions!$B$21)^$E66),1)</f>
        <v>1249928.9713902918</v>
      </c>
      <c r="S65" s="49">
        <f>(S66)/((1+Assumptions!$B$21)^$E66)+L66/IF(L$3="EOP",((1+Assumptions!$B$21)^$E66),1)</f>
        <v>609721.44945867895</v>
      </c>
      <c r="T65" s="49">
        <f>(T66)/((1+Assumptions!$B$21)^$E66)+M66/IF(M$3="EOP",((1+Assumptions!$B$21)^$E66),1)</f>
        <v>121944.2898917358</v>
      </c>
      <c r="U65" s="49">
        <f>(U66)/((1+Assumptions!$B$21)^$E66)+N66/IF(N$3="EOP",((1+Assumptions!$B$21)^$E66),1)</f>
        <v>249985.79427805837</v>
      </c>
      <c r="V65" s="49">
        <f>(V66)/((1+Assumptions!$B$21)^$E66)+O66/IF(O$3="EOP",((1+Assumptions!$B$21)^$E66),1)</f>
        <v>24998.579427805842</v>
      </c>
      <c r="W65" s="49">
        <f>(W66)/((1+Assumptions!$B$21)^$E66)+P66/IF(P$3="EOP",((1+Assumptions!$B$21)^$E66),1)</f>
        <v>99994.317711223353</v>
      </c>
      <c r="X65" s="49">
        <f>(X66)/((1+Assumptions!$B$21)^$E66)+Q66/IF(Q$3="EOP",((1+Assumptions!$B$21)^$E66),1)</f>
        <v>60972.144945867898</v>
      </c>
      <c r="Y65" s="53">
        <f t="shared" si="2"/>
        <v>-376198.13431600487</v>
      </c>
      <c r="Z65" s="52">
        <f>H66*Assumptions!$B$7*Assumptions!$B$25/$E66/12</f>
        <v>8383.5300136168298</v>
      </c>
      <c r="AA65" s="49">
        <f>Z65*Assumptions!$B$11</f>
        <v>1676.7060027233661</v>
      </c>
      <c r="AB65" s="54">
        <f t="shared" si="8"/>
        <v>6706.8240108934642</v>
      </c>
      <c r="AC65" s="88">
        <f t="shared" si="9"/>
        <v>-369491.3103051114</v>
      </c>
      <c r="AD65" s="88">
        <f>Assumptions!$B$23*R65</f>
        <v>187489.34570854375</v>
      </c>
      <c r="AE65" s="88">
        <f t="shared" si="11"/>
        <v>-182001.96459656765</v>
      </c>
    </row>
    <row r="66" spans="1:31" x14ac:dyDescent="0.25">
      <c r="A66" s="44">
        <f t="shared" si="10"/>
        <v>61</v>
      </c>
      <c r="B66" s="45" t="s">
        <v>18</v>
      </c>
      <c r="C66" s="48">
        <f t="shared" si="12"/>
        <v>336</v>
      </c>
      <c r="D66" s="47">
        <f t="shared" si="1"/>
        <v>28</v>
      </c>
      <c r="E66" s="47">
        <f t="shared" si="4"/>
        <v>1</v>
      </c>
      <c r="F66" s="48">
        <f t="shared" si="5"/>
        <v>1</v>
      </c>
      <c r="G66" s="49">
        <f>(G65*($K65/$K64)-L65)*(1+Assumptions!$B$15)^$F66</f>
        <v>20150543.018318661</v>
      </c>
      <c r="H66" s="49">
        <f>$H$6/$G$6*G66*(1+Assumptions!$B$16)^INT((C66-1)/12)*IF(B66="Monthly",1,12)</f>
        <v>160963.77626144313</v>
      </c>
      <c r="I66" s="50">
        <f>Assumptions!$B$14</f>
        <v>0.15</v>
      </c>
      <c r="J66" s="50">
        <f t="shared" si="6"/>
        <v>0.15000000000000002</v>
      </c>
      <c r="K66" s="51">
        <f t="shared" si="7"/>
        <v>1.0561604975487167E-2</v>
      </c>
      <c r="L66" s="52">
        <f>H66*Assumptions!$B$7</f>
        <v>80481.888130721563</v>
      </c>
      <c r="M66" s="49">
        <f>L66*Assumptions!$B$11</f>
        <v>16096.377626144313</v>
      </c>
      <c r="N66" s="49">
        <f>H66*Assumptions!$B$11</f>
        <v>32192.755252288625</v>
      </c>
      <c r="O66" s="49">
        <f>N66*Assumptions!$B$12</f>
        <v>3219.2755252288625</v>
      </c>
      <c r="P66" s="49">
        <f>H66*Assumptions!$B$9</f>
        <v>12877.10210091545</v>
      </c>
      <c r="Q66" s="49">
        <f>H66*Assumptions!$B$8</f>
        <v>8048.1888130721563</v>
      </c>
      <c r="R66" s="52">
        <f>(R67)/((1+Assumptions!$B$21)^$E67)+H67/IF(H$3="EOP",((1+Assumptions!$B$21)^$E67),1)</f>
        <v>1116189.3250070699</v>
      </c>
      <c r="S66" s="49">
        <f>(S67)/((1+Assumptions!$B$21)^$E67)+L67/IF(L$3="EOP",((1+Assumptions!$B$21)^$E67),1)</f>
        <v>544482.59756442427</v>
      </c>
      <c r="T66" s="49">
        <f>(T67)/((1+Assumptions!$B$21)^$E67)+M67/IF(M$3="EOP",((1+Assumptions!$B$21)^$E67),1)</f>
        <v>108896.51951288486</v>
      </c>
      <c r="U66" s="49">
        <f>(U67)/((1+Assumptions!$B$21)^$E67)+N67/IF(N$3="EOP",((1+Assumptions!$B$21)^$E67),1)</f>
        <v>223237.86500141397</v>
      </c>
      <c r="V66" s="49">
        <f>(V67)/((1+Assumptions!$B$21)^$E67)+O67/IF(O$3="EOP",((1+Assumptions!$B$21)^$E67),1)</f>
        <v>22323.786500141403</v>
      </c>
      <c r="W66" s="49">
        <f>(W67)/((1+Assumptions!$B$21)^$E67)+P67/IF(P$3="EOP",((1+Assumptions!$B$21)^$E67),1)</f>
        <v>89295.146000565597</v>
      </c>
      <c r="X66" s="49">
        <f>(X67)/((1+Assumptions!$B$21)^$E67)+Q67/IF(Q$3="EOP",((1+Assumptions!$B$21)^$E67),1)</f>
        <v>54448.259756442429</v>
      </c>
      <c r="Y66" s="53">
        <f t="shared" si="2"/>
        <v>-335945.76269724983</v>
      </c>
      <c r="Z66" s="52">
        <f>H67*Assumptions!$B$7*Assumptions!$B$25/$E67/12</f>
        <v>7813.1161048366048</v>
      </c>
      <c r="AA66" s="49">
        <f>Z66*Assumptions!$B$11</f>
        <v>1562.623220967321</v>
      </c>
      <c r="AB66" s="54">
        <f t="shared" si="8"/>
        <v>6250.492883869284</v>
      </c>
      <c r="AC66" s="88">
        <f t="shared" si="9"/>
        <v>-329695.26981338055</v>
      </c>
      <c r="AD66" s="88">
        <f>Assumptions!$B$23*R66</f>
        <v>167428.39875106048</v>
      </c>
      <c r="AE66" s="88">
        <f t="shared" si="11"/>
        <v>-162266.87106232007</v>
      </c>
    </row>
    <row r="67" spans="1:31" x14ac:dyDescent="0.25">
      <c r="A67" s="44">
        <f t="shared" si="10"/>
        <v>62</v>
      </c>
      <c r="B67" s="45" t="s">
        <v>18</v>
      </c>
      <c r="C67" s="48">
        <f t="shared" si="12"/>
        <v>348</v>
      </c>
      <c r="D67" s="47">
        <f t="shared" si="1"/>
        <v>29</v>
      </c>
      <c r="E67" s="47">
        <f t="shared" si="4"/>
        <v>1</v>
      </c>
      <c r="F67" s="48">
        <f t="shared" si="5"/>
        <v>1</v>
      </c>
      <c r="G67" s="49">
        <f>(G66*($K66/$K65)-L66)*(1+Assumptions!$B$15)^$F67</f>
        <v>17388429.270988945</v>
      </c>
      <c r="H67" s="49">
        <f>$H$6/$G$6*G67*(1+Assumptions!$B$16)^INT((C67-1)/12)*IF(B67="Monthly",1,12)</f>
        <v>150011.82921286282</v>
      </c>
      <c r="I67" s="50">
        <f>Assumptions!$B$14</f>
        <v>0.15</v>
      </c>
      <c r="J67" s="50">
        <f t="shared" si="6"/>
        <v>0.15000000000000002</v>
      </c>
      <c r="K67" s="51">
        <f t="shared" si="7"/>
        <v>8.977364229164092E-3</v>
      </c>
      <c r="L67" s="52">
        <f>H67*Assumptions!$B$7</f>
        <v>75005.914606431412</v>
      </c>
      <c r="M67" s="49">
        <f>L67*Assumptions!$B$11</f>
        <v>15001.182921286283</v>
      </c>
      <c r="N67" s="49">
        <f>H67*Assumptions!$B$11</f>
        <v>30002.365842572566</v>
      </c>
      <c r="O67" s="49">
        <f>N67*Assumptions!$B$12</f>
        <v>3000.2365842572567</v>
      </c>
      <c r="P67" s="49">
        <f>H67*Assumptions!$B$9</f>
        <v>12000.946337029027</v>
      </c>
      <c r="Q67" s="49">
        <f>H67*Assumptions!$B$8</f>
        <v>7500.5914606431415</v>
      </c>
      <c r="R67" s="52">
        <f>(R68)/((1+Assumptions!$B$21)^$E68)+H68/IF(H$3="EOP",((1+Assumptions!$B$21)^$E68),1)</f>
        <v>990331.93318906217</v>
      </c>
      <c r="S67" s="49">
        <f>(S68)/((1+Assumptions!$B$21)^$E68)+L68/IF(L$3="EOP",((1+Assumptions!$B$21)^$E68),1)</f>
        <v>483088.74789710343</v>
      </c>
      <c r="T67" s="49">
        <f>(T68)/((1+Assumptions!$B$21)^$E68)+M68/IF(M$3="EOP",((1+Assumptions!$B$21)^$E68),1)</f>
        <v>96617.749579420692</v>
      </c>
      <c r="U67" s="49">
        <f>(U68)/((1+Assumptions!$B$21)^$E68)+N68/IF(N$3="EOP",((1+Assumptions!$B$21)^$E68),1)</f>
        <v>198066.38663781242</v>
      </c>
      <c r="V67" s="49">
        <f>(V68)/((1+Assumptions!$B$21)^$E68)+O68/IF(O$3="EOP",((1+Assumptions!$B$21)^$E68),1)</f>
        <v>19806.638663781247</v>
      </c>
      <c r="W67" s="49">
        <f>(W68)/((1+Assumptions!$B$21)^$E68)+P68/IF(P$3="EOP",((1+Assumptions!$B$21)^$E68),1)</f>
        <v>79226.554655124972</v>
      </c>
      <c r="X67" s="49">
        <f>(X68)/((1+Assumptions!$B$21)^$E68)+Q68/IF(Q$3="EOP",((1+Assumptions!$B$21)^$E68),1)</f>
        <v>48308.874789710346</v>
      </c>
      <c r="Y67" s="53">
        <f t="shared" si="2"/>
        <v>-298065.75745251292</v>
      </c>
      <c r="Z67" s="52">
        <f>H68*Assumptions!$B$7*Assumptions!$B$25/$E68/12</f>
        <v>7278.7629511426685</v>
      </c>
      <c r="AA67" s="49">
        <f>Z67*Assumptions!$B$11</f>
        <v>1455.7525902285338</v>
      </c>
      <c r="AB67" s="54">
        <f t="shared" si="8"/>
        <v>5823.0103609141352</v>
      </c>
      <c r="AC67" s="88">
        <f t="shared" si="9"/>
        <v>-292242.74709159881</v>
      </c>
      <c r="AD67" s="88">
        <f>Assumptions!$B$23*R67</f>
        <v>148549.78997835933</v>
      </c>
      <c r="AE67" s="88">
        <f t="shared" si="11"/>
        <v>-143692.95711323948</v>
      </c>
    </row>
    <row r="68" spans="1:31" x14ac:dyDescent="0.25">
      <c r="A68" s="44">
        <f t="shared" si="10"/>
        <v>63</v>
      </c>
      <c r="B68" s="45" t="s">
        <v>18</v>
      </c>
      <c r="C68" s="48">
        <f t="shared" si="12"/>
        <v>360</v>
      </c>
      <c r="D68" s="47">
        <f t="shared" si="1"/>
        <v>30</v>
      </c>
      <c r="E68" s="47">
        <f t="shared" si="4"/>
        <v>1</v>
      </c>
      <c r="F68" s="48">
        <f t="shared" si="5"/>
        <v>1</v>
      </c>
      <c r="G68" s="49">
        <f>(G67*($K67/$K66)-L67)*(1+Assumptions!$B$15)^$F68</f>
        <v>14999262.145048855</v>
      </c>
      <c r="H68" s="49">
        <f>$H$6/$G$6*G68*(1+Assumptions!$B$16)^INT((C68-1)/12)*IF(B68="Monthly",1,12)</f>
        <v>139752.24866193923</v>
      </c>
      <c r="I68" s="50">
        <f>Assumptions!$B$14</f>
        <v>0.15</v>
      </c>
      <c r="J68" s="50">
        <f t="shared" si="6"/>
        <v>0.15000000000000002</v>
      </c>
      <c r="K68" s="51">
        <f t="shared" si="7"/>
        <v>7.6307595947894781E-3</v>
      </c>
      <c r="L68" s="52">
        <f>H68*Assumptions!$B$7</f>
        <v>69876.124330969615</v>
      </c>
      <c r="M68" s="49">
        <f>L68*Assumptions!$B$11</f>
        <v>13975.224866193923</v>
      </c>
      <c r="N68" s="49">
        <f>H68*Assumptions!$B$11</f>
        <v>27950.449732387846</v>
      </c>
      <c r="O68" s="49">
        <f>N68*Assumptions!$B$12</f>
        <v>2795.0449732387847</v>
      </c>
      <c r="P68" s="49">
        <f>H68*Assumptions!$B$9</f>
        <v>11180.179892955139</v>
      </c>
      <c r="Q68" s="49">
        <f>H68*Assumptions!$B$8</f>
        <v>6987.6124330969615</v>
      </c>
      <c r="R68" s="52">
        <f>(R69)/((1+Assumptions!$B$21)^$E69)+H69/IF(H$3="EOP",((1+Assumptions!$B$21)^$E69),1)</f>
        <v>871844.1766403009</v>
      </c>
      <c r="S68" s="49">
        <f>(S69)/((1+Assumptions!$B$21)^$E69)+L69/IF(L$3="EOP",((1+Assumptions!$B$21)^$E69),1)</f>
        <v>425289.84226356138</v>
      </c>
      <c r="T68" s="49">
        <f>(T69)/((1+Assumptions!$B$21)^$E69)+M69/IF(M$3="EOP",((1+Assumptions!$B$21)^$E69),1)</f>
        <v>85057.968452712288</v>
      </c>
      <c r="U68" s="49">
        <f>(U69)/((1+Assumptions!$B$21)^$E69)+N69/IF(N$3="EOP",((1+Assumptions!$B$21)^$E69),1)</f>
        <v>174368.83532806017</v>
      </c>
      <c r="V68" s="49">
        <f>(V69)/((1+Assumptions!$B$21)^$E69)+O69/IF(O$3="EOP",((1+Assumptions!$B$21)^$E69),1)</f>
        <v>17436.88353280602</v>
      </c>
      <c r="W68" s="49">
        <f>(W69)/((1+Assumptions!$B$21)^$E69)+P69/IF(P$3="EOP",((1+Assumptions!$B$21)^$E69),1)</f>
        <v>69747.534131224063</v>
      </c>
      <c r="X68" s="49">
        <f>(X69)/((1+Assumptions!$B$21)^$E69)+Q69/IF(Q$3="EOP",((1+Assumptions!$B$21)^$E69),1)</f>
        <v>42528.984226356144</v>
      </c>
      <c r="Y68" s="53">
        <f t="shared" si="2"/>
        <v>-262403.83267661743</v>
      </c>
      <c r="Z68" s="52">
        <f>H69*Assumptions!$B$7*Assumptions!$B$25/$E69/12</f>
        <v>6778.1881929132833</v>
      </c>
      <c r="AA68" s="49">
        <f>Z68*Assumptions!$B$11</f>
        <v>1355.6376385826568</v>
      </c>
      <c r="AB68" s="54">
        <f t="shared" si="8"/>
        <v>5422.5505543306263</v>
      </c>
      <c r="AC68" s="88">
        <f t="shared" si="9"/>
        <v>-256981.28212228679</v>
      </c>
      <c r="AD68" s="88">
        <f>Assumptions!$B$23*R68</f>
        <v>130776.62649604512</v>
      </c>
      <c r="AE68" s="88">
        <f t="shared" si="11"/>
        <v>-126204.65562624167</v>
      </c>
    </row>
    <row r="69" spans="1:31" x14ac:dyDescent="0.25">
      <c r="A69" s="44">
        <f t="shared" si="10"/>
        <v>64</v>
      </c>
      <c r="B69" s="45" t="s">
        <v>18</v>
      </c>
      <c r="C69" s="48">
        <f t="shared" si="12"/>
        <v>372</v>
      </c>
      <c r="D69" s="47">
        <f t="shared" si="1"/>
        <v>31</v>
      </c>
      <c r="E69" s="47">
        <f t="shared" si="4"/>
        <v>1</v>
      </c>
      <c r="F69" s="48">
        <f t="shared" si="5"/>
        <v>1</v>
      </c>
      <c r="G69" s="49">
        <f>(G68*($K68/$K67)-L68)*(1+Assumptions!$B$15)^$F69</f>
        <v>12933086.632939769</v>
      </c>
      <c r="H69" s="49">
        <f>$H$6/$G$6*G69*(1+Assumptions!$B$16)^INT((C69-1)/12)*IF(B69="Monthly",1,12)</f>
        <v>130141.21330393504</v>
      </c>
      <c r="I69" s="50">
        <f>Assumptions!$B$14</f>
        <v>0.15</v>
      </c>
      <c r="J69" s="50">
        <f t="shared" si="6"/>
        <v>0.15000000000000002</v>
      </c>
      <c r="K69" s="51">
        <f t="shared" si="7"/>
        <v>6.4861456555710562E-3</v>
      </c>
      <c r="L69" s="52">
        <f>H69*Assumptions!$B$7</f>
        <v>65070.606651967522</v>
      </c>
      <c r="M69" s="49">
        <f>L69*Assumptions!$B$11</f>
        <v>13014.121330393506</v>
      </c>
      <c r="N69" s="49">
        <f>H69*Assumptions!$B$11</f>
        <v>26028.242660787011</v>
      </c>
      <c r="O69" s="49">
        <f>N69*Assumptions!$B$12</f>
        <v>2602.8242660787014</v>
      </c>
      <c r="P69" s="49">
        <f>H69*Assumptions!$B$9</f>
        <v>10411.297064314804</v>
      </c>
      <c r="Q69" s="49">
        <f>H69*Assumptions!$B$8</f>
        <v>6507.0606651967528</v>
      </c>
      <c r="R69" s="52">
        <f>(R70)/((1+Assumptions!$B$21)^$E70)+H70/IF(H$3="EOP",((1+Assumptions!$B$21)^$E70),1)</f>
        <v>760245.53741977492</v>
      </c>
      <c r="S69" s="49">
        <f>(S70)/((1+Assumptions!$B$21)^$E70)+L70/IF(L$3="EOP",((1+Assumptions!$B$21)^$E70),1)</f>
        <v>370851.48166818288</v>
      </c>
      <c r="T69" s="49">
        <f>(T70)/((1+Assumptions!$B$21)^$E70)+M70/IF(M$3="EOP",((1+Assumptions!$B$21)^$E70),1)</f>
        <v>74170.296333636594</v>
      </c>
      <c r="U69" s="49">
        <f>(U70)/((1+Assumptions!$B$21)^$E70)+N70/IF(N$3="EOP",((1+Assumptions!$B$21)^$E70),1)</f>
        <v>152049.10748395498</v>
      </c>
      <c r="V69" s="49">
        <f>(V70)/((1+Assumptions!$B$21)^$E70)+O70/IF(O$3="EOP",((1+Assumptions!$B$21)^$E70),1)</f>
        <v>15204.910748395499</v>
      </c>
      <c r="W69" s="49">
        <f>(W70)/((1+Assumptions!$B$21)^$E70)+P70/IF(P$3="EOP",((1+Assumptions!$B$21)^$E70),1)</f>
        <v>60819.642993581991</v>
      </c>
      <c r="X69" s="49">
        <f>(X70)/((1+Assumptions!$B$21)^$E70)+Q70/IF(Q$3="EOP",((1+Assumptions!$B$21)^$E70),1)</f>
        <v>37085.148166818297</v>
      </c>
      <c r="Y69" s="53">
        <f t="shared" si="2"/>
        <v>-228815.36418926885</v>
      </c>
      <c r="Z69" s="52">
        <f>H70*Assumptions!$B$7*Assumptions!$B$25/$E70/12</f>
        <v>6309.2561108874206</v>
      </c>
      <c r="AA69" s="49">
        <f>Z69*Assumptions!$B$11</f>
        <v>1261.8512221774843</v>
      </c>
      <c r="AB69" s="54">
        <f t="shared" si="8"/>
        <v>5047.4048887099361</v>
      </c>
      <c r="AC69" s="88">
        <f t="shared" si="9"/>
        <v>-223767.9593005589</v>
      </c>
      <c r="AD69" s="88">
        <f>Assumptions!$B$23*R69</f>
        <v>114036.83061296624</v>
      </c>
      <c r="AE69" s="88">
        <f t="shared" si="11"/>
        <v>-109731.12868759266</v>
      </c>
    </row>
    <row r="70" spans="1:31" x14ac:dyDescent="0.25">
      <c r="A70" s="44">
        <f t="shared" si="10"/>
        <v>65</v>
      </c>
      <c r="B70" s="45" t="s">
        <v>18</v>
      </c>
      <c r="C70" s="48">
        <f t="shared" si="12"/>
        <v>384</v>
      </c>
      <c r="D70" s="47">
        <f t="shared" ref="D70:D78" si="13">C70/12</f>
        <v>32</v>
      </c>
      <c r="E70" s="47">
        <f t="shared" si="4"/>
        <v>1</v>
      </c>
      <c r="F70" s="48">
        <f t="shared" si="5"/>
        <v>1</v>
      </c>
      <c r="G70" s="49">
        <f>(G69*($K69/$K68)-L69)*(1+Assumptions!$B$15)^$F70</f>
        <v>11146614.091973772</v>
      </c>
      <c r="H70" s="49">
        <f>$H$6/$G$6*G70*(1+Assumptions!$B$16)^INT((C70-1)/12)*IF(B70="Monthly",1,12)</f>
        <v>121137.71732903847</v>
      </c>
      <c r="I70" s="50">
        <f>Assumptions!$B$14</f>
        <v>0.15</v>
      </c>
      <c r="J70" s="50">
        <f t="shared" si="6"/>
        <v>0.15000000000000002</v>
      </c>
      <c r="K70" s="51">
        <f t="shared" si="7"/>
        <v>5.5132238072353977E-3</v>
      </c>
      <c r="L70" s="52">
        <f>H70*Assumptions!$B$7</f>
        <v>60568.858664519234</v>
      </c>
      <c r="M70" s="49">
        <f>L70*Assumptions!$B$11</f>
        <v>12113.771732903848</v>
      </c>
      <c r="N70" s="49">
        <f>H70*Assumptions!$B$11</f>
        <v>24227.543465807696</v>
      </c>
      <c r="O70" s="49">
        <f>N70*Assumptions!$B$12</f>
        <v>2422.7543465807698</v>
      </c>
      <c r="P70" s="49">
        <f>H70*Assumptions!$B$9</f>
        <v>9691.0173863230775</v>
      </c>
      <c r="Q70" s="49">
        <f>H70*Assumptions!$B$8</f>
        <v>6056.8858664519239</v>
      </c>
      <c r="R70" s="52">
        <f>(R71)/((1+Assumptions!$B$21)^$E71)+H71/IF(H$3="EOP",((1+Assumptions!$B$21)^$E71),1)</f>
        <v>655085.51559300488</v>
      </c>
      <c r="S70" s="49">
        <f>(S71)/((1+Assumptions!$B$21)^$E71)+L71/IF(L$3="EOP",((1+Assumptions!$B$21)^$E71),1)</f>
        <v>319553.91004536819</v>
      </c>
      <c r="T70" s="49">
        <f>(T71)/((1+Assumptions!$B$21)^$E71)+M71/IF(M$3="EOP",((1+Assumptions!$B$21)^$E71),1)</f>
        <v>63910.782009073657</v>
      </c>
      <c r="U70" s="49">
        <f>(U71)/((1+Assumptions!$B$21)^$E71)+N71/IF(N$3="EOP",((1+Assumptions!$B$21)^$E71),1)</f>
        <v>131017.10311860096</v>
      </c>
      <c r="V70" s="49">
        <f>(V71)/((1+Assumptions!$B$21)^$E71)+O71/IF(O$3="EOP",((1+Assumptions!$B$21)^$E71),1)</f>
        <v>13101.710311860097</v>
      </c>
      <c r="W70" s="49">
        <f>(W71)/((1+Assumptions!$B$21)^$E71)+P71/IF(P$3="EOP",((1+Assumptions!$B$21)^$E71),1)</f>
        <v>52406.841247440389</v>
      </c>
      <c r="X70" s="49">
        <f>(X71)/((1+Assumptions!$B$21)^$E71)+Q71/IF(Q$3="EOP",((1+Assumptions!$B$21)^$E71),1)</f>
        <v>31955.391004536828</v>
      </c>
      <c r="Y70" s="53">
        <f t="shared" ref="Y70:Y78" si="14">-R70+S70-T70+U70-V70+W70+X70</f>
        <v>-197164.76249799225</v>
      </c>
      <c r="Z70" s="52">
        <f>H71*Assumptions!$B$7*Assumptions!$B$25/$E71/12</f>
        <v>5869.9683980580076</v>
      </c>
      <c r="AA70" s="49">
        <f>Z70*Assumptions!$B$11</f>
        <v>1173.9936796116015</v>
      </c>
      <c r="AB70" s="54">
        <f t="shared" si="8"/>
        <v>4695.9747184464059</v>
      </c>
      <c r="AC70" s="88">
        <f t="shared" si="9"/>
        <v>-192468.78777954585</v>
      </c>
      <c r="AD70" s="88">
        <f>Assumptions!$B$23*R70</f>
        <v>98262.827338950723</v>
      </c>
      <c r="AE70" s="88">
        <f t="shared" si="11"/>
        <v>-94205.960440595125</v>
      </c>
    </row>
    <row r="71" spans="1:31" x14ac:dyDescent="0.25">
      <c r="A71" s="44">
        <f t="shared" si="10"/>
        <v>66</v>
      </c>
      <c r="B71" s="45" t="s">
        <v>18</v>
      </c>
      <c r="C71" s="48">
        <f t="shared" si="12"/>
        <v>396</v>
      </c>
      <c r="D71" s="47">
        <f t="shared" si="13"/>
        <v>33</v>
      </c>
      <c r="E71" s="47">
        <f t="shared" ref="E71:E78" si="15">D71-D70</f>
        <v>1</v>
      </c>
      <c r="F71" s="48">
        <f t="shared" ref="F71:F105" si="16">IF(E71&lt;1,IF(MOD(C71-1,12)=0,1,0),1)</f>
        <v>1</v>
      </c>
      <c r="G71" s="49">
        <f>(G70*($K70/$K69)-L70)*(1+Assumptions!$B$15)^$F71</f>
        <v>9602334.1819034498</v>
      </c>
      <c r="H71" s="49">
        <f>$H$6/$G$6*G71*(1+Assumptions!$B$16)^INT((C71-1)/12)*IF(B71="Monthly",1,12)</f>
        <v>112703.39324271373</v>
      </c>
      <c r="I71" s="50">
        <f>Assumptions!$B$14</f>
        <v>0.15</v>
      </c>
      <c r="J71" s="50">
        <f t="shared" ref="J71:J78" si="17">1-(1-I71)^$E71</f>
        <v>0.15000000000000002</v>
      </c>
      <c r="K71" s="51">
        <f t="shared" ref="K71:K77" si="18">K70*(1-J71)</f>
        <v>4.6862402361500877E-3</v>
      </c>
      <c r="L71" s="52">
        <f>H71*Assumptions!$B$7</f>
        <v>56351.696621356867</v>
      </c>
      <c r="M71" s="49">
        <f>L71*Assumptions!$B$11</f>
        <v>11270.339324271374</v>
      </c>
      <c r="N71" s="49">
        <f>H71*Assumptions!$B$11</f>
        <v>22540.678648542747</v>
      </c>
      <c r="O71" s="49">
        <f>N71*Assumptions!$B$12</f>
        <v>2254.0678648542748</v>
      </c>
      <c r="P71" s="49">
        <f>H71*Assumptions!$B$9</f>
        <v>9016.2714594170993</v>
      </c>
      <c r="Q71" s="49">
        <f>H71*Assumptions!$B$8</f>
        <v>5635.1696621356868</v>
      </c>
      <c r="R71" s="52">
        <f>(R72)/((1+Assumptions!$B$21)^$E72)+H72/IF(H$3="EOP",((1+Assumptions!$B$21)^$E72),1)</f>
        <v>555941.67540904833</v>
      </c>
      <c r="S71" s="49">
        <f>(S72)/((1+Assumptions!$B$21)^$E72)+L72/IF(L$3="EOP",((1+Assumptions!$B$21)^$E72),1)</f>
        <v>271191.0611751455</v>
      </c>
      <c r="T71" s="49">
        <f>(T72)/((1+Assumptions!$B$21)^$E72)+M72/IF(M$3="EOP",((1+Assumptions!$B$21)^$E72),1)</f>
        <v>54238.212235029117</v>
      </c>
      <c r="U71" s="49">
        <f>(U72)/((1+Assumptions!$B$21)^$E72)+N72/IF(N$3="EOP",((1+Assumptions!$B$21)^$E72),1)</f>
        <v>111188.33508180967</v>
      </c>
      <c r="V71" s="49">
        <f>(V72)/((1+Assumptions!$B$21)^$E72)+O72/IF(O$3="EOP",((1+Assumptions!$B$21)^$E72),1)</f>
        <v>11118.833508180967</v>
      </c>
      <c r="W71" s="49">
        <f>(W72)/((1+Assumptions!$B$21)^$E72)+P72/IF(P$3="EOP",((1+Assumptions!$B$21)^$E72),1)</f>
        <v>44475.334032723869</v>
      </c>
      <c r="X71" s="49">
        <f>(X72)/((1+Assumptions!$B$21)^$E72)+Q72/IF(Q$3="EOP",((1+Assumptions!$B$21)^$E72),1)</f>
        <v>27119.106117514559</v>
      </c>
      <c r="Y71" s="53">
        <f t="shared" si="14"/>
        <v>-167324.88474506489</v>
      </c>
      <c r="Z71" s="52">
        <f>H72*Assumptions!$B$7*Assumptions!$B$25/$E72/12</f>
        <v>5458.4555237129216</v>
      </c>
      <c r="AA71" s="49">
        <f>Z71*Assumptions!$B$11</f>
        <v>1091.6911047425845</v>
      </c>
      <c r="AB71" s="54">
        <f t="shared" ref="AB71:AB104" si="19">Z71-AA71</f>
        <v>4366.7644189703369</v>
      </c>
      <c r="AC71" s="88">
        <f t="shared" ref="AC71:AC79" si="20">Y71+AB71</f>
        <v>-162958.12032609456</v>
      </c>
      <c r="AD71" s="88">
        <f>Assumptions!$B$23*R71</f>
        <v>83391.25131135725</v>
      </c>
      <c r="AE71" s="88">
        <f t="shared" si="11"/>
        <v>-79566.869014737313</v>
      </c>
    </row>
    <row r="72" spans="1:31" x14ac:dyDescent="0.25">
      <c r="A72" s="44">
        <f t="shared" ref="A72:A78" si="21">A71+1</f>
        <v>67</v>
      </c>
      <c r="B72" s="45" t="s">
        <v>18</v>
      </c>
      <c r="C72" s="48">
        <f t="shared" si="12"/>
        <v>408</v>
      </c>
      <c r="D72" s="47">
        <f t="shared" si="13"/>
        <v>34</v>
      </c>
      <c r="E72" s="47">
        <f t="shared" si="15"/>
        <v>1</v>
      </c>
      <c r="F72" s="48">
        <f t="shared" si="16"/>
        <v>1</v>
      </c>
      <c r="G72" s="49">
        <f>(G71*($K71/$K70)-L71)*(1+Assumptions!$B$15)^$F72</f>
        <v>8267745.0051565068</v>
      </c>
      <c r="H72" s="49">
        <f>$H$6/$G$6*G72*(1+Assumptions!$B$16)^INT((C72-1)/12)*IF(B72="Monthly",1,12)</f>
        <v>104802.3460552881</v>
      </c>
      <c r="I72" s="50">
        <f>Assumptions!$B$14</f>
        <v>0.15</v>
      </c>
      <c r="J72" s="50">
        <f t="shared" si="17"/>
        <v>0.15000000000000002</v>
      </c>
      <c r="K72" s="51">
        <f t="shared" si="18"/>
        <v>3.9833042007275743E-3</v>
      </c>
      <c r="L72" s="52">
        <f>H72*Assumptions!$B$7</f>
        <v>52401.17302764405</v>
      </c>
      <c r="M72" s="49">
        <f>L72*Assumptions!$B$11</f>
        <v>10480.234605528811</v>
      </c>
      <c r="N72" s="49">
        <f>H72*Assumptions!$B$11</f>
        <v>20960.469211057622</v>
      </c>
      <c r="O72" s="49">
        <f>N72*Assumptions!$B$12</f>
        <v>2096.0469211057621</v>
      </c>
      <c r="P72" s="49">
        <f>H72*Assumptions!$B$9</f>
        <v>8384.1876844230483</v>
      </c>
      <c r="Q72" s="49">
        <f>H72*Assumptions!$B$8</f>
        <v>5240.1173027644054</v>
      </c>
      <c r="R72" s="52">
        <f>(R73)/((1+Assumptions!$B$21)^$E73)+H73/IF(H$3="EOP",((1+Assumptions!$B$21)^$E73),1)</f>
        <v>462417.81258760416</v>
      </c>
      <c r="S72" s="49">
        <f>(S73)/((1+Assumptions!$B$21)^$E73)+L73/IF(L$3="EOP",((1+Assumptions!$B$21)^$E73),1)</f>
        <v>225569.66467688009</v>
      </c>
      <c r="T72" s="49">
        <f>(T73)/((1+Assumptions!$B$21)^$E73)+M73/IF(M$3="EOP",((1+Assumptions!$B$21)^$E73),1)</f>
        <v>45113.932935376026</v>
      </c>
      <c r="U72" s="49">
        <f>(U73)/((1+Assumptions!$B$21)^$E73)+N73/IF(N$3="EOP",((1+Assumptions!$B$21)^$E73),1)</f>
        <v>92483.562517520841</v>
      </c>
      <c r="V72" s="49">
        <f>(V73)/((1+Assumptions!$B$21)^$E73)+O73/IF(O$3="EOP",((1+Assumptions!$B$21)^$E73),1)</f>
        <v>9248.3562517520841</v>
      </c>
      <c r="W72" s="49">
        <f>(W73)/((1+Assumptions!$B$21)^$E73)+P73/IF(P$3="EOP",((1+Assumptions!$B$21)^$E73),1)</f>
        <v>36993.425007008336</v>
      </c>
      <c r="X72" s="49">
        <f>(X73)/((1+Assumptions!$B$21)^$E73)+Q73/IF(Q$3="EOP",((1+Assumptions!$B$21)^$E73),1)</f>
        <v>22556.966467688013</v>
      </c>
      <c r="Y72" s="53">
        <f t="shared" si="14"/>
        <v>-139176.48310563501</v>
      </c>
      <c r="Z72" s="52">
        <f>H73*Assumptions!$B$7*Assumptions!$B$25/$E73/12</f>
        <v>5072.9686516292031</v>
      </c>
      <c r="AA72" s="49">
        <f>Z72*Assumptions!$B$11</f>
        <v>1014.5937303258406</v>
      </c>
      <c r="AB72" s="54">
        <f t="shared" si="19"/>
        <v>4058.3749213033625</v>
      </c>
      <c r="AC72" s="88">
        <f t="shared" si="20"/>
        <v>-135118.10818433165</v>
      </c>
      <c r="AD72" s="88">
        <f>Assumptions!$B$23*R72</f>
        <v>69362.671888140627</v>
      </c>
      <c r="AE72" s="88">
        <f t="shared" ref="AE72:AE80" si="22">AC72+AD72</f>
        <v>-65755.436296191023</v>
      </c>
    </row>
    <row r="73" spans="1:31" x14ac:dyDescent="0.25">
      <c r="A73" s="44">
        <f t="shared" si="21"/>
        <v>68</v>
      </c>
      <c r="B73" s="45" t="s">
        <v>18</v>
      </c>
      <c r="C73" s="48">
        <f t="shared" si="12"/>
        <v>420</v>
      </c>
      <c r="D73" s="47">
        <f t="shared" si="13"/>
        <v>35</v>
      </c>
      <c r="E73" s="47">
        <f t="shared" si="15"/>
        <v>1</v>
      </c>
      <c r="F73" s="48">
        <f t="shared" si="16"/>
        <v>1</v>
      </c>
      <c r="G73" s="49">
        <f>(G72*($K72/$K71)-L72)*(1+Assumptions!$B$15)^$F73</f>
        <v>7114685.7229824942</v>
      </c>
      <c r="H73" s="49">
        <f>$H$6/$G$6*G73*(1+Assumptions!$B$16)^INT((C73-1)/12)*IF(B73="Monthly",1,12)</f>
        <v>97400.9981112807</v>
      </c>
      <c r="I73" s="50">
        <f>Assumptions!$B$14</f>
        <v>0.15</v>
      </c>
      <c r="J73" s="50">
        <f t="shared" si="17"/>
        <v>0.15000000000000002</v>
      </c>
      <c r="K73" s="51">
        <f t="shared" si="18"/>
        <v>3.3858085706184381E-3</v>
      </c>
      <c r="L73" s="52">
        <f>H73*Assumptions!$B$7</f>
        <v>48700.49905564035</v>
      </c>
      <c r="M73" s="49">
        <f>L73*Assumptions!$B$11</f>
        <v>9740.0998111280696</v>
      </c>
      <c r="N73" s="49">
        <f>H73*Assumptions!$B$11</f>
        <v>19480.199622256139</v>
      </c>
      <c r="O73" s="49">
        <f>N73*Assumptions!$B$12</f>
        <v>1948.0199622256141</v>
      </c>
      <c r="P73" s="49">
        <f>H73*Assumptions!$B$9</f>
        <v>7792.0798489024564</v>
      </c>
      <c r="Q73" s="49">
        <f>H73*Assumptions!$B$8</f>
        <v>4870.0499055640348</v>
      </c>
      <c r="R73" s="52">
        <f>(R74)/((1+Assumptions!$B$21)^$E74)+H74/IF(H$3="EOP",((1+Assumptions!$B$21)^$E74),1)</f>
        <v>374142.23483823152</v>
      </c>
      <c r="S73" s="49">
        <f>(S74)/((1+Assumptions!$B$21)^$E74)+L74/IF(L$3="EOP",((1+Assumptions!$B$21)^$E74),1)</f>
        <v>182508.40723816172</v>
      </c>
      <c r="T73" s="49">
        <f>(T74)/((1+Assumptions!$B$21)^$E74)+M74/IF(M$3="EOP",((1+Assumptions!$B$21)^$E74),1)</f>
        <v>36501.681447632349</v>
      </c>
      <c r="U73" s="49">
        <f>(U74)/((1+Assumptions!$B$21)^$E74)+N74/IF(N$3="EOP",((1+Assumptions!$B$21)^$E74),1)</f>
        <v>74828.446967646305</v>
      </c>
      <c r="V73" s="49">
        <f>(V74)/((1+Assumptions!$B$21)^$E74)+O74/IF(O$3="EOP",((1+Assumptions!$B$21)^$E74),1)</f>
        <v>7482.8446967646314</v>
      </c>
      <c r="W73" s="49">
        <f>(W74)/((1+Assumptions!$B$21)^$E74)+P74/IF(P$3="EOP",((1+Assumptions!$B$21)^$E74),1)</f>
        <v>29931.378787058526</v>
      </c>
      <c r="X73" s="49">
        <f>(X74)/((1+Assumptions!$B$21)^$E74)+Q74/IF(Q$3="EOP",((1+Assumptions!$B$21)^$E74),1)</f>
        <v>18250.840723816174</v>
      </c>
      <c r="Y73" s="53">
        <f t="shared" si="14"/>
        <v>-112607.68726594579</v>
      </c>
      <c r="Z73" s="52">
        <f>H74*Assumptions!$B$7*Assumptions!$B$25/$E74/12</f>
        <v>4711.8720767041186</v>
      </c>
      <c r="AA73" s="49">
        <f>Z73*Assumptions!$B$11</f>
        <v>942.37441534082382</v>
      </c>
      <c r="AB73" s="54">
        <f t="shared" si="19"/>
        <v>3769.4976613632948</v>
      </c>
      <c r="AC73" s="88">
        <f t="shared" si="20"/>
        <v>-108838.1896045825</v>
      </c>
      <c r="AD73" s="88">
        <f>Assumptions!$B$23*R73</f>
        <v>56121.335225734729</v>
      </c>
      <c r="AE73" s="88">
        <f t="shared" si="22"/>
        <v>-52716.854378847769</v>
      </c>
    </row>
    <row r="74" spans="1:31" x14ac:dyDescent="0.25">
      <c r="A74" s="44">
        <f t="shared" si="21"/>
        <v>69</v>
      </c>
      <c r="B74" s="45" t="s">
        <v>18</v>
      </c>
      <c r="C74" s="48">
        <f t="shared" si="12"/>
        <v>432</v>
      </c>
      <c r="D74" s="47">
        <f t="shared" si="13"/>
        <v>36</v>
      </c>
      <c r="E74" s="47">
        <f t="shared" si="15"/>
        <v>1</v>
      </c>
      <c r="F74" s="48">
        <f t="shared" si="16"/>
        <v>1</v>
      </c>
      <c r="G74" s="49">
        <f>(G73*($K73/$K72)-L73)*(1+Assumptions!$B$15)^$F74</f>
        <v>6118758.0127890697</v>
      </c>
      <c r="H74" s="49">
        <f>$H$6/$G$6*G74*(1+Assumptions!$B$16)^INT((C74-1)/12)*IF(B74="Monthly",1,12)</f>
        <v>90467.943872719072</v>
      </c>
      <c r="I74" s="50">
        <f>Assumptions!$B$14</f>
        <v>0.15</v>
      </c>
      <c r="J74" s="50">
        <f t="shared" si="17"/>
        <v>0.15000000000000002</v>
      </c>
      <c r="K74" s="51">
        <f t="shared" si="18"/>
        <v>2.8779372850256725E-3</v>
      </c>
      <c r="L74" s="52">
        <f>H74*Assumptions!$B$7</f>
        <v>45233.971936359536</v>
      </c>
      <c r="M74" s="49">
        <f>L74*Assumptions!$B$11</f>
        <v>9046.7943872719079</v>
      </c>
      <c r="N74" s="49">
        <f>H74*Assumptions!$B$11</f>
        <v>18093.588774543816</v>
      </c>
      <c r="O74" s="49">
        <f>N74*Assumptions!$B$12</f>
        <v>1809.3588774543816</v>
      </c>
      <c r="P74" s="49">
        <f>H74*Assumptions!$B$9</f>
        <v>7237.4355098175256</v>
      </c>
      <c r="Q74" s="49">
        <f>H74*Assumptions!$B$8</f>
        <v>4523.397193635954</v>
      </c>
      <c r="R74" s="52">
        <f>(R75)/((1+Assumptions!$B$21)^$E75)+H75/IF(H$3="EOP",((1+Assumptions!$B$21)^$E75),1)</f>
        <v>290766.14823965024</v>
      </c>
      <c r="S74" s="49">
        <f>(S75)/((1+Assumptions!$B$21)^$E75)+L75/IF(L$3="EOP",((1+Assumptions!$B$21)^$E75),1)</f>
        <v>141837.14548275623</v>
      </c>
      <c r="T74" s="49">
        <f>(T75)/((1+Assumptions!$B$21)^$E75)+M75/IF(M$3="EOP",((1+Assumptions!$B$21)^$E75),1)</f>
        <v>28367.429096551248</v>
      </c>
      <c r="U74" s="49">
        <f>(U75)/((1+Assumptions!$B$21)^$E75)+N75/IF(N$3="EOP",((1+Assumptions!$B$21)^$E75),1)</f>
        <v>58153.229647930049</v>
      </c>
      <c r="V74" s="49">
        <f>(V75)/((1+Assumptions!$B$21)^$E75)+O75/IF(O$3="EOP",((1+Assumptions!$B$21)^$E75),1)</f>
        <v>5815.3229647930057</v>
      </c>
      <c r="W74" s="49">
        <f>(W75)/((1+Assumptions!$B$21)^$E75)+P75/IF(P$3="EOP",((1+Assumptions!$B$21)^$E75),1)</f>
        <v>23261.291859172023</v>
      </c>
      <c r="X74" s="49">
        <f>(X75)/((1+Assumptions!$B$21)^$E75)+Q75/IF(Q$3="EOP",((1+Assumptions!$B$21)^$E75),1)</f>
        <v>14183.714548275624</v>
      </c>
      <c r="Y74" s="53">
        <f t="shared" si="14"/>
        <v>-87513.518762860564</v>
      </c>
      <c r="Z74" s="52">
        <f>H75*Assumptions!$B$7*Assumptions!$B$25/$E75/12</f>
        <v>4373.6361464132524</v>
      </c>
      <c r="AA74" s="49">
        <f>Z74*Assumptions!$B$11</f>
        <v>874.72722928265057</v>
      </c>
      <c r="AB74" s="54">
        <f t="shared" si="19"/>
        <v>3498.9089171306018</v>
      </c>
      <c r="AC74" s="88">
        <f t="shared" si="20"/>
        <v>-84014.609845729967</v>
      </c>
      <c r="AD74" s="88">
        <f>Assumptions!$B$23*R74</f>
        <v>43614.922235947532</v>
      </c>
      <c r="AE74" s="88">
        <f t="shared" si="22"/>
        <v>-40399.687609782435</v>
      </c>
    </row>
    <row r="75" spans="1:31" x14ac:dyDescent="0.25">
      <c r="A75" s="44">
        <f t="shared" si="21"/>
        <v>70</v>
      </c>
      <c r="B75" s="45" t="s">
        <v>18</v>
      </c>
      <c r="C75" s="48">
        <f t="shared" si="12"/>
        <v>444</v>
      </c>
      <c r="D75" s="47">
        <f t="shared" si="13"/>
        <v>37</v>
      </c>
      <c r="E75" s="47">
        <f t="shared" si="15"/>
        <v>1</v>
      </c>
      <c r="F75" s="48">
        <f t="shared" si="16"/>
        <v>1</v>
      </c>
      <c r="G75" s="49">
        <f>(G74*($K74/$K73)-L74)*(1+Assumptions!$B$15)^$F75</f>
        <v>5258824.5457130363</v>
      </c>
      <c r="H75" s="49">
        <f>$H$6/$G$6*G75*(1+Assumptions!$B$16)^INT((C75-1)/12)*IF(B75="Monthly",1,12)</f>
        <v>83973.814011134455</v>
      </c>
      <c r="I75" s="50">
        <f>Assumptions!$B$14</f>
        <v>0.15</v>
      </c>
      <c r="J75" s="50">
        <f t="shared" si="17"/>
        <v>0.15000000000000002</v>
      </c>
      <c r="K75" s="51">
        <f t="shared" si="18"/>
        <v>2.4462466922718215E-3</v>
      </c>
      <c r="L75" s="52">
        <f>H75*Assumptions!$B$7</f>
        <v>41986.907005567227</v>
      </c>
      <c r="M75" s="49">
        <f>L75*Assumptions!$B$11</f>
        <v>8397.3814011134455</v>
      </c>
      <c r="N75" s="49">
        <f>H75*Assumptions!$B$11</f>
        <v>16794.762802226891</v>
      </c>
      <c r="O75" s="49">
        <f>N75*Assumptions!$B$12</f>
        <v>1679.4762802226892</v>
      </c>
      <c r="P75" s="49">
        <f>H75*Assumptions!$B$9</f>
        <v>6717.9051208907567</v>
      </c>
      <c r="Q75" s="49">
        <f>H75*Assumptions!$B$8</f>
        <v>4198.6907005567227</v>
      </c>
      <c r="R75" s="52">
        <f>(R76)/((1+Assumptions!$B$21)^$E76)+H76/IF(H$3="EOP",((1+Assumptions!$B$21)^$E76),1)</f>
        <v>211962.14258422866</v>
      </c>
      <c r="S75" s="49">
        <f>(S76)/((1+Assumptions!$B$21)^$E76)+L76/IF(L$3="EOP",((1+Assumptions!$B$21)^$E76),1)</f>
        <v>103396.1671142579</v>
      </c>
      <c r="T75" s="49">
        <f>(T76)/((1+Assumptions!$B$21)^$E76)+M76/IF(M$3="EOP",((1+Assumptions!$B$21)^$E76),1)</f>
        <v>20679.233422851579</v>
      </c>
      <c r="U75" s="49">
        <f>(U76)/((1+Assumptions!$B$21)^$E76)+N76/IF(N$3="EOP",((1+Assumptions!$B$21)^$E76),1)</f>
        <v>42392.428516845735</v>
      </c>
      <c r="V75" s="49">
        <f>(V76)/((1+Assumptions!$B$21)^$E76)+O76/IF(O$3="EOP",((1+Assumptions!$B$21)^$E76),1)</f>
        <v>4239.2428516845739</v>
      </c>
      <c r="W75" s="49">
        <f>(W76)/((1+Assumptions!$B$21)^$E76)+P76/IF(P$3="EOP",((1+Assumptions!$B$21)^$E76),1)</f>
        <v>16956.971406738296</v>
      </c>
      <c r="X75" s="49">
        <f>(X76)/((1+Assumptions!$B$21)^$E76)+Q76/IF(Q$3="EOP",((1+Assumptions!$B$21)^$E76),1)</f>
        <v>10339.61671142579</v>
      </c>
      <c r="Y75" s="53">
        <f t="shared" si="14"/>
        <v>-63795.435109497084</v>
      </c>
      <c r="Z75" s="52">
        <f>H76*Assumptions!$B$7*Assumptions!$B$25/$E76/12</f>
        <v>4056.8306354284537</v>
      </c>
      <c r="AA75" s="49">
        <f>Z75*Assumptions!$B$11</f>
        <v>811.36612708569078</v>
      </c>
      <c r="AB75" s="54">
        <f t="shared" si="19"/>
        <v>3245.4645083427631</v>
      </c>
      <c r="AC75" s="88">
        <f t="shared" si="20"/>
        <v>-60549.970601154324</v>
      </c>
      <c r="AD75" s="88">
        <f>Assumptions!$B$23*R75</f>
        <v>31794.321387634296</v>
      </c>
      <c r="AE75" s="88">
        <f t="shared" si="22"/>
        <v>-28755.649213520028</v>
      </c>
    </row>
    <row r="76" spans="1:31" x14ac:dyDescent="0.25">
      <c r="A76" s="44">
        <f t="shared" si="21"/>
        <v>71</v>
      </c>
      <c r="B76" s="45" t="s">
        <v>18</v>
      </c>
      <c r="C76" s="48">
        <f t="shared" si="12"/>
        <v>456</v>
      </c>
      <c r="D76" s="47">
        <f t="shared" si="13"/>
        <v>38</v>
      </c>
      <c r="E76" s="47">
        <f t="shared" si="15"/>
        <v>1</v>
      </c>
      <c r="F76" s="48">
        <f t="shared" si="16"/>
        <v>1</v>
      </c>
      <c r="G76" s="49">
        <f>(G75*($K75/$K74)-L75)*(1+Assumptions!$B$15)^$F76</f>
        <v>4516574.2359875245</v>
      </c>
      <c r="H76" s="49">
        <f>$H$6/$G$6*G76*(1+Assumptions!$B$16)^INT((C76-1)/12)*IF(B76="Monthly",1,12)</f>
        <v>77891.148200226307</v>
      </c>
      <c r="I76" s="50">
        <f>Assumptions!$B$14</f>
        <v>0.15</v>
      </c>
      <c r="J76" s="50">
        <f t="shared" si="17"/>
        <v>0.15000000000000002</v>
      </c>
      <c r="K76" s="51">
        <f t="shared" si="18"/>
        <v>2.0793096884310484E-3</v>
      </c>
      <c r="L76" s="52">
        <f>H76*Assumptions!$B$7</f>
        <v>38945.574100113154</v>
      </c>
      <c r="M76" s="49">
        <f>L76*Assumptions!$B$11</f>
        <v>7789.1148200226307</v>
      </c>
      <c r="N76" s="49">
        <f>H76*Assumptions!$B$11</f>
        <v>15578.229640045261</v>
      </c>
      <c r="O76" s="49">
        <f>N76*Assumptions!$B$12</f>
        <v>1557.8229640045263</v>
      </c>
      <c r="P76" s="49">
        <f>H76*Assumptions!$B$9</f>
        <v>6231.2918560181051</v>
      </c>
      <c r="Q76" s="49">
        <f>H76*Assumptions!$B$8</f>
        <v>3894.5574100113154</v>
      </c>
      <c r="R76" s="52">
        <f>(R77)/((1+Assumptions!$B$21)^$E77)+H77/IF(H$3="EOP",((1+Assumptions!$B$21)^$E77),1)</f>
        <v>137422.76924360241</v>
      </c>
      <c r="S76" s="49">
        <f>(S77)/((1+Assumptions!$B$21)^$E77)+L77/IF(L$3="EOP",((1+Assumptions!$B$21)^$E77),1)</f>
        <v>67035.497192001174</v>
      </c>
      <c r="T76" s="49">
        <f>(T77)/((1+Assumptions!$B$21)^$E77)+M77/IF(M$3="EOP",((1+Assumptions!$B$21)^$E77),1)</f>
        <v>13407.099438400237</v>
      </c>
      <c r="U76" s="49">
        <f>(U77)/((1+Assumptions!$B$21)^$E77)+N77/IF(N$3="EOP",((1+Assumptions!$B$21)^$E77),1)</f>
        <v>27484.553848720483</v>
      </c>
      <c r="V76" s="49">
        <f>(V77)/((1+Assumptions!$B$21)^$E77)+O77/IF(O$3="EOP",((1+Assumptions!$B$21)^$E77),1)</f>
        <v>2748.4553848720489</v>
      </c>
      <c r="W76" s="49">
        <f>(W77)/((1+Assumptions!$B$21)^$E77)+P77/IF(P$3="EOP",((1+Assumptions!$B$21)^$E77),1)</f>
        <v>10993.821539488194</v>
      </c>
      <c r="X76" s="49">
        <f>(X77)/((1+Assumptions!$B$21)^$E77)+Q77/IF(Q$3="EOP",((1+Assumptions!$B$21)^$E77),1)</f>
        <v>6703.5497192001185</v>
      </c>
      <c r="Y76" s="53">
        <f t="shared" si="14"/>
        <v>-41360.901767464726</v>
      </c>
      <c r="Z76" s="52">
        <f>H77*Assumptions!$B$7*Assumptions!$B$25/$E77/12</f>
        <v>3760.1185435140651</v>
      </c>
      <c r="AA76" s="49">
        <f>Z76*Assumptions!$B$11</f>
        <v>752.02370870281311</v>
      </c>
      <c r="AB76" s="54">
        <f t="shared" si="19"/>
        <v>3008.094834811252</v>
      </c>
      <c r="AC76" s="88">
        <f t="shared" si="20"/>
        <v>-38352.806932653475</v>
      </c>
      <c r="AD76" s="88">
        <f>Assumptions!$B$23*R76</f>
        <v>20613.41538654036</v>
      </c>
      <c r="AE76" s="88">
        <f t="shared" si="22"/>
        <v>-17739.391546113115</v>
      </c>
    </row>
    <row r="77" spans="1:31" x14ac:dyDescent="0.25">
      <c r="A77" s="44">
        <f t="shared" si="21"/>
        <v>72</v>
      </c>
      <c r="B77" s="45" t="s">
        <v>18</v>
      </c>
      <c r="C77" s="48">
        <f t="shared" si="12"/>
        <v>468</v>
      </c>
      <c r="D77" s="47">
        <f t="shared" si="13"/>
        <v>39</v>
      </c>
      <c r="E77" s="47">
        <f t="shared" si="15"/>
        <v>1</v>
      </c>
      <c r="F77" s="48">
        <f t="shared" si="16"/>
        <v>1</v>
      </c>
      <c r="G77" s="49">
        <f>(G76*($K76/$K75)-L76)*(1+Assumptions!$B$15)^$F77</f>
        <v>3876145.3770190692</v>
      </c>
      <c r="H77" s="49">
        <f>$H$6/$G$6*G77*(1+Assumptions!$B$16)^INT((C77-1)/12)*IF(B77="Monthly",1,12)</f>
        <v>72194.276035470044</v>
      </c>
      <c r="I77" s="50">
        <f>Assumptions!$B$14</f>
        <v>0.15</v>
      </c>
      <c r="J77" s="50">
        <f t="shared" si="17"/>
        <v>0.15000000000000002</v>
      </c>
      <c r="K77" s="51">
        <f t="shared" si="18"/>
        <v>1.7674132351663911E-3</v>
      </c>
      <c r="L77" s="52">
        <f>H77*Assumptions!$B$7</f>
        <v>36097.138017735022</v>
      </c>
      <c r="M77" s="49">
        <f>L77*Assumptions!$B$11</f>
        <v>7219.4276035470048</v>
      </c>
      <c r="N77" s="49">
        <f>H77*Assumptions!$B$11</f>
        <v>14438.85520709401</v>
      </c>
      <c r="O77" s="49">
        <f>N77*Assumptions!$B$12</f>
        <v>1443.8855207094011</v>
      </c>
      <c r="P77" s="49">
        <f>H77*Assumptions!$B$9</f>
        <v>5775.5420828376036</v>
      </c>
      <c r="Q77" s="49">
        <f>H77*Assumptions!$B$8</f>
        <v>3609.7138017735024</v>
      </c>
      <c r="R77" s="52">
        <f>(R78)/((1+Assumptions!$B$21)^$E78)+H78/IF(H$3="EOP",((1+Assumptions!$B$21)^$E78),1)</f>
        <v>66859.205538335678</v>
      </c>
      <c r="S77" s="49">
        <f>(S78)/((1+Assumptions!$B$21)^$E78)+L78/IF(L$3="EOP",((1+Assumptions!$B$21)^$E78),1)</f>
        <v>32614.246604066186</v>
      </c>
      <c r="T77" s="49">
        <f>(T78)/((1+Assumptions!$B$21)^$E78)+M78/IF(M$3="EOP",((1+Assumptions!$B$21)^$E78),1)</f>
        <v>6522.8493208132377</v>
      </c>
      <c r="U77" s="49">
        <f>(U78)/((1+Assumptions!$B$21)^$E78)+N78/IF(N$3="EOP",((1+Assumptions!$B$21)^$E78),1)</f>
        <v>13371.841107667136</v>
      </c>
      <c r="V77" s="49">
        <f>(V78)/((1+Assumptions!$B$21)^$E78)+O78/IF(O$3="EOP",((1+Assumptions!$B$21)^$E78),1)</f>
        <v>1337.1841107667137</v>
      </c>
      <c r="W77" s="49">
        <f>(W78)/((1+Assumptions!$B$21)^$E78)+P78/IF(P$3="EOP",((1+Assumptions!$B$21)^$E78),1)</f>
        <v>5348.736443066854</v>
      </c>
      <c r="X77" s="49">
        <f>(X78)/((1+Assumptions!$B$21)^$E78)+Q78/IF(Q$3="EOP",((1+Assumptions!$B$21)^$E78),1)</f>
        <v>3261.4246604066188</v>
      </c>
      <c r="Y77" s="53">
        <f t="shared" si="14"/>
        <v>-20122.990154708838</v>
      </c>
      <c r="Z77" s="52">
        <f>H78*Assumptions!$B$7*Assumptions!$B$25/$E78/12</f>
        <v>3482.2502884549831</v>
      </c>
      <c r="AA77" s="49">
        <f>Z77*Assumptions!$B$11</f>
        <v>696.45005769099669</v>
      </c>
      <c r="AB77" s="54">
        <f t="shared" si="19"/>
        <v>2785.8002307639863</v>
      </c>
      <c r="AC77" s="88">
        <f t="shared" si="20"/>
        <v>-17337.18992394485</v>
      </c>
      <c r="AD77" s="88">
        <f>Assumptions!$B$23*R77</f>
        <v>10028.880830750351</v>
      </c>
      <c r="AE77" s="88">
        <f t="shared" si="22"/>
        <v>-7308.3090931944989</v>
      </c>
    </row>
    <row r="78" spans="1:31" x14ac:dyDescent="0.25">
      <c r="A78" s="44">
        <f t="shared" si="21"/>
        <v>73</v>
      </c>
      <c r="B78" s="45" t="s">
        <v>18</v>
      </c>
      <c r="C78" s="48">
        <f t="shared" si="12"/>
        <v>480</v>
      </c>
      <c r="D78" s="47">
        <f t="shared" si="13"/>
        <v>40</v>
      </c>
      <c r="E78" s="47">
        <f t="shared" si="15"/>
        <v>1</v>
      </c>
      <c r="F78" s="48">
        <f t="shared" si="16"/>
        <v>1</v>
      </c>
      <c r="G78" s="49">
        <f>(G77*($K77/$K76)-L77)*(1+Assumptions!$B$15)^$F78</f>
        <v>3323798.9610974435</v>
      </c>
      <c r="H78" s="49">
        <f>$H$6/$G$6*G78*(1+Assumptions!$B$16)^INT((C78-1)/12)*IF(B78="Monthly",1,12)</f>
        <v>66859.205538335678</v>
      </c>
      <c r="I78" s="50">
        <f>Assumptions!$B$14</f>
        <v>0.15</v>
      </c>
      <c r="J78" s="50">
        <f t="shared" si="17"/>
        <v>0.15000000000000002</v>
      </c>
      <c r="K78" s="55">
        <v>0</v>
      </c>
      <c r="L78" s="52">
        <f>H78*Assumptions!$B$7</f>
        <v>33429.602769167839</v>
      </c>
      <c r="M78" s="49">
        <f>L78*Assumptions!$B$11</f>
        <v>6685.9205538335682</v>
      </c>
      <c r="N78" s="49">
        <f>H78*Assumptions!$B$11</f>
        <v>13371.841107667136</v>
      </c>
      <c r="O78" s="49">
        <f>N78*Assumptions!$B$12</f>
        <v>1337.1841107667137</v>
      </c>
      <c r="P78" s="49">
        <f>H78*Assumptions!$B$9</f>
        <v>5348.736443066854</v>
      </c>
      <c r="Q78" s="49">
        <f>H78*Assumptions!$B$8</f>
        <v>3342.9602769167841</v>
      </c>
      <c r="R78" s="56">
        <v>0</v>
      </c>
      <c r="S78" s="57">
        <v>0</v>
      </c>
      <c r="T78" s="57">
        <v>0</v>
      </c>
      <c r="U78" s="57">
        <v>0</v>
      </c>
      <c r="V78" s="57">
        <v>0</v>
      </c>
      <c r="W78" s="57">
        <v>0</v>
      </c>
      <c r="X78" s="57">
        <v>0</v>
      </c>
      <c r="Y78" s="53">
        <f t="shared" si="14"/>
        <v>0</v>
      </c>
      <c r="Z78" s="56">
        <v>0</v>
      </c>
      <c r="AA78" s="57">
        <v>0</v>
      </c>
      <c r="AB78" s="58">
        <v>0</v>
      </c>
      <c r="AC78" s="88">
        <f t="shared" si="20"/>
        <v>0</v>
      </c>
      <c r="AD78" s="88">
        <f>Assumptions!$B$23*R78</f>
        <v>0</v>
      </c>
      <c r="AE78" s="88">
        <f t="shared" si="22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78"/>
  <sheetViews>
    <sheetView showGridLines="0" tabSelected="1" zoomScaleNormal="100" workbookViewId="0">
      <pane xSplit="5" ySplit="4" topLeftCell="F5" activePane="bottomRight" state="frozen"/>
      <selection activeCell="C6" sqref="C6"/>
      <selection pane="topRight" activeCell="C6" sqref="C6"/>
      <selection pane="bottomLeft" activeCell="C6" sqref="C6"/>
      <selection pane="bottomRight" activeCell="I7" sqref="I7"/>
    </sheetView>
  </sheetViews>
  <sheetFormatPr defaultColWidth="9.33203125" defaultRowHeight="13.5" x14ac:dyDescent="0.25"/>
  <cols>
    <col min="1" max="2" width="11.83203125" style="1" customWidth="1"/>
    <col min="3" max="4" width="12.33203125" style="1" customWidth="1"/>
    <col min="5" max="5" width="11.83203125" style="1" customWidth="1"/>
    <col min="6" max="6" width="13.83203125" style="1" customWidth="1"/>
    <col min="7" max="7" width="14.6640625" style="1" customWidth="1"/>
    <col min="8" max="10" width="13.5" style="1" customWidth="1"/>
    <col min="11" max="11" width="13.83203125" style="1" customWidth="1"/>
    <col min="12" max="12" width="13.6640625" style="1" bestFit="1" customWidth="1"/>
    <col min="13" max="13" width="15.1640625" style="1" customWidth="1"/>
    <col min="14" max="16" width="14.83203125" style="1" customWidth="1"/>
    <col min="17" max="17" width="15.6640625" style="1" customWidth="1"/>
    <col min="18" max="24" width="14.33203125" style="1" customWidth="1"/>
    <col min="25" max="25" width="14.5" style="1" customWidth="1"/>
    <col min="26" max="28" width="9.6640625" style="1" customWidth="1"/>
    <col min="29" max="31" width="14.6640625" style="1" bestFit="1" customWidth="1"/>
    <col min="32" max="32" width="12.6640625" style="1" bestFit="1" customWidth="1"/>
    <col min="33" max="33" width="10.83203125" style="1" bestFit="1" customWidth="1"/>
    <col min="34" max="16384" width="9.33203125" style="1"/>
  </cols>
  <sheetData>
    <row r="1" spans="1:33" x14ac:dyDescent="0.25">
      <c r="H1" s="2"/>
      <c r="I1" s="2"/>
      <c r="J1" s="2"/>
      <c r="L1" s="3"/>
      <c r="R1" s="3"/>
      <c r="Y1" s="4"/>
      <c r="AB1" s="5"/>
      <c r="AC1" s="4"/>
      <c r="AD1" s="4"/>
      <c r="AE1" s="4"/>
    </row>
    <row r="2" spans="1:33" x14ac:dyDescent="0.25">
      <c r="G2" s="6"/>
      <c r="H2" s="2"/>
      <c r="I2" s="2"/>
      <c r="J2" s="2"/>
      <c r="L2" s="3"/>
      <c r="R2" s="3"/>
      <c r="Y2" s="4"/>
      <c r="AB2" s="5"/>
      <c r="AC2" s="4"/>
      <c r="AD2" s="4"/>
      <c r="AE2" s="4"/>
    </row>
    <row r="3" spans="1:33" s="15" customFormat="1" x14ac:dyDescent="0.25">
      <c r="A3" s="7" t="s">
        <v>32</v>
      </c>
      <c r="B3" s="8"/>
      <c r="C3" s="8"/>
      <c r="D3" s="8"/>
      <c r="E3" s="8"/>
      <c r="F3" s="9" t="s">
        <v>14</v>
      </c>
      <c r="G3" s="9" t="s">
        <v>14</v>
      </c>
      <c r="H3" s="9" t="s">
        <v>14</v>
      </c>
      <c r="I3" s="10"/>
      <c r="J3" s="10"/>
      <c r="K3" s="11" t="s">
        <v>15</v>
      </c>
      <c r="L3" s="12" t="s">
        <v>15</v>
      </c>
      <c r="M3" s="11" t="s">
        <v>15</v>
      </c>
      <c r="N3" s="9" t="s">
        <v>14</v>
      </c>
      <c r="O3" s="9" t="s">
        <v>14</v>
      </c>
      <c r="P3" s="9" t="s">
        <v>14</v>
      </c>
      <c r="Q3" s="11" t="s">
        <v>15</v>
      </c>
      <c r="R3" s="12" t="s">
        <v>15</v>
      </c>
      <c r="S3" s="11" t="s">
        <v>15</v>
      </c>
      <c r="T3" s="11" t="s">
        <v>15</v>
      </c>
      <c r="U3" s="11" t="s">
        <v>15</v>
      </c>
      <c r="V3" s="11" t="s">
        <v>15</v>
      </c>
      <c r="W3" s="11" t="s">
        <v>15</v>
      </c>
      <c r="X3" s="11" t="s">
        <v>15</v>
      </c>
      <c r="Y3" s="13" t="s">
        <v>15</v>
      </c>
      <c r="Z3" s="12" t="s">
        <v>15</v>
      </c>
      <c r="AA3" s="11" t="s">
        <v>15</v>
      </c>
      <c r="AB3" s="14" t="s">
        <v>15</v>
      </c>
      <c r="AC3" s="13" t="s">
        <v>15</v>
      </c>
      <c r="AD3" s="13" t="s">
        <v>15</v>
      </c>
      <c r="AE3" s="13" t="s">
        <v>15</v>
      </c>
    </row>
    <row r="4" spans="1:33" s="20" customFormat="1" ht="76.5" customHeight="1" x14ac:dyDescent="0.25">
      <c r="A4" s="16" t="s">
        <v>12</v>
      </c>
      <c r="B4" s="16" t="s">
        <v>16</v>
      </c>
      <c r="C4" s="16" t="s">
        <v>10</v>
      </c>
      <c r="D4" s="16" t="s">
        <v>11</v>
      </c>
      <c r="E4" s="16" t="s">
        <v>9</v>
      </c>
      <c r="F4" s="16" t="s">
        <v>13</v>
      </c>
      <c r="G4" s="16" t="s">
        <v>42</v>
      </c>
      <c r="H4" s="16" t="s">
        <v>43</v>
      </c>
      <c r="I4" s="16" t="s">
        <v>37</v>
      </c>
      <c r="J4" s="16" t="s">
        <v>38</v>
      </c>
      <c r="K4" s="16" t="s">
        <v>39</v>
      </c>
      <c r="L4" s="17" t="s">
        <v>44</v>
      </c>
      <c r="M4" s="16" t="s">
        <v>45</v>
      </c>
      <c r="N4" s="16" t="s">
        <v>46</v>
      </c>
      <c r="O4" s="16" t="s">
        <v>47</v>
      </c>
      <c r="P4" s="16" t="s">
        <v>48</v>
      </c>
      <c r="Q4" s="16" t="s">
        <v>59</v>
      </c>
      <c r="R4" s="17" t="str">
        <f>"PV of Modelled "&amp;H4</f>
        <v>PV of Modelled Office Premium
$</v>
      </c>
      <c r="S4" s="16" t="str">
        <f t="shared" ref="S4:X4" si="0">"PV of Modelled "&amp;L4</f>
        <v>PV of Modelled Gross Claim Incurred
$</v>
      </c>
      <c r="T4" s="16" t="str">
        <f t="shared" si="0"/>
        <v>PV of Modelled Reinsurance Recovery Incurred
$</v>
      </c>
      <c r="U4" s="16" t="str">
        <f t="shared" si="0"/>
        <v>PV of Modelled Gross Reinsurance Premium
$</v>
      </c>
      <c r="V4" s="16" t="str">
        <f t="shared" si="0"/>
        <v>PV of Modelled Reinsurance Commission
$</v>
      </c>
      <c r="W4" s="16" t="str">
        <f t="shared" si="0"/>
        <v>PV of Modelled Advisor Commission
$</v>
      </c>
      <c r="X4" s="16" t="str">
        <f t="shared" si="0"/>
        <v>PV of Modelled Maintenance Expenses
$</v>
      </c>
      <c r="Y4" s="17" t="s">
        <v>60</v>
      </c>
      <c r="Z4" s="17" t="s">
        <v>49</v>
      </c>
      <c r="AA4" s="16" t="s">
        <v>50</v>
      </c>
      <c r="AB4" s="19" t="s">
        <v>51</v>
      </c>
      <c r="AC4" s="18" t="s">
        <v>61</v>
      </c>
      <c r="AD4" s="18" t="s">
        <v>63</v>
      </c>
      <c r="AE4" s="18" t="s">
        <v>62</v>
      </c>
    </row>
    <row r="5" spans="1:33" s="21" customFormat="1" x14ac:dyDescent="0.25">
      <c r="C5" s="90">
        <v>0</v>
      </c>
      <c r="D5" s="22">
        <f>C5/12</f>
        <v>0</v>
      </c>
      <c r="E5" s="23"/>
      <c r="G5" s="24"/>
      <c r="H5" s="24"/>
      <c r="I5" s="24"/>
      <c r="J5" s="24"/>
      <c r="K5" s="25">
        <v>1</v>
      </c>
      <c r="L5" s="26"/>
      <c r="M5" s="24"/>
      <c r="N5" s="24"/>
      <c r="O5" s="24"/>
      <c r="P5" s="24"/>
      <c r="Q5" s="24"/>
      <c r="R5" s="26">
        <f>(R6)/((1+Assumptions!$B$21)^$E6)+H6/IF(H$3="EOP",((1+Assumptions!$B$21)^$E6),1)</f>
        <v>8569524.1985404938</v>
      </c>
      <c r="S5" s="27">
        <f>(S6)/((1+Assumptions!$B$21)^$E6)+L6/IF(L$3="EOP",((1+Assumptions!$B$21)^$E6),1)</f>
        <v>4205141.1761168828</v>
      </c>
      <c r="T5" s="27">
        <f>(T6)/((1+Assumptions!$B$21)^$E6)+M6/IF(M$3="EOP",((1+Assumptions!$B$21)^$E6),1)</f>
        <v>841028.23522337619</v>
      </c>
      <c r="U5" s="27">
        <f>(U6)/((1+Assumptions!$B$21)^$E6)+N6/IF(N$3="EOP",((1+Assumptions!$B$21)^$E6),1)</f>
        <v>1713904.8397080984</v>
      </c>
      <c r="V5" s="27">
        <f>(V6)/((1+Assumptions!$B$21)^$E6)+O6/IF(O$3="EOP",((1+Assumptions!$B$21)^$E6),1)</f>
        <v>171390.4839708099</v>
      </c>
      <c r="W5" s="27">
        <f>(W6)/((1+Assumptions!$B$21)^$E6)+P6/IF(P$3="EOP",((1+Assumptions!$B$21)^$E6),1)</f>
        <v>685561.93588323961</v>
      </c>
      <c r="X5" s="27">
        <f>(X6)/((1+Assumptions!$B$21)^$E6)+Q6/IF(Q$3="EOP",((1+Assumptions!$B$21)^$E6),1)</f>
        <v>420514.1176116881</v>
      </c>
      <c r="Y5" s="28">
        <f>-R5+S5-T5+U5-V5+W5+X5</f>
        <v>-2556820.8484147708</v>
      </c>
      <c r="Z5" s="26">
        <f>H6*Assumptions!$B$7*Assumptions!$B$25/$E6/12</f>
        <v>52083.333333333336</v>
      </c>
      <c r="AA5" s="27">
        <f>Z5*Assumptions!$B$11</f>
        <v>10416.666666666668</v>
      </c>
      <c r="AB5" s="29">
        <f>Z5-AA5</f>
        <v>41666.666666666672</v>
      </c>
      <c r="AC5" s="86">
        <f>Y5+AB5</f>
        <v>-2515154.1817481043</v>
      </c>
      <c r="AD5" s="86">
        <f>Assumptions!$B$23*R5</f>
        <v>1285428.6297810741</v>
      </c>
      <c r="AE5" s="86">
        <f>AC5+AD5</f>
        <v>-1229725.5519670302</v>
      </c>
      <c r="AG5" s="24"/>
    </row>
    <row r="6" spans="1:33" x14ac:dyDescent="0.25">
      <c r="A6" s="1">
        <v>1</v>
      </c>
      <c r="B6" s="30" t="s">
        <v>17</v>
      </c>
      <c r="C6" s="31">
        <f>C5+1</f>
        <v>1</v>
      </c>
      <c r="D6" s="32">
        <f t="shared" ref="D6:D69" si="1">C6/12</f>
        <v>8.3333333333333329E-2</v>
      </c>
      <c r="E6" s="32">
        <f>D6-D5</f>
        <v>8.3333333333333329E-2</v>
      </c>
      <c r="F6" s="31">
        <f>IF(E6&lt;1,IF(MOD(C6-1,12)=0,1,0),1)</f>
        <v>1</v>
      </c>
      <c r="G6" s="33">
        <f>Assumptions!$B$19</f>
        <v>1000000000</v>
      </c>
      <c r="H6" s="33">
        <f>Assumptions!$B$18*$E6</f>
        <v>83333.333333333328</v>
      </c>
      <c r="I6" s="93">
        <f>Assumptions!$B$14*(1+Assumptions!$K$10)</f>
        <v>0.22499999999999998</v>
      </c>
      <c r="J6" s="34">
        <f>1-(1-I6)^$E6</f>
        <v>2.1017019131472581E-2</v>
      </c>
      <c r="K6" s="35">
        <f>K5*(1-J6)</f>
        <v>0.97898298086852742</v>
      </c>
      <c r="L6" s="37">
        <f>H6*Assumptions!$B$7</f>
        <v>41666.666666666664</v>
      </c>
      <c r="M6" s="36">
        <f>L6*Assumptions!$B$11</f>
        <v>8333.3333333333339</v>
      </c>
      <c r="N6" s="36">
        <f>H6*Assumptions!$B$11</f>
        <v>16666.666666666668</v>
      </c>
      <c r="O6" s="36">
        <f>N6*Assumptions!$B$12</f>
        <v>1666.666666666667</v>
      </c>
      <c r="P6" s="36">
        <f>H6*Assumptions!$B$9</f>
        <v>6666.6666666666661</v>
      </c>
      <c r="Q6" s="36">
        <f>H6*Assumptions!$B$8</f>
        <v>4166.666666666667</v>
      </c>
      <c r="R6" s="37">
        <f>(R7)/((1+Assumptions!$B$21)^$E7)+H7/IF(H$3="EOP",((1+Assumptions!$B$21)^$E7),1)</f>
        <v>8503671.0289441217</v>
      </c>
      <c r="S6" s="36">
        <f>(S7)/((1+Assumptions!$B$21)^$E7)+L7/IF(L$3="EOP",((1+Assumptions!$B$21)^$E7),1)</f>
        <v>4172136.4117645905</v>
      </c>
      <c r="T6" s="36">
        <f>(T7)/((1+Assumptions!$B$21)^$E7)+M7/IF(M$3="EOP",((1+Assumptions!$B$21)^$E7),1)</f>
        <v>834427.28235291783</v>
      </c>
      <c r="U6" s="36">
        <f>(U7)/((1+Assumptions!$B$21)^$E7)+N7/IF(N$3="EOP",((1+Assumptions!$B$21)^$E7),1)</f>
        <v>1700734.205788824</v>
      </c>
      <c r="V6" s="36">
        <f>(V7)/((1+Assumptions!$B$21)^$E7)+O7/IF(O$3="EOP",((1+Assumptions!$B$21)^$E7),1)</f>
        <v>170073.42057888248</v>
      </c>
      <c r="W6" s="36">
        <f>(W7)/((1+Assumptions!$B$21)^$E7)+P7/IF(P$3="EOP",((1+Assumptions!$B$21)^$E7),1)</f>
        <v>680293.68231552991</v>
      </c>
      <c r="X6" s="36">
        <f>(X7)/((1+Assumptions!$B$21)^$E7)+Q7/IF(Q$3="EOP",((1+Assumptions!$B$21)^$E7),1)</f>
        <v>417213.64117645891</v>
      </c>
      <c r="Y6" s="38">
        <f t="shared" ref="Y6:Y69" si="2">-R6+S6-T6+U6-V6+W6+X6</f>
        <v>-2537793.7908305195</v>
      </c>
      <c r="Z6" s="37">
        <f>H7*Assumptions!$B$7*Assumptions!$B$25/$E7/12</f>
        <v>50986.526781346911</v>
      </c>
      <c r="AA6" s="36">
        <f>Z6*Assumptions!$B$11</f>
        <v>10197.305356269382</v>
      </c>
      <c r="AB6" s="39">
        <f>Z6-AA6</f>
        <v>40789.221425077529</v>
      </c>
      <c r="AC6" s="87">
        <f>Y6+AB6</f>
        <v>-2497004.5694054421</v>
      </c>
      <c r="AD6" s="87">
        <f>Assumptions!$B$23*R6</f>
        <v>1275550.6543416183</v>
      </c>
      <c r="AE6" s="87">
        <f>AC6+AD6</f>
        <v>-1221453.9150638238</v>
      </c>
    </row>
    <row r="7" spans="1:33" x14ac:dyDescent="0.25">
      <c r="A7" s="1">
        <f>A6+1</f>
        <v>2</v>
      </c>
      <c r="B7" s="30" t="s">
        <v>17</v>
      </c>
      <c r="C7" s="31">
        <f t="shared" ref="C7:C41" si="3">C6+1</f>
        <v>2</v>
      </c>
      <c r="D7" s="32">
        <f t="shared" si="1"/>
        <v>0.16666666666666666</v>
      </c>
      <c r="E7" s="32">
        <f t="shared" ref="E7:E70" si="4">D7-D6</f>
        <v>8.3333333333333329E-2</v>
      </c>
      <c r="F7" s="31">
        <f t="shared" ref="F7:F70" si="5">IF(E7&lt;1,IF(MOD(C7-1,12)=0,1,0),1)</f>
        <v>0</v>
      </c>
      <c r="G7" s="36">
        <f>(G6*($K6/$K5)-L6)*(1+Assumptions!$B$15)^$F7</f>
        <v>978941314.20186079</v>
      </c>
      <c r="H7" s="36">
        <f>$H$6/$G$6*G7*(1+Assumptions!$B$16)^INT((C7-1)/12)*IF(B7="Monthly",1,12)</f>
        <v>81578.442850155057</v>
      </c>
      <c r="I7" s="93">
        <f>Assumptions!$B$14*(1+Assumptions!$K$10)</f>
        <v>0.22499999999999998</v>
      </c>
      <c r="J7" s="40">
        <f t="shared" ref="J7:J70" si="6">1-(1-I7)^$E7</f>
        <v>2.1017019131472581E-2</v>
      </c>
      <c r="K7" s="35">
        <f t="shared" ref="K7:K70" si="7">K6*(1-J7)</f>
        <v>0.95840767683022754</v>
      </c>
      <c r="L7" s="37">
        <f>H7*Assumptions!$B$7</f>
        <v>40789.221425077529</v>
      </c>
      <c r="M7" s="36">
        <f>L7*Assumptions!$B$11</f>
        <v>8157.8442850155061</v>
      </c>
      <c r="N7" s="36">
        <f>H7*Assumptions!$B$11</f>
        <v>16315.688570031012</v>
      </c>
      <c r="O7" s="36">
        <f>N7*Assumptions!$B$12</f>
        <v>1631.5688570031014</v>
      </c>
      <c r="P7" s="36">
        <f>H7*Assumptions!$B$9</f>
        <v>6526.2754280124045</v>
      </c>
      <c r="Q7" s="36">
        <f>H7*Assumptions!$B$8</f>
        <v>4078.9221425077531</v>
      </c>
      <c r="R7" s="37">
        <f>(R8)/((1+Assumptions!$B$21)^$E8)+H8/IF(H$3="EOP",((1+Assumptions!$B$21)^$E8),1)</f>
        <v>8439440.7178707756</v>
      </c>
      <c r="S7" s="36">
        <f>(S8)/((1+Assumptions!$B$21)^$E8)+L8/IF(L$3="EOP",((1+Assumptions!$B$21)^$E8),1)</f>
        <v>4139941.1082431977</v>
      </c>
      <c r="T7" s="36">
        <f>(T8)/((1+Assumptions!$B$21)^$E8)+M8/IF(M$3="EOP",((1+Assumptions!$B$21)^$E8),1)</f>
        <v>827988.22164863907</v>
      </c>
      <c r="U7" s="36">
        <f>(U8)/((1+Assumptions!$B$21)^$E8)+N8/IF(N$3="EOP",((1+Assumptions!$B$21)^$E8),1)</f>
        <v>1687888.1435741549</v>
      </c>
      <c r="V7" s="36">
        <f>(V8)/((1+Assumptions!$B$21)^$E8)+O8/IF(O$3="EOP",((1+Assumptions!$B$21)^$E8),1)</f>
        <v>168788.8143574156</v>
      </c>
      <c r="W7" s="36">
        <f>(W8)/((1+Assumptions!$B$21)^$E8)+P8/IF(P$3="EOP",((1+Assumptions!$B$21)^$E8),1)</f>
        <v>675155.25742966239</v>
      </c>
      <c r="X7" s="36">
        <f>(X8)/((1+Assumptions!$B$21)^$E8)+Q8/IF(Q$3="EOP",((1+Assumptions!$B$21)^$E8),1)</f>
        <v>413994.11082431953</v>
      </c>
      <c r="Y7" s="38">
        <f t="shared" si="2"/>
        <v>-2519239.1338054966</v>
      </c>
      <c r="Z7" s="37">
        <f>H8*Assumptions!$B$7*Assumptions!$B$25/$E8/12</f>
        <v>49912.817533920119</v>
      </c>
      <c r="AA7" s="36">
        <f>Z7*Assumptions!$B$11</f>
        <v>9982.5635067840249</v>
      </c>
      <c r="AB7" s="39">
        <f t="shared" ref="AB7:AB70" si="8">Z7-AA7</f>
        <v>39930.254027136092</v>
      </c>
      <c r="AC7" s="87">
        <f t="shared" ref="AC7:AC70" si="9">Y7+AB7</f>
        <v>-2479308.8797783605</v>
      </c>
      <c r="AD7" s="87">
        <f>Assumptions!$B$23*R7</f>
        <v>1265916.1076806162</v>
      </c>
      <c r="AE7" s="87">
        <f>AC7+AD7</f>
        <v>-1213392.7720977443</v>
      </c>
      <c r="AG7" s="91"/>
    </row>
    <row r="8" spans="1:33" x14ac:dyDescent="0.25">
      <c r="A8" s="1">
        <f t="shared" ref="A8:A71" si="10">A7+1</f>
        <v>3</v>
      </c>
      <c r="B8" s="30" t="s">
        <v>17</v>
      </c>
      <c r="C8" s="31">
        <f t="shared" si="3"/>
        <v>3</v>
      </c>
      <c r="D8" s="32">
        <f t="shared" si="1"/>
        <v>0.25</v>
      </c>
      <c r="E8" s="32">
        <f t="shared" si="4"/>
        <v>8.3333333333333343E-2</v>
      </c>
      <c r="F8" s="31">
        <f t="shared" si="5"/>
        <v>0</v>
      </c>
      <c r="G8" s="36">
        <f>(G7*($K7/$K6)-L7)*(1+Assumptions!$B$15)^$F8</f>
        <v>958326096.65126634</v>
      </c>
      <c r="H8" s="36">
        <f>$H$6/$G$6*G8*(1+Assumptions!$B$16)^INT((C8-1)/12)*IF(B8="Monthly",1,12)</f>
        <v>79860.508054272199</v>
      </c>
      <c r="I8" s="93">
        <f>Assumptions!$B$14*(1+Assumptions!$K$10)</f>
        <v>0.22499999999999998</v>
      </c>
      <c r="J8" s="40">
        <f t="shared" si="6"/>
        <v>2.1017019131472581E-2</v>
      </c>
      <c r="K8" s="35">
        <f t="shared" si="7"/>
        <v>0.9382648043505365</v>
      </c>
      <c r="L8" s="37">
        <f>H8*Assumptions!$B$7</f>
        <v>39930.254027136099</v>
      </c>
      <c r="M8" s="36">
        <f>L8*Assumptions!$B$11</f>
        <v>7986.0508054272204</v>
      </c>
      <c r="N8" s="36">
        <f>H8*Assumptions!$B$11</f>
        <v>15972.101610854441</v>
      </c>
      <c r="O8" s="36">
        <f>N8*Assumptions!$B$12</f>
        <v>1597.2101610854443</v>
      </c>
      <c r="P8" s="36">
        <f>H8*Assumptions!$B$9</f>
        <v>6388.8406443417762</v>
      </c>
      <c r="Q8" s="36">
        <f>H8*Assumptions!$B$8</f>
        <v>3993.0254027136102</v>
      </c>
      <c r="R8" s="37">
        <f>(R9)/((1+Assumptions!$B$21)^$E9)+H9/IF(H$3="EOP",((1+Assumptions!$B$21)^$E9),1)</f>
        <v>8376799.576333344</v>
      </c>
      <c r="S8" s="36">
        <f>(S9)/((1+Assumptions!$B$21)^$E9)+L9/IF(L$3="EOP",((1+Assumptions!$B$21)^$E9),1)</f>
        <v>4108538.4550658339</v>
      </c>
      <c r="T8" s="36">
        <f>(T9)/((1+Assumptions!$B$21)^$E9)+M9/IF(M$3="EOP",((1+Assumptions!$B$21)^$E9),1)</f>
        <v>821707.69101316633</v>
      </c>
      <c r="U8" s="36">
        <f>(U9)/((1+Assumptions!$B$21)^$E9)+N9/IF(N$3="EOP",((1+Assumptions!$B$21)^$E9),1)</f>
        <v>1675359.9152666684</v>
      </c>
      <c r="V8" s="36">
        <f>(V9)/((1+Assumptions!$B$21)^$E9)+O9/IF(O$3="EOP",((1+Assumptions!$B$21)^$E9),1)</f>
        <v>167535.99152666694</v>
      </c>
      <c r="W8" s="36">
        <f>(W9)/((1+Assumptions!$B$21)^$E9)+P9/IF(P$3="EOP",((1+Assumptions!$B$21)^$E9),1)</f>
        <v>670143.96610666777</v>
      </c>
      <c r="X8" s="36">
        <f>(X9)/((1+Assumptions!$B$21)^$E9)+Q9/IF(Q$3="EOP",((1+Assumptions!$B$21)^$E9),1)</f>
        <v>410853.84550658317</v>
      </c>
      <c r="Y8" s="38">
        <f t="shared" si="2"/>
        <v>-2501147.0769274249</v>
      </c>
      <c r="Z8" s="37">
        <f>H9*Assumptions!$B$7*Assumptions!$B$25/$E9/12</f>
        <v>48861.719192173448</v>
      </c>
      <c r="AA8" s="36">
        <f>Z8*Assumptions!$B$11</f>
        <v>9772.34383843469</v>
      </c>
      <c r="AB8" s="39">
        <f t="shared" si="8"/>
        <v>39089.37535373876</v>
      </c>
      <c r="AC8" s="87">
        <f t="shared" si="9"/>
        <v>-2462057.7015736862</v>
      </c>
      <c r="AD8" s="87">
        <f>Assumptions!$B$23*R8</f>
        <v>1256519.9364500016</v>
      </c>
      <c r="AE8" s="87">
        <f t="shared" ref="AE8:AE71" si="11">AC8+AD8</f>
        <v>-1205537.7651236847</v>
      </c>
    </row>
    <row r="9" spans="1:33" x14ac:dyDescent="0.25">
      <c r="A9" s="1">
        <f t="shared" si="10"/>
        <v>4</v>
      </c>
      <c r="B9" s="30" t="s">
        <v>17</v>
      </c>
      <c r="C9" s="31">
        <f t="shared" si="3"/>
        <v>4</v>
      </c>
      <c r="D9" s="32">
        <f t="shared" si="1"/>
        <v>0.33333333333333331</v>
      </c>
      <c r="E9" s="32">
        <f t="shared" si="4"/>
        <v>8.3333333333333315E-2</v>
      </c>
      <c r="F9" s="31">
        <f t="shared" si="5"/>
        <v>0</v>
      </c>
      <c r="G9" s="36">
        <f>(G8*($K8/$K7)-L8)*(1+Assumptions!$B$15)^$F9</f>
        <v>938145008.48973012</v>
      </c>
      <c r="H9" s="36">
        <f>$H$6/$G$6*G9*(1+Assumptions!$B$16)^INT((C9-1)/12)*IF(B9="Monthly",1,12)</f>
        <v>78178.750707477506</v>
      </c>
      <c r="I9" s="93">
        <f>Assumptions!$B$14*(1+Assumptions!$K$10)</f>
        <v>0.22499999999999998</v>
      </c>
      <c r="J9" s="40">
        <f t="shared" si="6"/>
        <v>2.1017019131472581E-2</v>
      </c>
      <c r="K9" s="35">
        <f t="shared" si="7"/>
        <v>0.91854527500711391</v>
      </c>
      <c r="L9" s="37">
        <f>H9*Assumptions!$B$7</f>
        <v>39089.375353738753</v>
      </c>
      <c r="M9" s="36">
        <f>L9*Assumptions!$B$11</f>
        <v>7817.8750707477511</v>
      </c>
      <c r="N9" s="36">
        <f>H9*Assumptions!$B$11</f>
        <v>15635.750141495502</v>
      </c>
      <c r="O9" s="36">
        <f>N9*Assumptions!$B$12</f>
        <v>1563.5750141495503</v>
      </c>
      <c r="P9" s="36">
        <f>H9*Assumptions!$B$9</f>
        <v>6254.3000565982002</v>
      </c>
      <c r="Q9" s="36">
        <f>H9*Assumptions!$B$8</f>
        <v>3908.9375353738756</v>
      </c>
      <c r="R9" s="37">
        <f>(R10)/((1+Assumptions!$B$21)^$E10)+H10/IF(H$3="EOP",((1+Assumptions!$B$21)^$E10),1)</f>
        <v>8315714.6257921634</v>
      </c>
      <c r="S9" s="36">
        <f>(S10)/((1+Assumptions!$B$21)^$E10)+L10/IF(L$3="EOP",((1+Assumptions!$B$21)^$E10),1)</f>
        <v>4077911.9962378833</v>
      </c>
      <c r="T9" s="36">
        <f>(T10)/((1+Assumptions!$B$21)^$E10)+M10/IF(M$3="EOP",((1+Assumptions!$B$21)^$E10),1)</f>
        <v>815582.39924757625</v>
      </c>
      <c r="U9" s="36">
        <f>(U10)/((1+Assumptions!$B$21)^$E10)+N10/IF(N$3="EOP",((1+Assumptions!$B$21)^$E10),1)</f>
        <v>1663142.9251584322</v>
      </c>
      <c r="V9" s="36">
        <f>(V10)/((1+Assumptions!$B$21)^$E10)+O10/IF(O$3="EOP",((1+Assumptions!$B$21)^$E10),1)</f>
        <v>166314.29251584332</v>
      </c>
      <c r="W9" s="36">
        <f>(W10)/((1+Assumptions!$B$21)^$E10)+P10/IF(P$3="EOP",((1+Assumptions!$B$21)^$E10),1)</f>
        <v>665257.17006337328</v>
      </c>
      <c r="X9" s="36">
        <f>(X10)/((1+Assumptions!$B$21)^$E10)+Q10/IF(Q$3="EOP",((1+Assumptions!$B$21)^$E10),1)</f>
        <v>407791.19962378812</v>
      </c>
      <c r="Y9" s="38">
        <f t="shared" si="2"/>
        <v>-2483508.0264721061</v>
      </c>
      <c r="Z9" s="37">
        <f>H10*Assumptions!$B$7*Assumptions!$B$25/$E10/12</f>
        <v>47832.755600148543</v>
      </c>
      <c r="AA9" s="36">
        <f>Z9*Assumptions!$B$11</f>
        <v>9566.5511200297096</v>
      </c>
      <c r="AB9" s="39">
        <f t="shared" si="8"/>
        <v>38266.204480118831</v>
      </c>
      <c r="AC9" s="87">
        <f t="shared" si="9"/>
        <v>-2445241.8219919871</v>
      </c>
      <c r="AD9" s="87">
        <f>Assumptions!$B$23*R9</f>
        <v>1247357.1938688245</v>
      </c>
      <c r="AE9" s="87">
        <f t="shared" si="11"/>
        <v>-1197884.6281231625</v>
      </c>
    </row>
    <row r="10" spans="1:33" x14ac:dyDescent="0.25">
      <c r="A10" s="1">
        <f t="shared" si="10"/>
        <v>5</v>
      </c>
      <c r="B10" s="30" t="s">
        <v>17</v>
      </c>
      <c r="C10" s="31">
        <f t="shared" si="3"/>
        <v>5</v>
      </c>
      <c r="D10" s="32">
        <f t="shared" si="1"/>
        <v>0.41666666666666669</v>
      </c>
      <c r="E10" s="32">
        <f t="shared" si="4"/>
        <v>8.333333333333337E-2</v>
      </c>
      <c r="F10" s="31">
        <f t="shared" si="5"/>
        <v>0</v>
      </c>
      <c r="G10" s="36">
        <f>(G9*($K9/$K8)-L9)*(1+Assumptions!$B$15)^$F10</f>
        <v>918388907.5228523</v>
      </c>
      <c r="H10" s="36">
        <f>$H$6/$G$6*G10*(1+Assumptions!$B$16)^INT((C10-1)/12)*IF(B10="Monthly",1,12)</f>
        <v>76532.408960237692</v>
      </c>
      <c r="I10" s="93">
        <f>Assumptions!$B$14*(1+Assumptions!$K$10)</f>
        <v>0.22499999999999998</v>
      </c>
      <c r="J10" s="40">
        <f t="shared" si="6"/>
        <v>2.1017019131472581E-2</v>
      </c>
      <c r="K10" s="35">
        <f t="shared" si="7"/>
        <v>0.89924019138916567</v>
      </c>
      <c r="L10" s="37">
        <f>H10*Assumptions!$B$7</f>
        <v>38266.204480118846</v>
      </c>
      <c r="M10" s="36">
        <f>L10*Assumptions!$B$11</f>
        <v>7653.2408960237699</v>
      </c>
      <c r="N10" s="36">
        <f>H10*Assumptions!$B$11</f>
        <v>15306.48179204754</v>
      </c>
      <c r="O10" s="36">
        <f>N10*Assumptions!$B$12</f>
        <v>1530.6481792047541</v>
      </c>
      <c r="P10" s="36">
        <f>H10*Assumptions!$B$9</f>
        <v>6122.5927168190155</v>
      </c>
      <c r="Q10" s="36">
        <f>H10*Assumptions!$B$8</f>
        <v>3826.6204480118849</v>
      </c>
      <c r="R10" s="37">
        <f>(R11)/((1+Assumptions!$B$21)^$E11)+H11/IF(H$3="EOP",((1+Assumptions!$B$21)^$E11),1)</f>
        <v>8256153.5831959993</v>
      </c>
      <c r="S10" s="36">
        <f>(S11)/((1+Assumptions!$B$21)^$E11)+L11/IF(L$3="EOP",((1+Assumptions!$B$21)^$E11),1)</f>
        <v>4048045.6227928419</v>
      </c>
      <c r="T10" s="36">
        <f>(T11)/((1+Assumptions!$B$21)^$E11)+M11/IF(M$3="EOP",((1+Assumptions!$B$21)^$E11),1)</f>
        <v>809609.124558568</v>
      </c>
      <c r="U10" s="36">
        <f>(U11)/((1+Assumptions!$B$21)^$E11)+N11/IF(N$3="EOP",((1+Assumptions!$B$21)^$E11),1)</f>
        <v>1651230.7166391993</v>
      </c>
      <c r="V10" s="36">
        <f>(V11)/((1+Assumptions!$B$21)^$E11)+O11/IF(O$3="EOP",((1+Assumptions!$B$21)^$E11),1)</f>
        <v>165123.07166392004</v>
      </c>
      <c r="W10" s="36">
        <f>(W11)/((1+Assumptions!$B$21)^$E11)+P11/IF(P$3="EOP",((1+Assumptions!$B$21)^$E11),1)</f>
        <v>660492.28665568016</v>
      </c>
      <c r="X10" s="36">
        <f>(X11)/((1+Assumptions!$B$21)^$E11)+Q11/IF(Q$3="EOP",((1+Assumptions!$B$21)^$E11),1)</f>
        <v>404804.562279284</v>
      </c>
      <c r="Y10" s="38">
        <f t="shared" si="2"/>
        <v>-2466312.5910514817</v>
      </c>
      <c r="Z10" s="37">
        <f>H11*Assumptions!$B$7*Assumptions!$B$25/$E11/12</f>
        <v>46825.460629105852</v>
      </c>
      <c r="AA10" s="36">
        <f>Z10*Assumptions!$B$11</f>
        <v>9365.0921258211711</v>
      </c>
      <c r="AB10" s="39">
        <f t="shared" si="8"/>
        <v>37460.368503284684</v>
      </c>
      <c r="AC10" s="87">
        <f t="shared" si="9"/>
        <v>-2428852.222548197</v>
      </c>
      <c r="AD10" s="87">
        <f>Assumptions!$B$23*R10</f>
        <v>1238423.0374793999</v>
      </c>
      <c r="AE10" s="87">
        <f t="shared" si="11"/>
        <v>-1190429.1850687971</v>
      </c>
    </row>
    <row r="11" spans="1:33" x14ac:dyDescent="0.25">
      <c r="A11" s="1">
        <f t="shared" si="10"/>
        <v>6</v>
      </c>
      <c r="B11" s="30" t="s">
        <v>17</v>
      </c>
      <c r="C11" s="31">
        <f t="shared" si="3"/>
        <v>6</v>
      </c>
      <c r="D11" s="32">
        <f t="shared" si="1"/>
        <v>0.5</v>
      </c>
      <c r="E11" s="32">
        <f t="shared" si="4"/>
        <v>8.3333333333333315E-2</v>
      </c>
      <c r="F11" s="31">
        <f t="shared" si="5"/>
        <v>0</v>
      </c>
      <c r="G11" s="36">
        <f>(G10*($K10/$K9)-L10)*(1+Assumptions!$B$15)^$F11</f>
        <v>899048844.07883215</v>
      </c>
      <c r="H11" s="36">
        <f>$H$6/$G$6*G11*(1+Assumptions!$B$16)^INT((C11-1)/12)*IF(B11="Monthly",1,12)</f>
        <v>74920.737006569339</v>
      </c>
      <c r="I11" s="93">
        <f>Assumptions!$B$14*(1+Assumptions!$K$10)</f>
        <v>0.22499999999999998</v>
      </c>
      <c r="J11" s="40">
        <f t="shared" si="6"/>
        <v>2.1017019131472581E-2</v>
      </c>
      <c r="K11" s="35">
        <f t="shared" si="7"/>
        <v>0.88034084308295046</v>
      </c>
      <c r="L11" s="37">
        <f>H11*Assumptions!$B$7</f>
        <v>37460.36850328467</v>
      </c>
      <c r="M11" s="36">
        <f>L11*Assumptions!$B$11</f>
        <v>7492.0737006569343</v>
      </c>
      <c r="N11" s="36">
        <f>H11*Assumptions!$B$11</f>
        <v>14984.147401313869</v>
      </c>
      <c r="O11" s="36">
        <f>N11*Assumptions!$B$12</f>
        <v>1498.4147401313869</v>
      </c>
      <c r="P11" s="36">
        <f>H11*Assumptions!$B$9</f>
        <v>5993.6589605255476</v>
      </c>
      <c r="Q11" s="36">
        <f>H11*Assumptions!$B$8</f>
        <v>3746.0368503284672</v>
      </c>
      <c r="R11" s="37">
        <f>(R12)/((1+Assumptions!$B$21)^$E12)+H12/IF(H$3="EOP",((1+Assumptions!$B$21)^$E12),1)</f>
        <v>8198084.8463380402</v>
      </c>
      <c r="S11" s="36">
        <f>(S12)/((1+Assumptions!$B$21)^$E12)+L12/IF(L$3="EOP",((1+Assumptions!$B$21)^$E12),1)</f>
        <v>4018923.5654853638</v>
      </c>
      <c r="T11" s="36">
        <f>(T12)/((1+Assumptions!$B$21)^$E12)+M12/IF(M$3="EOP",((1+Assumptions!$B$21)^$E12),1)</f>
        <v>803784.71309707244</v>
      </c>
      <c r="U11" s="36">
        <f>(U12)/((1+Assumptions!$B$21)^$E12)+N12/IF(N$3="EOP",((1+Assumptions!$B$21)^$E12),1)</f>
        <v>1639616.9692676074</v>
      </c>
      <c r="V11" s="36">
        <f>(V12)/((1+Assumptions!$B$21)^$E12)+O12/IF(O$3="EOP",((1+Assumptions!$B$21)^$E12),1)</f>
        <v>163961.69692676087</v>
      </c>
      <c r="W11" s="36">
        <f>(W12)/((1+Assumptions!$B$21)^$E12)+P12/IF(P$3="EOP",((1+Assumptions!$B$21)^$E12),1)</f>
        <v>655846.78770704346</v>
      </c>
      <c r="X11" s="36">
        <f>(X12)/((1+Assumptions!$B$21)^$E12)+Q12/IF(Q$3="EOP",((1+Assumptions!$B$21)^$E12),1)</f>
        <v>401892.35654853622</v>
      </c>
      <c r="Y11" s="38">
        <f t="shared" si="2"/>
        <v>-2449551.5773533224</v>
      </c>
      <c r="Z11" s="37">
        <f>H12*Assumptions!$B$7*Assumptions!$B$25/$E12/12</f>
        <v>45839.377966364344</v>
      </c>
      <c r="AA11" s="36">
        <f>Z11*Assumptions!$B$11</f>
        <v>9167.8755932728691</v>
      </c>
      <c r="AB11" s="39">
        <f t="shared" si="8"/>
        <v>36671.502373091476</v>
      </c>
      <c r="AC11" s="87">
        <f t="shared" si="9"/>
        <v>-2412880.074980231</v>
      </c>
      <c r="AD11" s="87">
        <f>Assumptions!$B$23*R11</f>
        <v>1229712.726950706</v>
      </c>
      <c r="AE11" s="87">
        <f t="shared" si="11"/>
        <v>-1183167.348029525</v>
      </c>
    </row>
    <row r="12" spans="1:33" x14ac:dyDescent="0.25">
      <c r="A12" s="1">
        <f t="shared" si="10"/>
        <v>7</v>
      </c>
      <c r="B12" s="30" t="s">
        <v>17</v>
      </c>
      <c r="C12" s="31">
        <f t="shared" si="3"/>
        <v>7</v>
      </c>
      <c r="D12" s="32">
        <f t="shared" si="1"/>
        <v>0.58333333333333337</v>
      </c>
      <c r="E12" s="32">
        <f t="shared" si="4"/>
        <v>8.333333333333337E-2</v>
      </c>
      <c r="F12" s="31">
        <f t="shared" si="5"/>
        <v>0</v>
      </c>
      <c r="G12" s="36">
        <f>(G11*($K11/$K10)-L11)*(1+Assumptions!$B$15)^$F12</f>
        <v>880116056.95419574</v>
      </c>
      <c r="H12" s="36">
        <f>$H$6/$G$6*G12*(1+Assumptions!$B$16)^INT((C12-1)/12)*IF(B12="Monthly",1,12)</f>
        <v>73343.004746182982</v>
      </c>
      <c r="I12" s="93">
        <f>Assumptions!$B$14*(1+Assumptions!$K$10)</f>
        <v>0.22499999999999998</v>
      </c>
      <c r="J12" s="40">
        <f t="shared" si="6"/>
        <v>2.1017019131472581E-2</v>
      </c>
      <c r="K12" s="35">
        <f t="shared" si="7"/>
        <v>0.86183870274165941</v>
      </c>
      <c r="L12" s="37">
        <f>H12*Assumptions!$B$7</f>
        <v>36671.502373091491</v>
      </c>
      <c r="M12" s="36">
        <f>L12*Assumptions!$B$11</f>
        <v>7334.3004746182987</v>
      </c>
      <c r="N12" s="36">
        <f>H12*Assumptions!$B$11</f>
        <v>14668.600949236597</v>
      </c>
      <c r="O12" s="36">
        <f>N12*Assumptions!$B$12</f>
        <v>1466.8600949236597</v>
      </c>
      <c r="P12" s="36">
        <f>H12*Assumptions!$B$9</f>
        <v>5867.440379694639</v>
      </c>
      <c r="Q12" s="36">
        <f>H12*Assumptions!$B$8</f>
        <v>3667.1502373091494</v>
      </c>
      <c r="R12" s="37">
        <f>(R13)/((1+Assumptions!$B$21)^$E13)+H13/IF(H$3="EOP",((1+Assumptions!$B$21)^$E13),1)</f>
        <v>8141477.4795202771</v>
      </c>
      <c r="S12" s="36">
        <f>(S13)/((1+Assumptions!$B$21)^$E13)+L13/IF(L$3="EOP",((1+Assumptions!$B$21)^$E13),1)</f>
        <v>3990530.3876381847</v>
      </c>
      <c r="T12" s="36">
        <f>(T13)/((1+Assumptions!$B$21)^$E13)+M13/IF(M$3="EOP",((1+Assumptions!$B$21)^$E13),1)</f>
        <v>798106.07752763666</v>
      </c>
      <c r="U12" s="36">
        <f>(U13)/((1+Assumptions!$B$21)^$E13)+N13/IF(N$3="EOP",((1+Assumptions!$B$21)^$E13),1)</f>
        <v>1628295.4959040547</v>
      </c>
      <c r="V12" s="36">
        <f>(V13)/((1+Assumptions!$B$21)^$E13)+O13/IF(O$3="EOP",((1+Assumptions!$B$21)^$E13),1)</f>
        <v>162829.5495904056</v>
      </c>
      <c r="W12" s="36">
        <f>(W13)/((1+Assumptions!$B$21)^$E13)+P13/IF(P$3="EOP",((1+Assumptions!$B$21)^$E13),1)</f>
        <v>651318.1983616224</v>
      </c>
      <c r="X12" s="36">
        <f>(X13)/((1+Assumptions!$B$21)^$E13)+Q13/IF(Q$3="EOP",((1+Assumptions!$B$21)^$E13),1)</f>
        <v>399053.03876381833</v>
      </c>
      <c r="Y12" s="38">
        <f t="shared" si="2"/>
        <v>-2433215.9859706396</v>
      </c>
      <c r="Z12" s="37">
        <f>H13*Assumptions!$B$7*Assumptions!$B$25/$E13/12</f>
        <v>44874.060908588581</v>
      </c>
      <c r="AA12" s="36">
        <f>Z12*Assumptions!$B$11</f>
        <v>8974.8121817177162</v>
      </c>
      <c r="AB12" s="39">
        <f t="shared" si="8"/>
        <v>35899.248726870865</v>
      </c>
      <c r="AC12" s="87">
        <f t="shared" si="9"/>
        <v>-2397316.7372437688</v>
      </c>
      <c r="AD12" s="87">
        <f>Assumptions!$B$23*R12</f>
        <v>1221221.6219280416</v>
      </c>
      <c r="AE12" s="87">
        <f t="shared" si="11"/>
        <v>-1176095.1153157272</v>
      </c>
    </row>
    <row r="13" spans="1:33" x14ac:dyDescent="0.25">
      <c r="A13" s="1">
        <f t="shared" si="10"/>
        <v>8</v>
      </c>
      <c r="B13" s="30" t="s">
        <v>17</v>
      </c>
      <c r="C13" s="31">
        <f t="shared" si="3"/>
        <v>8</v>
      </c>
      <c r="D13" s="32">
        <f t="shared" si="1"/>
        <v>0.66666666666666663</v>
      </c>
      <c r="E13" s="32">
        <f t="shared" si="4"/>
        <v>8.3333333333333259E-2</v>
      </c>
      <c r="F13" s="31">
        <f t="shared" si="5"/>
        <v>0</v>
      </c>
      <c r="G13" s="36">
        <f>(G12*($K12/$K11)-L12)*(1+Assumptions!$B$15)^$F13</f>
        <v>861581969.44490004</v>
      </c>
      <c r="H13" s="36">
        <f>$H$6/$G$6*G13*(1+Assumptions!$B$16)^INT((C13-1)/12)*IF(B13="Monthly",1,12)</f>
        <v>71798.497453741671</v>
      </c>
      <c r="I13" s="93">
        <f>Assumptions!$B$14*(1+Assumptions!$K$10)</f>
        <v>0.22499999999999998</v>
      </c>
      <c r="J13" s="40">
        <f t="shared" si="6"/>
        <v>2.1017019131472581E-2</v>
      </c>
      <c r="K13" s="35">
        <f t="shared" si="7"/>
        <v>0.84372542223789448</v>
      </c>
      <c r="L13" s="37">
        <f>H13*Assumptions!$B$7</f>
        <v>35899.248726870836</v>
      </c>
      <c r="M13" s="36">
        <f>L13*Assumptions!$B$11</f>
        <v>7179.8497453741675</v>
      </c>
      <c r="N13" s="36">
        <f>H13*Assumptions!$B$11</f>
        <v>14359.699490748335</v>
      </c>
      <c r="O13" s="36">
        <f>N13*Assumptions!$B$12</f>
        <v>1435.9699490748335</v>
      </c>
      <c r="P13" s="36">
        <f>H13*Assumptions!$B$9</f>
        <v>5743.879796299334</v>
      </c>
      <c r="Q13" s="36">
        <f>H13*Assumptions!$B$8</f>
        <v>3589.9248726870837</v>
      </c>
      <c r="R13" s="37">
        <f>(R14)/((1+Assumptions!$B$21)^$E14)+H14/IF(H$3="EOP",((1+Assumptions!$B$21)^$E14),1)</f>
        <v>8086301.1995197833</v>
      </c>
      <c r="S13" s="36">
        <f>(S14)/((1+Assumptions!$B$21)^$E14)+L14/IF(L$3="EOP",((1+Assumptions!$B$21)^$E14),1)</f>
        <v>3962850.9781396803</v>
      </c>
      <c r="T13" s="36">
        <f>(T14)/((1+Assumptions!$B$21)^$E14)+M14/IF(M$3="EOP",((1+Assumptions!$B$21)^$E14),1)</f>
        <v>792570.19562793581</v>
      </c>
      <c r="U13" s="36">
        <f>(U14)/((1+Assumptions!$B$21)^$E14)+N14/IF(N$3="EOP",((1+Assumptions!$B$21)^$E14),1)</f>
        <v>1617260.239903956</v>
      </c>
      <c r="V13" s="36">
        <f>(V14)/((1+Assumptions!$B$21)^$E14)+O14/IF(O$3="EOP",((1+Assumptions!$B$21)^$E14),1)</f>
        <v>161726.02399039571</v>
      </c>
      <c r="W13" s="36">
        <f>(W14)/((1+Assumptions!$B$21)^$E14)+P14/IF(P$3="EOP",((1+Assumptions!$B$21)^$E14),1)</f>
        <v>646904.09596158285</v>
      </c>
      <c r="X13" s="36">
        <f>(X14)/((1+Assumptions!$B$21)^$E14)+Q14/IF(Q$3="EOP",((1+Assumptions!$B$21)^$E14),1)</f>
        <v>396285.09781396791</v>
      </c>
      <c r="Y13" s="38">
        <f t="shared" si="2"/>
        <v>-2417297.0073189274</v>
      </c>
      <c r="Z13" s="37">
        <f>H14*Assumptions!$B$7*Assumptions!$B$25/$E14/12</f>
        <v>43929.072159427997</v>
      </c>
      <c r="AA13" s="36">
        <f>Z13*Assumptions!$B$11</f>
        <v>8785.8144318855993</v>
      </c>
      <c r="AB13" s="39">
        <f t="shared" si="8"/>
        <v>35143.257727542397</v>
      </c>
      <c r="AC13" s="87">
        <f t="shared" si="9"/>
        <v>-2382153.749591385</v>
      </c>
      <c r="AD13" s="87">
        <f>Assumptions!$B$23*R13</f>
        <v>1212945.1799279675</v>
      </c>
      <c r="AE13" s="87">
        <f t="shared" si="11"/>
        <v>-1169208.5696634175</v>
      </c>
    </row>
    <row r="14" spans="1:33" x14ac:dyDescent="0.25">
      <c r="A14" s="1">
        <f t="shared" si="10"/>
        <v>9</v>
      </c>
      <c r="B14" s="30" t="s">
        <v>17</v>
      </c>
      <c r="C14" s="31">
        <f t="shared" si="3"/>
        <v>9</v>
      </c>
      <c r="D14" s="32">
        <f t="shared" si="1"/>
        <v>0.75</v>
      </c>
      <c r="E14" s="32">
        <f t="shared" si="4"/>
        <v>8.333333333333337E-2</v>
      </c>
      <c r="F14" s="31">
        <f t="shared" si="5"/>
        <v>0</v>
      </c>
      <c r="G14" s="36">
        <f>(G13*($K13/$K12)-L13)*(1+Assumptions!$B$15)^$F14</f>
        <v>843438185.46101785</v>
      </c>
      <c r="H14" s="36">
        <f>$H$6/$G$6*G14*(1+Assumptions!$B$16)^INT((C14-1)/12)*IF(B14="Monthly",1,12)</f>
        <v>70286.515455084824</v>
      </c>
      <c r="I14" s="93">
        <f>Assumptions!$B$14*(1+Assumptions!$K$10)</f>
        <v>0.22499999999999998</v>
      </c>
      <c r="J14" s="40">
        <f t="shared" si="6"/>
        <v>2.1017019131472581E-2</v>
      </c>
      <c r="K14" s="35">
        <f t="shared" si="7"/>
        <v>0.82599282889701087</v>
      </c>
      <c r="L14" s="37">
        <f>H14*Assumptions!$B$7</f>
        <v>35143.257727542412</v>
      </c>
      <c r="M14" s="36">
        <f>L14*Assumptions!$B$11</f>
        <v>7028.6515455084827</v>
      </c>
      <c r="N14" s="36">
        <f>H14*Assumptions!$B$11</f>
        <v>14057.303091016965</v>
      </c>
      <c r="O14" s="36">
        <f>N14*Assumptions!$B$12</f>
        <v>1405.7303091016965</v>
      </c>
      <c r="P14" s="36">
        <f>H14*Assumptions!$B$9</f>
        <v>5622.9212364067862</v>
      </c>
      <c r="Q14" s="36">
        <f>H14*Assumptions!$B$8</f>
        <v>3514.3257727542414</v>
      </c>
      <c r="R14" s="37">
        <f>(R15)/((1+Assumptions!$B$21)^$E15)+H15/IF(H$3="EOP",((1+Assumptions!$B$21)^$E15),1)</f>
        <v>8032526.3618505271</v>
      </c>
      <c r="S14" s="36">
        <f>(S15)/((1+Assumptions!$B$21)^$E15)+L15/IF(L$3="EOP",((1+Assumptions!$B$21)^$E15),1)</f>
        <v>3935870.5445888918</v>
      </c>
      <c r="T14" s="36">
        <f>(T15)/((1+Assumptions!$B$21)^$E15)+M15/IF(M$3="EOP",((1+Assumptions!$B$21)^$E15),1)</f>
        <v>787174.10891777813</v>
      </c>
      <c r="U14" s="36">
        <f>(U15)/((1+Assumptions!$B$21)^$E15)+N15/IF(N$3="EOP",((1+Assumptions!$B$21)^$E15),1)</f>
        <v>1606505.2723701047</v>
      </c>
      <c r="V14" s="36">
        <f>(V15)/((1+Assumptions!$B$21)^$E15)+O15/IF(O$3="EOP",((1+Assumptions!$B$21)^$E15),1)</f>
        <v>160650.5272370106</v>
      </c>
      <c r="W14" s="36">
        <f>(W15)/((1+Assumptions!$B$21)^$E15)+P15/IF(P$3="EOP",((1+Assumptions!$B$21)^$E15),1)</f>
        <v>642602.10894804238</v>
      </c>
      <c r="X14" s="36">
        <f>(X15)/((1+Assumptions!$B$21)^$E15)+Q15/IF(Q$3="EOP",((1+Assumptions!$B$21)^$E15),1)</f>
        <v>393587.05445888906</v>
      </c>
      <c r="Y14" s="38">
        <f t="shared" si="2"/>
        <v>-2401786.0176393883</v>
      </c>
      <c r="Z14" s="37">
        <f>H15*Assumptions!$B$7*Assumptions!$B$25/$E15/12</f>
        <v>43003.983631418807</v>
      </c>
      <c r="AA14" s="36">
        <f>Z14*Assumptions!$B$11</f>
        <v>8600.796726283761</v>
      </c>
      <c r="AB14" s="39">
        <f t="shared" si="8"/>
        <v>34403.186905135044</v>
      </c>
      <c r="AC14" s="87">
        <f t="shared" si="9"/>
        <v>-2367382.8307342534</v>
      </c>
      <c r="AD14" s="87">
        <f>Assumptions!$B$23*R14</f>
        <v>1204878.954277579</v>
      </c>
      <c r="AE14" s="87">
        <f t="shared" si="11"/>
        <v>-1162503.8764566744</v>
      </c>
    </row>
    <row r="15" spans="1:33" x14ac:dyDescent="0.25">
      <c r="A15" s="1">
        <f t="shared" si="10"/>
        <v>10</v>
      </c>
      <c r="B15" s="30" t="s">
        <v>17</v>
      </c>
      <c r="C15" s="31">
        <f t="shared" si="3"/>
        <v>10</v>
      </c>
      <c r="D15" s="32">
        <f t="shared" si="1"/>
        <v>0.83333333333333337</v>
      </c>
      <c r="E15" s="32">
        <f t="shared" si="4"/>
        <v>8.333333333333337E-2</v>
      </c>
      <c r="F15" s="31">
        <f t="shared" si="5"/>
        <v>0</v>
      </c>
      <c r="G15" s="36">
        <f>(G14*($K14/$K13)-L14)*(1+Assumptions!$B$15)^$F15</f>
        <v>825676485.72324157</v>
      </c>
      <c r="H15" s="36">
        <f>$H$6/$G$6*G15*(1+Assumptions!$B$16)^INT((C15-1)/12)*IF(B15="Monthly",1,12)</f>
        <v>68806.373810270132</v>
      </c>
      <c r="I15" s="93">
        <f>Assumptions!$B$14*(1+Assumptions!$K$10)</f>
        <v>0.22499999999999998</v>
      </c>
      <c r="J15" s="40">
        <f t="shared" si="6"/>
        <v>2.1017019131472581E-2</v>
      </c>
      <c r="K15" s="35">
        <f t="shared" si="7"/>
        <v>0.80863292180962321</v>
      </c>
      <c r="L15" s="37">
        <f>H15*Assumptions!$B$7</f>
        <v>34403.186905135066</v>
      </c>
      <c r="M15" s="36">
        <f>L15*Assumptions!$B$11</f>
        <v>6880.6373810270134</v>
      </c>
      <c r="N15" s="36">
        <f>H15*Assumptions!$B$11</f>
        <v>13761.274762054027</v>
      </c>
      <c r="O15" s="36">
        <f>N15*Assumptions!$B$12</f>
        <v>1376.1274762054027</v>
      </c>
      <c r="P15" s="36">
        <f>H15*Assumptions!$B$9</f>
        <v>5504.5099048216107</v>
      </c>
      <c r="Q15" s="36">
        <f>H15*Assumptions!$B$8</f>
        <v>3440.3186905135067</v>
      </c>
      <c r="R15" s="37">
        <f>(R16)/((1+Assumptions!$B$21)^$E16)+H16/IF(H$3="EOP",((1+Assumptions!$B$21)^$E16),1)</f>
        <v>7980123.9473144943</v>
      </c>
      <c r="S15" s="36">
        <f>(S16)/((1+Assumptions!$B$21)^$E16)+L16/IF(L$3="EOP",((1+Assumptions!$B$21)^$E16),1)</f>
        <v>3909574.6065849066</v>
      </c>
      <c r="T15" s="36">
        <f>(T16)/((1+Assumptions!$B$21)^$E16)+M16/IF(M$3="EOP",((1+Assumptions!$B$21)^$E16),1)</f>
        <v>781914.92131698108</v>
      </c>
      <c r="U15" s="36">
        <f>(U16)/((1+Assumptions!$B$21)^$E16)+N16/IF(N$3="EOP",((1+Assumptions!$B$21)^$E16),1)</f>
        <v>1596024.7894628982</v>
      </c>
      <c r="V15" s="36">
        <f>(V16)/((1+Assumptions!$B$21)^$E16)+O16/IF(O$3="EOP",((1+Assumptions!$B$21)^$E16),1)</f>
        <v>159602.47894628992</v>
      </c>
      <c r="W15" s="36">
        <f>(W16)/((1+Assumptions!$B$21)^$E16)+P16/IF(P$3="EOP",((1+Assumptions!$B$21)^$E16),1)</f>
        <v>638409.91578515968</v>
      </c>
      <c r="X15" s="36">
        <f>(X16)/((1+Assumptions!$B$21)^$E16)+Q16/IF(Q$3="EOP",((1+Assumptions!$B$21)^$E16),1)</f>
        <v>390957.46065849054</v>
      </c>
      <c r="Y15" s="38">
        <f t="shared" si="2"/>
        <v>-2386674.5750863105</v>
      </c>
      <c r="Z15" s="37">
        <f>H16*Assumptions!$B$7*Assumptions!$B$25/$E16/12</f>
        <v>42098.3762520565</v>
      </c>
      <c r="AA15" s="36">
        <f>Z15*Assumptions!$B$11</f>
        <v>8419.675250411301</v>
      </c>
      <c r="AB15" s="39">
        <f t="shared" si="8"/>
        <v>33678.701001645197</v>
      </c>
      <c r="AC15" s="87">
        <f t="shared" si="9"/>
        <v>-2352995.8740846654</v>
      </c>
      <c r="AD15" s="87">
        <f>Assumptions!$B$23*R15</f>
        <v>1197018.5920971741</v>
      </c>
      <c r="AE15" s="87">
        <f t="shared" si="11"/>
        <v>-1155977.2819874913</v>
      </c>
    </row>
    <row r="16" spans="1:33" x14ac:dyDescent="0.25">
      <c r="A16" s="1">
        <f t="shared" si="10"/>
        <v>11</v>
      </c>
      <c r="B16" s="30" t="s">
        <v>17</v>
      </c>
      <c r="C16" s="31">
        <f t="shared" si="3"/>
        <v>11</v>
      </c>
      <c r="D16" s="32">
        <f t="shared" si="1"/>
        <v>0.91666666666666663</v>
      </c>
      <c r="E16" s="32">
        <f t="shared" si="4"/>
        <v>8.3333333333333259E-2</v>
      </c>
      <c r="F16" s="31">
        <f t="shared" si="5"/>
        <v>0</v>
      </c>
      <c r="G16" s="36">
        <f>(G15*($K15/$K14)-L15)*(1+Assumptions!$B$15)^$F16</f>
        <v>808288824.03948402</v>
      </c>
      <c r="H16" s="36">
        <f>$H$6/$G$6*G16*(1+Assumptions!$B$16)^INT((C16-1)/12)*IF(B16="Monthly",1,12)</f>
        <v>67357.402003290335</v>
      </c>
      <c r="I16" s="93">
        <f>Assumptions!$B$14*(1+Assumptions!$K$10)</f>
        <v>0.22499999999999998</v>
      </c>
      <c r="J16" s="40">
        <f t="shared" si="6"/>
        <v>2.1017019131472581E-2</v>
      </c>
      <c r="K16" s="35">
        <f t="shared" si="7"/>
        <v>0.79163786822161175</v>
      </c>
      <c r="L16" s="37">
        <f>H16*Assumptions!$B$7</f>
        <v>33678.701001645168</v>
      </c>
      <c r="M16" s="36">
        <f>L16*Assumptions!$B$11</f>
        <v>6735.7402003290335</v>
      </c>
      <c r="N16" s="36">
        <f>H16*Assumptions!$B$11</f>
        <v>13471.480400658067</v>
      </c>
      <c r="O16" s="36">
        <f>N16*Assumptions!$B$12</f>
        <v>1347.1480400658068</v>
      </c>
      <c r="P16" s="36">
        <f>H16*Assumptions!$B$9</f>
        <v>5388.592160263227</v>
      </c>
      <c r="Q16" s="36">
        <f>H16*Assumptions!$B$8</f>
        <v>3367.8701001645168</v>
      </c>
      <c r="R16" s="37">
        <f>(R17)/((1+Assumptions!$B$21)^$E17)+H17/IF(H$3="EOP",((1+Assumptions!$B$21)^$E17),1)</f>
        <v>7929065.5488360347</v>
      </c>
      <c r="S16" s="36">
        <f>(S17)/((1+Assumptions!$B$21)^$E17)+L17/IF(L$3="EOP",((1+Assumptions!$B$21)^$E17),1)</f>
        <v>3883948.9891575607</v>
      </c>
      <c r="T16" s="36">
        <f>(T17)/((1+Assumptions!$B$21)^$E17)+M17/IF(M$3="EOP",((1+Assumptions!$B$21)^$E17),1)</f>
        <v>776789.79783151194</v>
      </c>
      <c r="U16" s="36">
        <f>(U17)/((1+Assumptions!$B$21)^$E17)+N17/IF(N$3="EOP",((1+Assumptions!$B$21)^$E17),1)</f>
        <v>1585813.1097672062</v>
      </c>
      <c r="V16" s="36">
        <f>(V17)/((1+Assumptions!$B$21)^$E17)+O17/IF(O$3="EOP",((1+Assumptions!$B$21)^$E17),1)</f>
        <v>158581.31097672074</v>
      </c>
      <c r="W16" s="36">
        <f>(W17)/((1+Assumptions!$B$21)^$E17)+P17/IF(P$3="EOP",((1+Assumptions!$B$21)^$E17),1)</f>
        <v>634325.24390688294</v>
      </c>
      <c r="X16" s="36">
        <f>(X17)/((1+Assumptions!$B$21)^$E17)+Q17/IF(Q$3="EOP",((1+Assumptions!$B$21)^$E17),1)</f>
        <v>388394.89891575597</v>
      </c>
      <c r="Y16" s="38">
        <f t="shared" si="2"/>
        <v>-2371954.4158968613</v>
      </c>
      <c r="Z16" s="37">
        <f>H17*Assumptions!$B$7*Assumptions!$B$25/$E17/12</f>
        <v>41211.839773952532</v>
      </c>
      <c r="AA16" s="36">
        <f>Z16*Assumptions!$B$11</f>
        <v>8242.3679547905067</v>
      </c>
      <c r="AB16" s="39">
        <f t="shared" si="8"/>
        <v>32969.471819162027</v>
      </c>
      <c r="AC16" s="87">
        <f t="shared" si="9"/>
        <v>-2338984.9440776994</v>
      </c>
      <c r="AD16" s="87">
        <f>Assumptions!$B$23*R16</f>
        <v>1189359.8323254052</v>
      </c>
      <c r="AE16" s="87">
        <f t="shared" si="11"/>
        <v>-1149625.1117522942</v>
      </c>
    </row>
    <row r="17" spans="1:31" s="21" customFormat="1" x14ac:dyDescent="0.25">
      <c r="A17" s="21">
        <f t="shared" si="10"/>
        <v>12</v>
      </c>
      <c r="B17" s="41" t="s">
        <v>17</v>
      </c>
      <c r="C17" s="23">
        <f t="shared" si="3"/>
        <v>12</v>
      </c>
      <c r="D17" s="22">
        <f t="shared" si="1"/>
        <v>1</v>
      </c>
      <c r="E17" s="22">
        <f t="shared" si="4"/>
        <v>8.333333333333337E-2</v>
      </c>
      <c r="F17" s="23">
        <f t="shared" si="5"/>
        <v>0</v>
      </c>
      <c r="G17" s="27">
        <f>(G16*($K16/$K15)-L16)*(1+Assumptions!$B$15)^$F17</f>
        <v>791267323.6598891</v>
      </c>
      <c r="H17" s="27">
        <f>$H$6/$G$6*G17*(1+Assumptions!$B$16)^INT((C17-1)/12)*IF(B17="Monthly",1,12)</f>
        <v>65938.943638324083</v>
      </c>
      <c r="I17" s="93">
        <f>Assumptions!$B$14*(1+Assumptions!$K$10)</f>
        <v>0.22499999999999998</v>
      </c>
      <c r="J17" s="42">
        <f t="shared" si="6"/>
        <v>2.1017019131472581E-2</v>
      </c>
      <c r="K17" s="43">
        <f t="shared" si="7"/>
        <v>0.77500000000000002</v>
      </c>
      <c r="L17" s="26">
        <f>H17*Assumptions!$B$7</f>
        <v>32969.471819162041</v>
      </c>
      <c r="M17" s="27">
        <f>L17*Assumptions!$B$11</f>
        <v>6593.894363832409</v>
      </c>
      <c r="N17" s="27">
        <f>H17*Assumptions!$B$11</f>
        <v>13187.788727664818</v>
      </c>
      <c r="O17" s="27">
        <f>N17*Assumptions!$B$12</f>
        <v>1318.778872766482</v>
      </c>
      <c r="P17" s="27">
        <f>H17*Assumptions!$B$9</f>
        <v>5275.115491065927</v>
      </c>
      <c r="Q17" s="27">
        <f>H17*Assumptions!$B$8</f>
        <v>3296.9471819162045</v>
      </c>
      <c r="R17" s="26">
        <f>(R18)/((1+Assumptions!$B$21)^$E18)+H18/IF(H$3="EOP",((1+Assumptions!$B$21)^$E18),1)</f>
        <v>7879323.3585734628</v>
      </c>
      <c r="S17" s="27">
        <f>(S18)/((1+Assumptions!$B$21)^$E18)+L18/IF(L$3="EOP",((1+Assumptions!$B$21)^$E18),1)</f>
        <v>3858979.8163364846</v>
      </c>
      <c r="T17" s="27">
        <f>(T18)/((1+Assumptions!$B$21)^$E18)+M18/IF(M$3="EOP",((1+Assumptions!$B$21)^$E18),1)</f>
        <v>771795.96326729667</v>
      </c>
      <c r="U17" s="27">
        <f>(U18)/((1+Assumptions!$B$21)^$E18)+N18/IF(N$3="EOP",((1+Assumptions!$B$21)^$E18),1)</f>
        <v>1575864.6717146917</v>
      </c>
      <c r="V17" s="27">
        <f>(V18)/((1+Assumptions!$B$21)^$E18)+O18/IF(O$3="EOP",((1+Assumptions!$B$21)^$E18),1)</f>
        <v>157586.4671714693</v>
      </c>
      <c r="W17" s="27">
        <f>(W18)/((1+Assumptions!$B$21)^$E18)+P18/IF(P$3="EOP",((1+Assumptions!$B$21)^$E18),1)</f>
        <v>630345.86868587718</v>
      </c>
      <c r="X17" s="27">
        <f>(X18)/((1+Assumptions!$B$21)^$E18)+Q18/IF(Q$3="EOP",((1+Assumptions!$B$21)^$E18),1)</f>
        <v>385897.98163364833</v>
      </c>
      <c r="Y17" s="28">
        <f t="shared" si="2"/>
        <v>-2357617.4506415268</v>
      </c>
      <c r="Z17" s="26">
        <f>H18*Assumptions!$B$7*Assumptions!$B$25/$E18/12</f>
        <v>44442.920204031019</v>
      </c>
      <c r="AA17" s="27">
        <f>Z17*Assumptions!$B$11</f>
        <v>8888.5840408062049</v>
      </c>
      <c r="AB17" s="29">
        <f t="shared" si="8"/>
        <v>35554.336163224812</v>
      </c>
      <c r="AC17" s="86">
        <f t="shared" si="9"/>
        <v>-2322063.1144783022</v>
      </c>
      <c r="AD17" s="86">
        <f>Assumptions!$B$23*R17</f>
        <v>1181898.5037860193</v>
      </c>
      <c r="AE17" s="86">
        <f t="shared" si="11"/>
        <v>-1140164.6106922829</v>
      </c>
    </row>
    <row r="18" spans="1:31" x14ac:dyDescent="0.25">
      <c r="A18" s="1">
        <f t="shared" si="10"/>
        <v>13</v>
      </c>
      <c r="B18" s="30" t="s">
        <v>17</v>
      </c>
      <c r="C18" s="31">
        <f t="shared" si="3"/>
        <v>13</v>
      </c>
      <c r="D18" s="32">
        <f t="shared" si="1"/>
        <v>1.0833333333333333</v>
      </c>
      <c r="E18" s="32">
        <f t="shared" si="4"/>
        <v>8.3333333333333259E-2</v>
      </c>
      <c r="F18" s="31">
        <f t="shared" si="5"/>
        <v>1</v>
      </c>
      <c r="G18" s="36">
        <f>(G17*($K17/$K16)-L17)*(1+Assumptions!$B$15)^$F18</f>
        <v>790096359.18277299</v>
      </c>
      <c r="H18" s="36">
        <f>$H$6/$G$6*G18*(1+Assumptions!$B$16)^INT((C18-1)/12)*IF(B18="Monthly",1,12)</f>
        <v>71108.672326449567</v>
      </c>
      <c r="I18" s="93">
        <f>Assumptions!$B$14*(1+Assumptions!$K$10)</f>
        <v>0.22499999999999998</v>
      </c>
      <c r="J18" s="40">
        <f t="shared" si="6"/>
        <v>2.1017019131472581E-2</v>
      </c>
      <c r="K18" s="35">
        <f t="shared" si="7"/>
        <v>0.75871181017310874</v>
      </c>
      <c r="L18" s="37">
        <f>H18*Assumptions!$B$7</f>
        <v>35554.336163224783</v>
      </c>
      <c r="M18" s="36">
        <f>L18*Assumptions!$B$11</f>
        <v>7110.8672326449569</v>
      </c>
      <c r="N18" s="36">
        <f>H18*Assumptions!$B$11</f>
        <v>14221.734465289914</v>
      </c>
      <c r="O18" s="36">
        <f>N18*Assumptions!$B$12</f>
        <v>1422.1734465289915</v>
      </c>
      <c r="P18" s="36">
        <f>H18*Assumptions!$B$9</f>
        <v>5688.6937861159658</v>
      </c>
      <c r="Q18" s="36">
        <f>H18*Assumptions!$B$8</f>
        <v>3555.4336163224784</v>
      </c>
      <c r="R18" s="37">
        <f>(R19)/((1+Assumptions!$B$21)^$E19)+H19/IF(H$3="EOP",((1+Assumptions!$B$21)^$E19),1)</f>
        <v>7824298.3300604634</v>
      </c>
      <c r="S18" s="36">
        <f>(S19)/((1+Assumptions!$B$21)^$E19)+L19/IF(L$3="EOP",((1+Assumptions!$B$21)^$E19),1)</f>
        <v>3831374.3467635405</v>
      </c>
      <c r="T18" s="36">
        <f>(T19)/((1+Assumptions!$B$21)^$E19)+M19/IF(M$3="EOP",((1+Assumptions!$B$21)^$E19),1)</f>
        <v>766274.86935270799</v>
      </c>
      <c r="U18" s="36">
        <f>(U19)/((1+Assumptions!$B$21)^$E19)+N19/IF(N$3="EOP",((1+Assumptions!$B$21)^$E19),1)</f>
        <v>1564859.6660120918</v>
      </c>
      <c r="V18" s="36">
        <f>(V19)/((1+Assumptions!$B$21)^$E19)+O19/IF(O$3="EOP",((1+Assumptions!$B$21)^$E19),1)</f>
        <v>156485.96660120931</v>
      </c>
      <c r="W18" s="36">
        <f>(W19)/((1+Assumptions!$B$21)^$E19)+P19/IF(P$3="EOP",((1+Assumptions!$B$21)^$E19),1)</f>
        <v>625943.86640483723</v>
      </c>
      <c r="X18" s="36">
        <f>(X19)/((1+Assumptions!$B$21)^$E19)+Q19/IF(Q$3="EOP",((1+Assumptions!$B$21)^$E19),1)</f>
        <v>383137.43467635399</v>
      </c>
      <c r="Y18" s="38">
        <f t="shared" si="2"/>
        <v>-2341743.8521575574</v>
      </c>
      <c r="Z18" s="37">
        <f>H19*Assumptions!$B$7*Assumptions!$B$25/$E19/12</f>
        <v>43506.862568435092</v>
      </c>
      <c r="AA18" s="36">
        <f>Z18*Assumptions!$B$11</f>
        <v>8701.372513687018</v>
      </c>
      <c r="AB18" s="39">
        <f t="shared" si="8"/>
        <v>34805.490054748072</v>
      </c>
      <c r="AC18" s="87">
        <f t="shared" si="9"/>
        <v>-2306938.3621028094</v>
      </c>
      <c r="AD18" s="87">
        <f>Assumptions!$B$23*R18</f>
        <v>1173644.7495090694</v>
      </c>
      <c r="AE18" s="87">
        <f t="shared" si="11"/>
        <v>-1133293.61259374</v>
      </c>
    </row>
    <row r="19" spans="1:31" x14ac:dyDescent="0.25">
      <c r="A19" s="1">
        <f t="shared" si="10"/>
        <v>14</v>
      </c>
      <c r="B19" s="30" t="s">
        <v>17</v>
      </c>
      <c r="C19" s="31">
        <f t="shared" si="3"/>
        <v>14</v>
      </c>
      <c r="D19" s="32">
        <f t="shared" si="1"/>
        <v>1.1666666666666667</v>
      </c>
      <c r="E19" s="32">
        <f t="shared" si="4"/>
        <v>8.3333333333333481E-2</v>
      </c>
      <c r="F19" s="31">
        <f t="shared" si="5"/>
        <v>0</v>
      </c>
      <c r="G19" s="36">
        <f>(G18*($K18/$K17)-L18)*(1+Assumptions!$B$15)^$F19</f>
        <v>773455334.54995859</v>
      </c>
      <c r="H19" s="36">
        <f>$H$6/$G$6*G19*(1+Assumptions!$B$16)^INT((C19-1)/12)*IF(B19="Monthly",1,12)</f>
        <v>69610.980109496275</v>
      </c>
      <c r="I19" s="93">
        <f>Assumptions!$B$14*(1+Assumptions!$K$10)</f>
        <v>0.22499999999999998</v>
      </c>
      <c r="J19" s="40">
        <f t="shared" si="6"/>
        <v>2.1017019131472581E-2</v>
      </c>
      <c r="K19" s="35">
        <f t="shared" si="7"/>
        <v>0.74276594954342634</v>
      </c>
      <c r="L19" s="37">
        <f>H19*Assumptions!$B$7</f>
        <v>34805.490054748137</v>
      </c>
      <c r="M19" s="36">
        <f>L19*Assumptions!$B$11</f>
        <v>6961.0980109496277</v>
      </c>
      <c r="N19" s="36">
        <f>H19*Assumptions!$B$11</f>
        <v>13922.196021899255</v>
      </c>
      <c r="O19" s="36">
        <f>N19*Assumptions!$B$12</f>
        <v>1392.2196021899256</v>
      </c>
      <c r="P19" s="36">
        <f>H19*Assumptions!$B$9</f>
        <v>5568.8784087597023</v>
      </c>
      <c r="Q19" s="36">
        <f>H19*Assumptions!$B$8</f>
        <v>3480.5490054748138</v>
      </c>
      <c r="R19" s="37">
        <f>(R20)/((1+Assumptions!$B$21)^$E20)+H20/IF(H$3="EOP",((1+Assumptions!$B$21)^$E20),1)</f>
        <v>7770660.7362156892</v>
      </c>
      <c r="S19" s="36">
        <f>(S20)/((1+Assumptions!$B$21)^$E20)+L20/IF(L$3="EOP",((1+Assumptions!$B$21)^$E20),1)</f>
        <v>3804460.8605516017</v>
      </c>
      <c r="T19" s="36">
        <f>(T20)/((1+Assumptions!$B$21)^$E20)+M20/IF(M$3="EOP",((1+Assumptions!$B$21)^$E20),1)</f>
        <v>760892.1721103203</v>
      </c>
      <c r="U19" s="36">
        <f>(U20)/((1+Assumptions!$B$21)^$E20)+N20/IF(N$3="EOP",((1+Assumptions!$B$21)^$E20),1)</f>
        <v>1554132.1472431368</v>
      </c>
      <c r="V19" s="36">
        <f>(V20)/((1+Assumptions!$B$21)^$E20)+O20/IF(O$3="EOP",((1+Assumptions!$B$21)^$E20),1)</f>
        <v>155413.21472431382</v>
      </c>
      <c r="W19" s="36">
        <f>(W20)/((1+Assumptions!$B$21)^$E20)+P20/IF(P$3="EOP",((1+Assumptions!$B$21)^$E20),1)</f>
        <v>621652.85889725527</v>
      </c>
      <c r="X19" s="36">
        <f>(X20)/((1+Assumptions!$B$21)^$E20)+Q20/IF(Q$3="EOP",((1+Assumptions!$B$21)^$E20),1)</f>
        <v>380446.08605516015</v>
      </c>
      <c r="Y19" s="38">
        <f t="shared" si="2"/>
        <v>-2326274.1703031701</v>
      </c>
      <c r="Z19" s="37">
        <f>H20*Assumptions!$B$7*Assumptions!$B$25/$E20/12</f>
        <v>42590.520196668484</v>
      </c>
      <c r="AA19" s="36">
        <f>Z19*Assumptions!$B$11</f>
        <v>8518.1040393336971</v>
      </c>
      <c r="AB19" s="39">
        <f t="shared" si="8"/>
        <v>34072.416157334788</v>
      </c>
      <c r="AC19" s="87">
        <f t="shared" si="9"/>
        <v>-2292201.7541458355</v>
      </c>
      <c r="AD19" s="87">
        <f>Assumptions!$B$23*R19</f>
        <v>1165599.1104323533</v>
      </c>
      <c r="AE19" s="87">
        <f t="shared" si="11"/>
        <v>-1126602.6437134822</v>
      </c>
    </row>
    <row r="20" spans="1:31" x14ac:dyDescent="0.25">
      <c r="A20" s="1">
        <f t="shared" si="10"/>
        <v>15</v>
      </c>
      <c r="B20" s="30" t="s">
        <v>17</v>
      </c>
      <c r="C20" s="31">
        <f t="shared" si="3"/>
        <v>15</v>
      </c>
      <c r="D20" s="32">
        <f t="shared" si="1"/>
        <v>1.25</v>
      </c>
      <c r="E20" s="32">
        <f t="shared" si="4"/>
        <v>8.3333333333333259E-2</v>
      </c>
      <c r="F20" s="31">
        <f t="shared" si="5"/>
        <v>0</v>
      </c>
      <c r="G20" s="36">
        <f>(G19*($K19/$K18)-L19)*(1+Assumptions!$B$15)^$F20</f>
        <v>757164803.49632788</v>
      </c>
      <c r="H20" s="36">
        <f>$H$6/$G$6*G20*(1+Assumptions!$B$16)^INT((C20-1)/12)*IF(B20="Monthly",1,12)</f>
        <v>68144.832314669518</v>
      </c>
      <c r="I20" s="93">
        <f>Assumptions!$B$14*(1+Assumptions!$K$10)</f>
        <v>0.22499999999999998</v>
      </c>
      <c r="J20" s="40">
        <f t="shared" si="6"/>
        <v>2.1017019131472581E-2</v>
      </c>
      <c r="K20" s="35">
        <f t="shared" si="7"/>
        <v>0.72715522337166572</v>
      </c>
      <c r="L20" s="37">
        <f>H20*Assumptions!$B$7</f>
        <v>34072.416157334759</v>
      </c>
      <c r="M20" s="36">
        <f>L20*Assumptions!$B$11</f>
        <v>6814.483231466952</v>
      </c>
      <c r="N20" s="36">
        <f>H20*Assumptions!$B$11</f>
        <v>13628.966462933904</v>
      </c>
      <c r="O20" s="36">
        <f>N20*Assumptions!$B$12</f>
        <v>1362.8966462933904</v>
      </c>
      <c r="P20" s="36">
        <f>H20*Assumptions!$B$9</f>
        <v>5451.5865851735616</v>
      </c>
      <c r="Q20" s="36">
        <f>H20*Assumptions!$B$8</f>
        <v>3407.241615733476</v>
      </c>
      <c r="R20" s="37">
        <f>(R21)/((1+Assumptions!$B$21)^$E21)+H21/IF(H$3="EOP",((1+Assumptions!$B$21)^$E21),1)</f>
        <v>7718381.825528916</v>
      </c>
      <c r="S20" s="36">
        <f>(S21)/((1+Assumptions!$B$21)^$E21)+L21/IF(L$3="EOP",((1+Assumptions!$B$21)^$E21),1)</f>
        <v>3778225.0108620282</v>
      </c>
      <c r="T20" s="36">
        <f>(T21)/((1+Assumptions!$B$21)^$E21)+M21/IF(M$3="EOP",((1+Assumptions!$B$21)^$E21),1)</f>
        <v>755645.00217240572</v>
      </c>
      <c r="U20" s="36">
        <f>(U21)/((1+Assumptions!$B$21)^$E21)+N21/IF(N$3="EOP",((1+Assumptions!$B$21)^$E21),1)</f>
        <v>1543676.3651057819</v>
      </c>
      <c r="V20" s="36">
        <f>(V21)/((1+Assumptions!$B$21)^$E21)+O21/IF(O$3="EOP",((1+Assumptions!$B$21)^$E21),1)</f>
        <v>154367.63651057833</v>
      </c>
      <c r="W20" s="36">
        <f>(W21)/((1+Assumptions!$B$21)^$E21)+P21/IF(P$3="EOP",((1+Assumptions!$B$21)^$E21),1)</f>
        <v>617470.54604231333</v>
      </c>
      <c r="X20" s="36">
        <f>(X21)/((1+Assumptions!$B$21)^$E21)+Q21/IF(Q$3="EOP",((1+Assumptions!$B$21)^$E21),1)</f>
        <v>377822.50108620286</v>
      </c>
      <c r="Y20" s="38">
        <f t="shared" si="2"/>
        <v>-2311200.0411155741</v>
      </c>
      <c r="Z20" s="37">
        <f>H21*Assumptions!$B$7*Assumptions!$B$25/$E21/12</f>
        <v>41693.477845466878</v>
      </c>
      <c r="AA20" s="36">
        <f>Z20*Assumptions!$B$11</f>
        <v>8338.6955690933755</v>
      </c>
      <c r="AB20" s="39">
        <f t="shared" si="8"/>
        <v>33354.782276373502</v>
      </c>
      <c r="AC20" s="87">
        <f t="shared" si="9"/>
        <v>-2277845.2588392007</v>
      </c>
      <c r="AD20" s="87">
        <f>Assumptions!$B$23*R20</f>
        <v>1157757.2738293374</v>
      </c>
      <c r="AE20" s="87">
        <f t="shared" si="11"/>
        <v>-1120087.9850098633</v>
      </c>
    </row>
    <row r="21" spans="1:31" x14ac:dyDescent="0.25">
      <c r="A21" s="1">
        <f t="shared" si="10"/>
        <v>16</v>
      </c>
      <c r="B21" s="30" t="s">
        <v>17</v>
      </c>
      <c r="C21" s="31">
        <f t="shared" si="3"/>
        <v>16</v>
      </c>
      <c r="D21" s="32">
        <f t="shared" si="1"/>
        <v>1.3333333333333333</v>
      </c>
      <c r="E21" s="32">
        <f t="shared" si="4"/>
        <v>8.3333333333333259E-2</v>
      </c>
      <c r="F21" s="31">
        <f t="shared" si="5"/>
        <v>0</v>
      </c>
      <c r="G21" s="36">
        <f>(G20*($K20/$K19)-L20)*(1+Assumptions!$B$15)^$F21</f>
        <v>741217383.91941047</v>
      </c>
      <c r="H21" s="36">
        <f>$H$6/$G$6*G21*(1+Assumptions!$B$16)^INT((C21-1)/12)*IF(B21="Monthly",1,12)</f>
        <v>66709.564552746946</v>
      </c>
      <c r="I21" s="93">
        <f>Assumptions!$B$14*(1+Assumptions!$K$10)</f>
        <v>0.22499999999999998</v>
      </c>
      <c r="J21" s="40">
        <f t="shared" si="6"/>
        <v>2.1017019131472581E-2</v>
      </c>
      <c r="K21" s="35">
        <f t="shared" si="7"/>
        <v>0.71187258813051324</v>
      </c>
      <c r="L21" s="37">
        <f>H21*Assumptions!$B$7</f>
        <v>33354.782276373473</v>
      </c>
      <c r="M21" s="36">
        <f>L21*Assumptions!$B$11</f>
        <v>6670.9564552746951</v>
      </c>
      <c r="N21" s="36">
        <f>H21*Assumptions!$B$11</f>
        <v>13341.91291054939</v>
      </c>
      <c r="O21" s="36">
        <f>N21*Assumptions!$B$12</f>
        <v>1334.191291054939</v>
      </c>
      <c r="P21" s="36">
        <f>H21*Assumptions!$B$9</f>
        <v>5336.7651642197561</v>
      </c>
      <c r="Q21" s="36">
        <f>H21*Assumptions!$B$8</f>
        <v>3335.4782276373476</v>
      </c>
      <c r="R21" s="37">
        <f>(R22)/((1+Assumptions!$B$21)^$E22)+H22/IF(H$3="EOP",((1+Assumptions!$B$21)^$E22),1)</f>
        <v>7667433.4530242775</v>
      </c>
      <c r="S21" s="36">
        <f>(S22)/((1+Assumptions!$B$21)^$E22)+L22/IF(L$3="EOP",((1+Assumptions!$B$21)^$E22),1)</f>
        <v>3752652.7534986553</v>
      </c>
      <c r="T21" s="36">
        <f>(T22)/((1+Assumptions!$B$21)^$E22)+M22/IF(M$3="EOP",((1+Assumptions!$B$21)^$E22),1)</f>
        <v>750530.5506997311</v>
      </c>
      <c r="U21" s="36">
        <f>(U22)/((1+Assumptions!$B$21)^$E22)+N22/IF(N$3="EOP",((1+Assumptions!$B$21)^$E22),1)</f>
        <v>1533486.6906048541</v>
      </c>
      <c r="V21" s="36">
        <f>(V22)/((1+Assumptions!$B$21)^$E22)+O22/IF(O$3="EOP",((1+Assumptions!$B$21)^$E22),1)</f>
        <v>153348.66906048555</v>
      </c>
      <c r="W21" s="36">
        <f>(W22)/((1+Assumptions!$B$21)^$E22)+P22/IF(P$3="EOP",((1+Assumptions!$B$21)^$E22),1)</f>
        <v>613394.67624194222</v>
      </c>
      <c r="X21" s="36">
        <f>(X22)/((1+Assumptions!$B$21)^$E22)+Q22/IF(Q$3="EOP",((1+Assumptions!$B$21)^$E22),1)</f>
        <v>375265.27534986555</v>
      </c>
      <c r="Y21" s="38">
        <f t="shared" si="2"/>
        <v>-2296513.2770891762</v>
      </c>
      <c r="Z21" s="37">
        <f>H22*Assumptions!$B$7*Assumptions!$B$25/$E22/12</f>
        <v>40815.329017427925</v>
      </c>
      <c r="AA21" s="36">
        <f>Z21*Assumptions!$B$11</f>
        <v>8163.0658034855851</v>
      </c>
      <c r="AB21" s="39">
        <f t="shared" si="8"/>
        <v>32652.26321394234</v>
      </c>
      <c r="AC21" s="87">
        <f t="shared" si="9"/>
        <v>-2263861.0138752339</v>
      </c>
      <c r="AD21" s="87">
        <f>Assumptions!$B$23*R21</f>
        <v>1150115.0179536415</v>
      </c>
      <c r="AE21" s="87">
        <f t="shared" si="11"/>
        <v>-1113745.9959215925</v>
      </c>
    </row>
    <row r="22" spans="1:31" x14ac:dyDescent="0.25">
      <c r="A22" s="1">
        <f t="shared" si="10"/>
        <v>17</v>
      </c>
      <c r="B22" s="30" t="s">
        <v>17</v>
      </c>
      <c r="C22" s="31">
        <f t="shared" si="3"/>
        <v>17</v>
      </c>
      <c r="D22" s="32">
        <f t="shared" si="1"/>
        <v>1.4166666666666667</v>
      </c>
      <c r="E22" s="32">
        <f t="shared" si="4"/>
        <v>8.3333333333333481E-2</v>
      </c>
      <c r="F22" s="31">
        <f t="shared" si="5"/>
        <v>0</v>
      </c>
      <c r="G22" s="36">
        <f>(G21*($K21/$K20)-L21)*(1+Assumptions!$B$15)^$F22</f>
        <v>725605849.19871986</v>
      </c>
      <c r="H22" s="36">
        <f>$H$6/$G$6*G22*(1+Assumptions!$B$16)^INT((C22-1)/12)*IF(B22="Monthly",1,12)</f>
        <v>65304.52642788479</v>
      </c>
      <c r="I22" s="93">
        <f>Assumptions!$B$14*(1+Assumptions!$K$10)</f>
        <v>0.22499999999999998</v>
      </c>
      <c r="J22" s="40">
        <f t="shared" si="6"/>
        <v>2.1017019131472581E-2</v>
      </c>
      <c r="K22" s="35">
        <f t="shared" si="7"/>
        <v>0.69691114832660339</v>
      </c>
      <c r="L22" s="37">
        <f>H22*Assumptions!$B$7</f>
        <v>32652.263213942395</v>
      </c>
      <c r="M22" s="36">
        <f>L22*Assumptions!$B$11</f>
        <v>6530.4526427884794</v>
      </c>
      <c r="N22" s="36">
        <f>H22*Assumptions!$B$11</f>
        <v>13060.905285576959</v>
      </c>
      <c r="O22" s="36">
        <f>N22*Assumptions!$B$12</f>
        <v>1306.090528557696</v>
      </c>
      <c r="P22" s="36">
        <f>H22*Assumptions!$B$9</f>
        <v>5224.3621142307829</v>
      </c>
      <c r="Q22" s="36">
        <f>H22*Assumptions!$B$8</f>
        <v>3265.2263213942397</v>
      </c>
      <c r="R22" s="37">
        <f>(R23)/((1+Assumptions!$B$21)^$E23)+H23/IF(H$3="EOP",((1+Assumptions!$B$21)^$E23),1)</f>
        <v>7617788.0674874187</v>
      </c>
      <c r="S22" s="36">
        <f>(S23)/((1+Assumptions!$B$21)^$E23)+L23/IF(L$3="EOP",((1+Assumptions!$B$21)^$E23),1)</f>
        <v>3727730.3405344952</v>
      </c>
      <c r="T22" s="36">
        <f>(T23)/((1+Assumptions!$B$21)^$E23)+M23/IF(M$3="EOP",((1+Assumptions!$B$21)^$E23),1)</f>
        <v>745546.06810689915</v>
      </c>
      <c r="U22" s="36">
        <f>(U23)/((1+Assumptions!$B$21)^$E23)+N23/IF(N$3="EOP",((1+Assumptions!$B$21)^$E23),1)</f>
        <v>1523557.6134974821</v>
      </c>
      <c r="V22" s="36">
        <f>(V23)/((1+Assumptions!$B$21)^$E23)+O23/IF(O$3="EOP",((1+Assumptions!$B$21)^$E23),1)</f>
        <v>152355.76134974838</v>
      </c>
      <c r="W22" s="36">
        <f>(W23)/((1+Assumptions!$B$21)^$E23)+P23/IF(P$3="EOP",((1+Assumptions!$B$21)^$E23),1)</f>
        <v>609423.04539899353</v>
      </c>
      <c r="X22" s="36">
        <f>(X23)/((1+Assumptions!$B$21)^$E23)+Q23/IF(Q$3="EOP",((1+Assumptions!$B$21)^$E23),1)</f>
        <v>372773.03405344958</v>
      </c>
      <c r="Y22" s="38">
        <f t="shared" si="2"/>
        <v>-2282205.8634596458</v>
      </c>
      <c r="Z22" s="37">
        <f>H23*Assumptions!$B$7*Assumptions!$B$25/$E23/12</f>
        <v>39955.67577680562</v>
      </c>
      <c r="AA22" s="36">
        <f>Z22*Assumptions!$B$11</f>
        <v>7991.1351553611239</v>
      </c>
      <c r="AB22" s="39">
        <f t="shared" si="8"/>
        <v>31964.540621444496</v>
      </c>
      <c r="AC22" s="87">
        <f t="shared" si="9"/>
        <v>-2250241.3228382012</v>
      </c>
      <c r="AD22" s="87">
        <f>Assumptions!$B$23*R22</f>
        <v>1142668.2101231127</v>
      </c>
      <c r="AE22" s="87">
        <f t="shared" si="11"/>
        <v>-1107573.1127150885</v>
      </c>
    </row>
    <row r="23" spans="1:31" x14ac:dyDescent="0.25">
      <c r="A23" s="1">
        <f t="shared" si="10"/>
        <v>18</v>
      </c>
      <c r="B23" s="30" t="s">
        <v>17</v>
      </c>
      <c r="C23" s="31">
        <f t="shared" si="3"/>
        <v>18</v>
      </c>
      <c r="D23" s="32">
        <f t="shared" si="1"/>
        <v>1.5</v>
      </c>
      <c r="E23" s="32">
        <f t="shared" si="4"/>
        <v>8.3333333333333259E-2</v>
      </c>
      <c r="F23" s="31">
        <f t="shared" si="5"/>
        <v>0</v>
      </c>
      <c r="G23" s="36">
        <f>(G22*($K22/$K21)-L22)*(1+Assumptions!$B$15)^$F23</f>
        <v>710323124.92098808</v>
      </c>
      <c r="H23" s="36">
        <f>$H$6/$G$6*G23*(1+Assumptions!$B$16)^INT((C23-1)/12)*IF(B23="Monthly",1,12)</f>
        <v>63929.081242888933</v>
      </c>
      <c r="I23" s="93">
        <f>Assumptions!$B$14*(1+Assumptions!$K$10)</f>
        <v>0.22499999999999998</v>
      </c>
      <c r="J23" s="40">
        <f t="shared" si="6"/>
        <v>2.1017019131472581E-2</v>
      </c>
      <c r="K23" s="35">
        <f t="shared" si="7"/>
        <v>0.68226415338928659</v>
      </c>
      <c r="L23" s="37">
        <f>H23*Assumptions!$B$7</f>
        <v>31964.540621444467</v>
      </c>
      <c r="M23" s="36">
        <f>L23*Assumptions!$B$11</f>
        <v>6392.9081242888933</v>
      </c>
      <c r="N23" s="36">
        <f>H23*Assumptions!$B$11</f>
        <v>12785.816248577787</v>
      </c>
      <c r="O23" s="36">
        <f>N23*Assumptions!$B$12</f>
        <v>1278.5816248577787</v>
      </c>
      <c r="P23" s="36">
        <f>H23*Assumptions!$B$9</f>
        <v>5114.3264994311148</v>
      </c>
      <c r="Q23" s="36">
        <f>H23*Assumptions!$B$8</f>
        <v>3196.4540621444467</v>
      </c>
      <c r="R23" s="37">
        <f>(R24)/((1+Assumptions!$B$21)^$E24)+H24/IF(H$3="EOP",((1+Assumptions!$B$21)^$E24),1)</f>
        <v>7569418.6989616733</v>
      </c>
      <c r="S23" s="36">
        <f>(S24)/((1+Assumptions!$B$21)^$E24)+L24/IF(L$3="EOP",((1+Assumptions!$B$21)^$E24),1)</f>
        <v>3703444.3140726769</v>
      </c>
      <c r="T23" s="36">
        <f>(T24)/((1+Assumptions!$B$21)^$E24)+M24/IF(M$3="EOP",((1+Assumptions!$B$21)^$E24),1)</f>
        <v>740688.8628145355</v>
      </c>
      <c r="U23" s="36">
        <f>(U24)/((1+Assumptions!$B$21)^$E24)+N24/IF(N$3="EOP",((1+Assumptions!$B$21)^$E24),1)</f>
        <v>1513883.7397923332</v>
      </c>
      <c r="V23" s="36">
        <f>(V24)/((1+Assumptions!$B$21)^$E24)+O24/IF(O$3="EOP",((1+Assumptions!$B$21)^$E24),1)</f>
        <v>151388.37397923347</v>
      </c>
      <c r="W23" s="36">
        <f>(W24)/((1+Assumptions!$B$21)^$E24)+P24/IF(P$3="EOP",((1+Assumptions!$B$21)^$E24),1)</f>
        <v>605553.49591693387</v>
      </c>
      <c r="X23" s="36">
        <f>(X24)/((1+Assumptions!$B$21)^$E24)+Q24/IF(Q$3="EOP",((1+Assumptions!$B$21)^$E24),1)</f>
        <v>370344.43140726775</v>
      </c>
      <c r="Y23" s="38">
        <f t="shared" si="2"/>
        <v>-2268269.954566231</v>
      </c>
      <c r="Z23" s="37">
        <f>H24*Assumptions!$B$7*Assumptions!$B$25/$E24/12</f>
        <v>39114.128569183624</v>
      </c>
      <c r="AA23" s="36">
        <f>Z23*Assumptions!$B$11</f>
        <v>7822.8257138367253</v>
      </c>
      <c r="AB23" s="39">
        <f t="shared" si="8"/>
        <v>31291.302855346898</v>
      </c>
      <c r="AC23" s="87">
        <f t="shared" si="9"/>
        <v>-2236978.6517108842</v>
      </c>
      <c r="AD23" s="87">
        <f>Assumptions!$B$23*R23</f>
        <v>1135412.8048442509</v>
      </c>
      <c r="AE23" s="87">
        <f t="shared" si="11"/>
        <v>-1101565.8468666333</v>
      </c>
    </row>
    <row r="24" spans="1:31" x14ac:dyDescent="0.25">
      <c r="A24" s="1">
        <f t="shared" si="10"/>
        <v>19</v>
      </c>
      <c r="B24" s="30" t="s">
        <v>17</v>
      </c>
      <c r="C24" s="31">
        <f t="shared" si="3"/>
        <v>19</v>
      </c>
      <c r="D24" s="32">
        <f t="shared" si="1"/>
        <v>1.5833333333333333</v>
      </c>
      <c r="E24" s="32">
        <f t="shared" si="4"/>
        <v>8.3333333333333259E-2</v>
      </c>
      <c r="F24" s="31">
        <f t="shared" si="5"/>
        <v>0</v>
      </c>
      <c r="G24" s="36">
        <f>(G23*($K23/$K22)-L23)*(1+Assumptions!$B$15)^$F24</f>
        <v>695362285.67437482</v>
      </c>
      <c r="H24" s="36">
        <f>$H$6/$G$6*G24*(1+Assumptions!$B$16)^INT((C24-1)/12)*IF(B24="Monthly",1,12)</f>
        <v>62582.605710693737</v>
      </c>
      <c r="I24" s="93">
        <f>Assumptions!$B$14*(1+Assumptions!$K$10)</f>
        <v>0.22499999999999998</v>
      </c>
      <c r="J24" s="40">
        <f t="shared" si="6"/>
        <v>2.1017019131472581E-2</v>
      </c>
      <c r="K24" s="35">
        <f t="shared" si="7"/>
        <v>0.66792499462478605</v>
      </c>
      <c r="L24" s="37">
        <f>H24*Assumptions!$B$7</f>
        <v>31291.302855346868</v>
      </c>
      <c r="M24" s="36">
        <f>L24*Assumptions!$B$11</f>
        <v>6258.2605710693742</v>
      </c>
      <c r="N24" s="36">
        <f>H24*Assumptions!$B$11</f>
        <v>12516.521142138748</v>
      </c>
      <c r="O24" s="36">
        <f>N24*Assumptions!$B$12</f>
        <v>1251.6521142138749</v>
      </c>
      <c r="P24" s="36">
        <f>H24*Assumptions!$B$9</f>
        <v>5006.6084568554988</v>
      </c>
      <c r="Q24" s="36">
        <f>H24*Assumptions!$B$8</f>
        <v>3129.1302855346871</v>
      </c>
      <c r="R24" s="37">
        <f>(R25)/((1+Assumptions!$B$21)^$E25)+H25/IF(H$3="EOP",((1+Assumptions!$B$21)^$E25),1)</f>
        <v>7522298.9465076225</v>
      </c>
      <c r="S24" s="36">
        <f>(S25)/((1+Assumptions!$B$21)^$E25)+L25/IF(L$3="EOP",((1+Assumptions!$B$21)^$E25),1)</f>
        <v>3679781.5001387997</v>
      </c>
      <c r="T24" s="36">
        <f>(T25)/((1+Assumptions!$B$21)^$E25)+M25/IF(M$3="EOP",((1+Assumptions!$B$21)^$E25),1)</f>
        <v>735956.30002776009</v>
      </c>
      <c r="U24" s="36">
        <f>(U25)/((1+Assumptions!$B$21)^$E25)+N25/IF(N$3="EOP",((1+Assumptions!$B$21)^$E25),1)</f>
        <v>1504459.7893015232</v>
      </c>
      <c r="V24" s="36">
        <f>(V25)/((1+Assumptions!$B$21)^$E25)+O25/IF(O$3="EOP",((1+Assumptions!$B$21)^$E25),1)</f>
        <v>150445.97893015246</v>
      </c>
      <c r="W24" s="36">
        <f>(W25)/((1+Assumptions!$B$21)^$E25)+P25/IF(P$3="EOP",((1+Assumptions!$B$21)^$E25),1)</f>
        <v>601783.91572060983</v>
      </c>
      <c r="X24" s="36">
        <f>(X25)/((1+Assumptions!$B$21)^$E25)+Q25/IF(Q$3="EOP",((1+Assumptions!$B$21)^$E25),1)</f>
        <v>367978.15001388005</v>
      </c>
      <c r="Y24" s="38">
        <f t="shared" si="2"/>
        <v>-2254697.8702907222</v>
      </c>
      <c r="Z24" s="37">
        <f>H25*Assumptions!$B$7*Assumptions!$B$25/$E25/12</f>
        <v>38290.306044948498</v>
      </c>
      <c r="AA24" s="36">
        <f>Z24*Assumptions!$B$11</f>
        <v>7658.0612089897004</v>
      </c>
      <c r="AB24" s="39">
        <f t="shared" si="8"/>
        <v>30632.244835958798</v>
      </c>
      <c r="AC24" s="87">
        <f t="shared" si="9"/>
        <v>-2224065.6254547634</v>
      </c>
      <c r="AD24" s="87">
        <f>Assumptions!$B$23*R24</f>
        <v>1128344.8419761434</v>
      </c>
      <c r="AE24" s="87">
        <f t="shared" si="11"/>
        <v>-1095720.78347862</v>
      </c>
    </row>
    <row r="25" spans="1:31" x14ac:dyDescent="0.25">
      <c r="A25" s="1">
        <f t="shared" si="10"/>
        <v>20</v>
      </c>
      <c r="B25" s="30" t="s">
        <v>17</v>
      </c>
      <c r="C25" s="31">
        <f t="shared" si="3"/>
        <v>20</v>
      </c>
      <c r="D25" s="32">
        <f t="shared" si="1"/>
        <v>1.6666666666666667</v>
      </c>
      <c r="E25" s="32">
        <f t="shared" si="4"/>
        <v>8.3333333333333481E-2</v>
      </c>
      <c r="F25" s="31">
        <f t="shared" si="5"/>
        <v>0</v>
      </c>
      <c r="G25" s="36">
        <f>(G24*($K24/$K23)-L24)*(1+Assumptions!$B$15)^$F25</f>
        <v>680716551.91019666</v>
      </c>
      <c r="H25" s="36">
        <f>$H$6/$G$6*G25*(1+Assumptions!$B$16)^INT((C25-1)/12)*IF(B25="Monthly",1,12)</f>
        <v>61264.489671917698</v>
      </c>
      <c r="I25" s="93">
        <f>Assumptions!$B$14*(1+Assumptions!$K$10)</f>
        <v>0.22499999999999998</v>
      </c>
      <c r="J25" s="40">
        <f t="shared" si="6"/>
        <v>2.1017019131472581E-2</v>
      </c>
      <c r="K25" s="35">
        <f t="shared" si="7"/>
        <v>0.65388720223436825</v>
      </c>
      <c r="L25" s="37">
        <f>H25*Assumptions!$B$7</f>
        <v>30632.244835958849</v>
      </c>
      <c r="M25" s="36">
        <f>L25*Assumptions!$B$11</f>
        <v>6126.44896719177</v>
      </c>
      <c r="N25" s="36">
        <f>H25*Assumptions!$B$11</f>
        <v>12252.89793438354</v>
      </c>
      <c r="O25" s="36">
        <f>N25*Assumptions!$B$12</f>
        <v>1225.2897934383541</v>
      </c>
      <c r="P25" s="36">
        <f>H25*Assumptions!$B$9</f>
        <v>4901.1591737534163</v>
      </c>
      <c r="Q25" s="36">
        <f>H25*Assumptions!$B$8</f>
        <v>3063.224483595885</v>
      </c>
      <c r="R25" s="37">
        <f>(R26)/((1+Assumptions!$B$21)^$E26)+H26/IF(H$3="EOP",((1+Assumptions!$B$21)^$E26),1)</f>
        <v>7476402.9662204431</v>
      </c>
      <c r="S25" s="36">
        <f>(S26)/((1+Assumptions!$B$21)^$E26)+L26/IF(L$3="EOP",((1+Assumptions!$B$21)^$E26),1)</f>
        <v>3656729.0027019237</v>
      </c>
      <c r="T25" s="36">
        <f>(T26)/((1+Assumptions!$B$21)^$E26)+M26/IF(M$3="EOP",((1+Assumptions!$B$21)^$E26),1)</f>
        <v>731345.80054038495</v>
      </c>
      <c r="U25" s="36">
        <f>(U26)/((1+Assumptions!$B$21)^$E26)+N26/IF(N$3="EOP",((1+Assumptions!$B$21)^$E26),1)</f>
        <v>1495280.5932440874</v>
      </c>
      <c r="V25" s="36">
        <f>(V26)/((1+Assumptions!$B$21)^$E26)+O26/IF(O$3="EOP",((1+Assumptions!$B$21)^$E26),1)</f>
        <v>149528.05932440885</v>
      </c>
      <c r="W25" s="36">
        <f>(W26)/((1+Assumptions!$B$21)^$E26)+P26/IF(P$3="EOP",((1+Assumptions!$B$21)^$E26),1)</f>
        <v>598112.23729763541</v>
      </c>
      <c r="X25" s="36">
        <f>(X26)/((1+Assumptions!$B$21)^$E26)+Q26/IF(Q$3="EOP",((1+Assumptions!$B$21)^$E26),1)</f>
        <v>365672.90027019248</v>
      </c>
      <c r="Y25" s="38">
        <f t="shared" si="2"/>
        <v>-2241482.0925713982</v>
      </c>
      <c r="Z25" s="37">
        <f>H26*Assumptions!$B$7*Assumptions!$B$25/$E26/12</f>
        <v>37483.834886479955</v>
      </c>
      <c r="AA25" s="36">
        <f>Z25*Assumptions!$B$11</f>
        <v>7496.7669772959916</v>
      </c>
      <c r="AB25" s="39">
        <f t="shared" si="8"/>
        <v>29987.067909183963</v>
      </c>
      <c r="AC25" s="87">
        <f t="shared" si="9"/>
        <v>-2211495.0246622143</v>
      </c>
      <c r="AD25" s="87">
        <f>Assumptions!$B$23*R25</f>
        <v>1121460.4449330664</v>
      </c>
      <c r="AE25" s="87">
        <f t="shared" si="11"/>
        <v>-1090034.579729148</v>
      </c>
    </row>
    <row r="26" spans="1:31" x14ac:dyDescent="0.25">
      <c r="A26" s="1">
        <f t="shared" si="10"/>
        <v>21</v>
      </c>
      <c r="B26" s="30" t="s">
        <v>17</v>
      </c>
      <c r="C26" s="31">
        <f t="shared" si="3"/>
        <v>21</v>
      </c>
      <c r="D26" s="32">
        <f t="shared" si="1"/>
        <v>1.75</v>
      </c>
      <c r="E26" s="32">
        <f t="shared" si="4"/>
        <v>8.3333333333333259E-2</v>
      </c>
      <c r="F26" s="31">
        <f t="shared" si="5"/>
        <v>0</v>
      </c>
      <c r="G26" s="36">
        <f>(G25*($K25/$K24)-L25)*(1+Assumptions!$B$15)^$F26</f>
        <v>666379286.87075412</v>
      </c>
      <c r="H26" s="36">
        <f>$H$6/$G$6*G26*(1+Assumptions!$B$16)^INT((C26-1)/12)*IF(B26="Monthly",1,12)</f>
        <v>59974.135818367875</v>
      </c>
      <c r="I26" s="93">
        <f>Assumptions!$B$14*(1+Assumptions!$K$10)</f>
        <v>0.22499999999999998</v>
      </c>
      <c r="J26" s="40">
        <f t="shared" si="6"/>
        <v>2.1017019131472581E-2</v>
      </c>
      <c r="K26" s="35">
        <f t="shared" si="7"/>
        <v>0.64014444239518342</v>
      </c>
      <c r="L26" s="37">
        <f>H26*Assumptions!$B$7</f>
        <v>29987.067909183937</v>
      </c>
      <c r="M26" s="36">
        <f>L26*Assumptions!$B$11</f>
        <v>5997.4135818367877</v>
      </c>
      <c r="N26" s="36">
        <f>H26*Assumptions!$B$11</f>
        <v>11994.827163673575</v>
      </c>
      <c r="O26" s="36">
        <f>N26*Assumptions!$B$12</f>
        <v>1199.4827163673576</v>
      </c>
      <c r="P26" s="36">
        <f>H26*Assumptions!$B$9</f>
        <v>4797.9308654694305</v>
      </c>
      <c r="Q26" s="36">
        <f>H26*Assumptions!$B$8</f>
        <v>2998.7067909183938</v>
      </c>
      <c r="R26" s="37">
        <f>(R27)/((1+Assumptions!$B$21)^$E27)+H27/IF(H$3="EOP",((1+Assumptions!$B$21)^$E27),1)</f>
        <v>7431705.459499645</v>
      </c>
      <c r="S26" s="36">
        <f>(S27)/((1+Assumptions!$B$21)^$E27)+L27/IF(L$3="EOP",((1+Assumptions!$B$21)^$E27),1)</f>
        <v>3634274.1978214909</v>
      </c>
      <c r="T26" s="36">
        <f>(T27)/((1+Assumptions!$B$21)^$E27)+M27/IF(M$3="EOP",((1+Assumptions!$B$21)^$E27),1)</f>
        <v>726854.8395642984</v>
      </c>
      <c r="U26" s="36">
        <f>(U27)/((1+Assumptions!$B$21)^$E27)+N27/IF(N$3="EOP",((1+Assumptions!$B$21)^$E27),1)</f>
        <v>1486341.0918999279</v>
      </c>
      <c r="V26" s="36">
        <f>(V27)/((1+Assumptions!$B$21)^$E27)+O27/IF(O$3="EOP",((1+Assumptions!$B$21)^$E27),1)</f>
        <v>148634.10918999289</v>
      </c>
      <c r="W26" s="36">
        <f>(W27)/((1+Assumptions!$B$21)^$E27)+P27/IF(P$3="EOP",((1+Assumptions!$B$21)^$E27),1)</f>
        <v>594536.43675997155</v>
      </c>
      <c r="X26" s="36">
        <f>(X27)/((1+Assumptions!$B$21)^$E27)+Q27/IF(Q$3="EOP",((1+Assumptions!$B$21)^$E27),1)</f>
        <v>363427.4197821492</v>
      </c>
      <c r="Y26" s="38">
        <f t="shared" si="2"/>
        <v>-2228615.2619903972</v>
      </c>
      <c r="Z26" s="37">
        <f>H27*Assumptions!$B$7*Assumptions!$B$25/$E27/12</f>
        <v>36694.349638979947</v>
      </c>
      <c r="AA26" s="36">
        <f>Z26*Assumptions!$B$11</f>
        <v>7338.8699277959895</v>
      </c>
      <c r="AB26" s="39">
        <f t="shared" si="8"/>
        <v>29355.479711183958</v>
      </c>
      <c r="AC26" s="87">
        <f t="shared" si="9"/>
        <v>-2199259.7822792134</v>
      </c>
      <c r="AD26" s="87">
        <f>Assumptions!$B$23*R26</f>
        <v>1114755.8189249467</v>
      </c>
      <c r="AE26" s="87">
        <f t="shared" si="11"/>
        <v>-1084503.9633542667</v>
      </c>
    </row>
    <row r="27" spans="1:31" x14ac:dyDescent="0.25">
      <c r="A27" s="1">
        <f t="shared" si="10"/>
        <v>22</v>
      </c>
      <c r="B27" s="30" t="s">
        <v>17</v>
      </c>
      <c r="C27" s="31">
        <f t="shared" si="3"/>
        <v>22</v>
      </c>
      <c r="D27" s="32">
        <f t="shared" si="1"/>
        <v>1.8333333333333333</v>
      </c>
      <c r="E27" s="32">
        <f t="shared" si="4"/>
        <v>8.3333333333333259E-2</v>
      </c>
      <c r="F27" s="31">
        <f t="shared" si="5"/>
        <v>0</v>
      </c>
      <c r="G27" s="36">
        <f>(G26*($K26/$K25)-L26)*(1+Assumptions!$B$15)^$F27</f>
        <v>652343993.58186519</v>
      </c>
      <c r="H27" s="36">
        <f>$H$6/$G$6*G27*(1+Assumptions!$B$16)^INT((C27-1)/12)*IF(B27="Monthly",1,12)</f>
        <v>58710.959422367865</v>
      </c>
      <c r="I27" s="93">
        <f>Assumptions!$B$14*(1+Assumptions!$K$10)</f>
        <v>0.22499999999999998</v>
      </c>
      <c r="J27" s="40">
        <f t="shared" si="6"/>
        <v>2.1017019131472581E-2</v>
      </c>
      <c r="K27" s="35">
        <f t="shared" si="7"/>
        <v>0.62669051440245804</v>
      </c>
      <c r="L27" s="37">
        <f>H27*Assumptions!$B$7</f>
        <v>29355.479711183933</v>
      </c>
      <c r="M27" s="36">
        <f>L27*Assumptions!$B$11</f>
        <v>5871.0959422367869</v>
      </c>
      <c r="N27" s="36">
        <f>H27*Assumptions!$B$11</f>
        <v>11742.191884473574</v>
      </c>
      <c r="O27" s="36">
        <f>N27*Assumptions!$B$12</f>
        <v>1174.2191884473575</v>
      </c>
      <c r="P27" s="36">
        <f>H27*Assumptions!$B$9</f>
        <v>4696.8767537894291</v>
      </c>
      <c r="Q27" s="36">
        <f>H27*Assumptions!$B$8</f>
        <v>2935.5479711183934</v>
      </c>
      <c r="R27" s="37">
        <f>(R28)/((1+Assumptions!$B$21)^$E28)+H28/IF(H$3="EOP",((1+Assumptions!$B$21)^$E28),1)</f>
        <v>7388181.6615658877</v>
      </c>
      <c r="S27" s="36">
        <f>(S28)/((1+Assumptions!$B$21)^$E28)+L28/IF(L$3="EOP",((1+Assumptions!$B$21)^$E28),1)</f>
        <v>3612404.7279175329</v>
      </c>
      <c r="T27" s="36">
        <f>(T28)/((1+Assumptions!$B$21)^$E28)+M28/IF(M$3="EOP",((1+Assumptions!$B$21)^$E28),1)</f>
        <v>722480.94558350695</v>
      </c>
      <c r="U27" s="36">
        <f>(U28)/((1+Assumptions!$B$21)^$E28)+N28/IF(N$3="EOP",((1+Assumptions!$B$21)^$E28),1)</f>
        <v>1477636.3323131762</v>
      </c>
      <c r="V27" s="36">
        <f>(V28)/((1+Assumptions!$B$21)^$E28)+O28/IF(O$3="EOP",((1+Assumptions!$B$21)^$E28),1)</f>
        <v>147763.63323131774</v>
      </c>
      <c r="W27" s="36">
        <f>(W28)/((1+Assumptions!$B$21)^$E28)+P28/IF(P$3="EOP",((1+Assumptions!$B$21)^$E28),1)</f>
        <v>591054.53292527096</v>
      </c>
      <c r="X27" s="36">
        <f>(X28)/((1+Assumptions!$B$21)^$E28)+Q28/IF(Q$3="EOP",((1+Assumptions!$B$21)^$E28),1)</f>
        <v>361240.47279175348</v>
      </c>
      <c r="Y27" s="38">
        <f t="shared" si="2"/>
        <v>-2216090.174432979</v>
      </c>
      <c r="Z27" s="37">
        <f>H28*Assumptions!$B$7*Assumptions!$B$25/$E28/12</f>
        <v>35921.49254486672</v>
      </c>
      <c r="AA27" s="36">
        <f>Z27*Assumptions!$B$11</f>
        <v>7184.2985089733447</v>
      </c>
      <c r="AB27" s="39">
        <f t="shared" si="8"/>
        <v>28737.194035893375</v>
      </c>
      <c r="AC27" s="87">
        <f t="shared" si="9"/>
        <v>-2187352.9803970857</v>
      </c>
      <c r="AD27" s="87">
        <f>Assumptions!$B$23*R27</f>
        <v>1108227.2492348831</v>
      </c>
      <c r="AE27" s="87">
        <f t="shared" si="11"/>
        <v>-1079125.7311622025</v>
      </c>
    </row>
    <row r="28" spans="1:31" x14ac:dyDescent="0.25">
      <c r="A28" s="1">
        <f t="shared" si="10"/>
        <v>23</v>
      </c>
      <c r="B28" s="30" t="s">
        <v>17</v>
      </c>
      <c r="C28" s="31">
        <f t="shared" si="3"/>
        <v>23</v>
      </c>
      <c r="D28" s="32">
        <f t="shared" si="1"/>
        <v>1.9166666666666667</v>
      </c>
      <c r="E28" s="32">
        <f t="shared" si="4"/>
        <v>8.3333333333333481E-2</v>
      </c>
      <c r="F28" s="31">
        <f t="shared" si="5"/>
        <v>0</v>
      </c>
      <c r="G28" s="36">
        <f>(G27*($K27/$K26)-L27)*(1+Assumptions!$B$15)^$F28</f>
        <v>638604311.90874279</v>
      </c>
      <c r="H28" s="36">
        <f>$H$6/$G$6*G28*(1+Assumptions!$B$16)^INT((C28-1)/12)*IF(B28="Monthly",1,12)</f>
        <v>57474.388071786852</v>
      </c>
      <c r="I28" s="93">
        <f>Assumptions!$B$14*(1+Assumptions!$K$10)</f>
        <v>0.22499999999999998</v>
      </c>
      <c r="J28" s="40">
        <f t="shared" si="6"/>
        <v>2.1017019131472581E-2</v>
      </c>
      <c r="K28" s="35">
        <f t="shared" si="7"/>
        <v>0.61351934787174922</v>
      </c>
      <c r="L28" s="37">
        <f>H28*Assumptions!$B$7</f>
        <v>28737.194035893426</v>
      </c>
      <c r="M28" s="36">
        <f>L28*Assumptions!$B$11</f>
        <v>5747.4388071786852</v>
      </c>
      <c r="N28" s="36">
        <f>H28*Assumptions!$B$11</f>
        <v>11494.87761435737</v>
      </c>
      <c r="O28" s="36">
        <f>N28*Assumptions!$B$12</f>
        <v>1149.4877614357372</v>
      </c>
      <c r="P28" s="36">
        <f>H28*Assumptions!$B$9</f>
        <v>4597.9510457429487</v>
      </c>
      <c r="Q28" s="36">
        <f>H28*Assumptions!$B$8</f>
        <v>2873.7194035893426</v>
      </c>
      <c r="R28" s="37">
        <f>(R29)/((1+Assumptions!$B$21)^$E29)+H29/IF(H$3="EOP",((1+Assumptions!$B$21)^$E29),1)</f>
        <v>7345807.330219646</v>
      </c>
      <c r="S28" s="36">
        <f>(S29)/((1+Assumptions!$B$21)^$E29)+L29/IF(L$3="EOP",((1+Assumptions!$B$21)^$E29),1)</f>
        <v>3591108.4961615559</v>
      </c>
      <c r="T28" s="36">
        <f>(T29)/((1+Assumptions!$B$21)^$E29)+M29/IF(M$3="EOP",((1+Assumptions!$B$21)^$E29),1)</f>
        <v>718221.69923231169</v>
      </c>
      <c r="U28" s="36">
        <f>(U29)/((1+Assumptions!$B$21)^$E29)+N29/IF(N$3="EOP",((1+Assumptions!$B$21)^$E29),1)</f>
        <v>1469161.4660439279</v>
      </c>
      <c r="V28" s="36">
        <f>(V29)/((1+Assumptions!$B$21)^$E29)+O29/IF(O$3="EOP",((1+Assumptions!$B$21)^$E29),1)</f>
        <v>146916.14660439291</v>
      </c>
      <c r="W28" s="36">
        <f>(W29)/((1+Assumptions!$B$21)^$E29)+P29/IF(P$3="EOP",((1+Assumptions!$B$21)^$E29),1)</f>
        <v>587664.58641757164</v>
      </c>
      <c r="X28" s="36">
        <f>(X29)/((1+Assumptions!$B$21)^$E29)+Q29/IF(Q$3="EOP",((1+Assumptions!$B$21)^$E29),1)</f>
        <v>359110.84961615584</v>
      </c>
      <c r="Y28" s="38">
        <f t="shared" si="2"/>
        <v>-2203899.7778171394</v>
      </c>
      <c r="Z28" s="37">
        <f>H29*Assumptions!$B$7*Assumptions!$B$25/$E29/12</f>
        <v>35164.913381655773</v>
      </c>
      <c r="AA28" s="36">
        <f>Z28*Assumptions!$B$11</f>
        <v>7032.9826763311548</v>
      </c>
      <c r="AB28" s="39">
        <f t="shared" si="8"/>
        <v>28131.930705324619</v>
      </c>
      <c r="AC28" s="87">
        <f t="shared" si="9"/>
        <v>-2175767.8471118147</v>
      </c>
      <c r="AD28" s="87">
        <f>Assumptions!$B$23*R28</f>
        <v>1101871.0995329469</v>
      </c>
      <c r="AE28" s="87">
        <f t="shared" si="11"/>
        <v>-1073896.7475788677</v>
      </c>
    </row>
    <row r="29" spans="1:31" s="21" customFormat="1" x14ac:dyDescent="0.25">
      <c r="A29" s="21">
        <f t="shared" si="10"/>
        <v>24</v>
      </c>
      <c r="B29" s="41" t="s">
        <v>17</v>
      </c>
      <c r="C29" s="23">
        <f t="shared" si="3"/>
        <v>24</v>
      </c>
      <c r="D29" s="22">
        <f t="shared" si="1"/>
        <v>2</v>
      </c>
      <c r="E29" s="22">
        <f t="shared" si="4"/>
        <v>8.3333333333333259E-2</v>
      </c>
      <c r="F29" s="23">
        <f t="shared" si="5"/>
        <v>0</v>
      </c>
      <c r="G29" s="27">
        <f>(G28*($K28/$K27)-L28)*(1+Assumptions!$B$15)^$F29</f>
        <v>625154015.67387998</v>
      </c>
      <c r="H29" s="27">
        <f>$H$6/$G$6*G29*(1+Assumptions!$B$16)^INT((C29-1)/12)*IF(B29="Monthly",1,12)</f>
        <v>56263.861410649195</v>
      </c>
      <c r="I29" s="93">
        <f>Assumptions!$B$14*(1+Assumptions!$K$10)</f>
        <v>0.22499999999999998</v>
      </c>
      <c r="J29" s="42">
        <f t="shared" si="6"/>
        <v>2.1017019131472581E-2</v>
      </c>
      <c r="K29" s="43">
        <f t="shared" si="7"/>
        <v>0.60062500000000008</v>
      </c>
      <c r="L29" s="26">
        <f>H29*Assumptions!$B$7</f>
        <v>28131.930705324598</v>
      </c>
      <c r="M29" s="27">
        <f>L29*Assumptions!$B$11</f>
        <v>5626.3861410649197</v>
      </c>
      <c r="N29" s="27">
        <f>H29*Assumptions!$B$11</f>
        <v>11252.772282129839</v>
      </c>
      <c r="O29" s="27">
        <f>N29*Assumptions!$B$12</f>
        <v>1125.277228212984</v>
      </c>
      <c r="P29" s="27">
        <f>H29*Assumptions!$B$9</f>
        <v>4501.1089128519361</v>
      </c>
      <c r="Q29" s="27">
        <f>H29*Assumptions!$B$8</f>
        <v>2813.1930705324598</v>
      </c>
      <c r="R29" s="26">
        <f>(R30)/((1+Assumptions!$B$21)^$E30)+H30/IF(H$3="EOP",((1+Assumptions!$B$21)^$E30),1)</f>
        <v>7304558.7348366445</v>
      </c>
      <c r="S29" s="27">
        <f>(S30)/((1+Assumptions!$B$21)^$E30)+L30/IF(L$3="EOP",((1+Assumptions!$B$21)^$E30),1)</f>
        <v>3570373.6609855653</v>
      </c>
      <c r="T29" s="27">
        <f>(T30)/((1+Assumptions!$B$21)^$E30)+M30/IF(M$3="EOP",((1+Assumptions!$B$21)^$E30),1)</f>
        <v>714074.73219711357</v>
      </c>
      <c r="U29" s="27">
        <f>(U30)/((1+Assumptions!$B$21)^$E30)+N30/IF(N$3="EOP",((1+Assumptions!$B$21)^$E30),1)</f>
        <v>1460911.7469673278</v>
      </c>
      <c r="V29" s="27">
        <f>(V30)/((1+Assumptions!$B$21)^$E30)+O30/IF(O$3="EOP",((1+Assumptions!$B$21)^$E30),1)</f>
        <v>146091.17469673289</v>
      </c>
      <c r="W29" s="27">
        <f>(W30)/((1+Assumptions!$B$21)^$E30)+P30/IF(P$3="EOP",((1+Assumptions!$B$21)^$E30),1)</f>
        <v>584364.69878693158</v>
      </c>
      <c r="X29" s="27">
        <f>(X30)/((1+Assumptions!$B$21)^$E30)+Q30/IF(Q$3="EOP",((1+Assumptions!$B$21)^$E30),1)</f>
        <v>357037.36609855678</v>
      </c>
      <c r="Y29" s="28">
        <f t="shared" si="2"/>
        <v>-2192037.1688921098</v>
      </c>
      <c r="Z29" s="26">
        <f>H30*Assumptions!$B$7*Assumptions!$B$25/$E30/12</f>
        <v>37921.775064465364</v>
      </c>
      <c r="AA29" s="27">
        <f>Z29*Assumptions!$B$11</f>
        <v>7584.3550128930729</v>
      </c>
      <c r="AB29" s="29">
        <f t="shared" si="8"/>
        <v>30337.420051572291</v>
      </c>
      <c r="AC29" s="86">
        <f t="shared" si="9"/>
        <v>-2161699.7488405374</v>
      </c>
      <c r="AD29" s="86">
        <f>Assumptions!$B$23*R29</f>
        <v>1095683.8102254965</v>
      </c>
      <c r="AE29" s="86">
        <f t="shared" si="11"/>
        <v>-1066015.9386150409</v>
      </c>
    </row>
    <row r="30" spans="1:31" x14ac:dyDescent="0.25">
      <c r="A30" s="1">
        <f t="shared" si="10"/>
        <v>25</v>
      </c>
      <c r="B30" s="30" t="s">
        <v>17</v>
      </c>
      <c r="C30" s="31">
        <f t="shared" si="3"/>
        <v>25</v>
      </c>
      <c r="D30" s="32">
        <f t="shared" si="1"/>
        <v>2.0833333333333335</v>
      </c>
      <c r="E30" s="32">
        <f t="shared" si="4"/>
        <v>8.3333333333333481E-2</v>
      </c>
      <c r="F30" s="31">
        <f t="shared" si="5"/>
        <v>1</v>
      </c>
      <c r="G30" s="36">
        <f>(G29*($K29/$K28)-L29)*(1+Assumptions!$B$15)^$F30</f>
        <v>624226750.03235269</v>
      </c>
      <c r="H30" s="36">
        <f>$H$6/$G$6*G30*(1+Assumptions!$B$16)^INT((C30-1)/12)*IF(B30="Monthly",1,12)</f>
        <v>60674.840103144685</v>
      </c>
      <c r="I30" s="93">
        <f>Assumptions!$B$14*(1+Assumptions!$K$10)</f>
        <v>0.22499999999999998</v>
      </c>
      <c r="J30" s="40">
        <f t="shared" si="6"/>
        <v>2.1017019131472581E-2</v>
      </c>
      <c r="K30" s="35">
        <f t="shared" si="7"/>
        <v>0.5880016528841594</v>
      </c>
      <c r="L30" s="37">
        <f>H30*Assumptions!$B$7</f>
        <v>30337.420051572342</v>
      </c>
      <c r="M30" s="36">
        <f>L30*Assumptions!$B$11</f>
        <v>6067.4840103144688</v>
      </c>
      <c r="N30" s="36">
        <f>H30*Assumptions!$B$11</f>
        <v>12134.968020628938</v>
      </c>
      <c r="O30" s="36">
        <f>N30*Assumptions!$B$12</f>
        <v>1213.4968020628937</v>
      </c>
      <c r="P30" s="36">
        <f>H30*Assumptions!$B$9</f>
        <v>4853.9872082515749</v>
      </c>
      <c r="Q30" s="36">
        <f>H30*Assumptions!$B$8</f>
        <v>3033.7420051572344</v>
      </c>
      <c r="R30" s="37">
        <f>(R31)/((1+Assumptions!$B$21)^$E31)+H31/IF(H$3="EOP",((1+Assumptions!$B$21)^$E31),1)</f>
        <v>7258805.1095144032</v>
      </c>
      <c r="S30" s="36">
        <f>(S31)/((1+Assumptions!$B$21)^$E31)+L31/IF(L$3="EOP",((1+Assumptions!$B$21)^$E31),1)</f>
        <v>3547390.626097783</v>
      </c>
      <c r="T30" s="36">
        <f>(T31)/((1+Assumptions!$B$21)^$E31)+M31/IF(M$3="EOP",((1+Assumptions!$B$21)^$E31),1)</f>
        <v>709478.12521955709</v>
      </c>
      <c r="U30" s="36">
        <f>(U31)/((1+Assumptions!$B$21)^$E31)+N31/IF(N$3="EOP",((1+Assumptions!$B$21)^$E31),1)</f>
        <v>1451761.0219028795</v>
      </c>
      <c r="V30" s="36">
        <f>(V31)/((1+Assumptions!$B$21)^$E31)+O31/IF(O$3="EOP",((1+Assumptions!$B$21)^$E31),1)</f>
        <v>145176.10219028805</v>
      </c>
      <c r="W30" s="36">
        <f>(W31)/((1+Assumptions!$B$21)^$E31)+P31/IF(P$3="EOP",((1+Assumptions!$B$21)^$E31),1)</f>
        <v>580704.40876115218</v>
      </c>
      <c r="X30" s="36">
        <f>(X31)/((1+Assumptions!$B$21)^$E31)+Q31/IF(Q$3="EOP",((1+Assumptions!$B$21)^$E31),1)</f>
        <v>354739.06260977854</v>
      </c>
      <c r="Y30" s="38">
        <f t="shared" si="2"/>
        <v>-2178864.2175526549</v>
      </c>
      <c r="Z30" s="37">
        <f>H31*Assumptions!$B$7*Assumptions!$B$25/$E31/12</f>
        <v>37122.929394168161</v>
      </c>
      <c r="AA30" s="36">
        <f>Z30*Assumptions!$B$11</f>
        <v>7424.5858788336327</v>
      </c>
      <c r="AB30" s="39">
        <f t="shared" si="8"/>
        <v>29698.343515334527</v>
      </c>
      <c r="AC30" s="87">
        <f t="shared" si="9"/>
        <v>-2149165.8740373203</v>
      </c>
      <c r="AD30" s="87">
        <f>Assumptions!$B$23*R30</f>
        <v>1088820.7664271605</v>
      </c>
      <c r="AE30" s="87">
        <f t="shared" si="11"/>
        <v>-1060345.1076101598</v>
      </c>
    </row>
    <row r="31" spans="1:31" x14ac:dyDescent="0.25">
      <c r="A31" s="1">
        <f t="shared" si="10"/>
        <v>26</v>
      </c>
      <c r="B31" s="30" t="s">
        <v>17</v>
      </c>
      <c r="C31" s="31">
        <f t="shared" si="3"/>
        <v>26</v>
      </c>
      <c r="D31" s="32">
        <f t="shared" si="1"/>
        <v>2.1666666666666665</v>
      </c>
      <c r="E31" s="32">
        <f t="shared" si="4"/>
        <v>8.3333333333333037E-2</v>
      </c>
      <c r="F31" s="31">
        <f t="shared" si="5"/>
        <v>0</v>
      </c>
      <c r="G31" s="36">
        <f>(G30*($K30/$K29)-L30)*(1+Assumptions!$B$15)^$F31</f>
        <v>611077027.06449425</v>
      </c>
      <c r="H31" s="36">
        <f>$H$6/$G$6*G31*(1+Assumptions!$B$16)^INT((C31-1)/12)*IF(B31="Monthly",1,12)</f>
        <v>59396.687030668843</v>
      </c>
      <c r="I31" s="93">
        <f>Assumptions!$B$14*(1+Assumptions!$K$10)</f>
        <v>0.22499999999999998</v>
      </c>
      <c r="J31" s="40">
        <f t="shared" si="6"/>
        <v>2.101701913147247E-2</v>
      </c>
      <c r="K31" s="35">
        <f t="shared" si="7"/>
        <v>0.57564361089615557</v>
      </c>
      <c r="L31" s="37">
        <f>H31*Assumptions!$B$7</f>
        <v>29698.343515334422</v>
      </c>
      <c r="M31" s="36">
        <f>L31*Assumptions!$B$11</f>
        <v>5939.6687030668845</v>
      </c>
      <c r="N31" s="36">
        <f>H31*Assumptions!$B$11</f>
        <v>11879.337406133769</v>
      </c>
      <c r="O31" s="36">
        <f>N31*Assumptions!$B$12</f>
        <v>1187.933740613377</v>
      </c>
      <c r="P31" s="36">
        <f>H31*Assumptions!$B$9</f>
        <v>4751.7349624535073</v>
      </c>
      <c r="Q31" s="36">
        <f>H31*Assumptions!$B$8</f>
        <v>2969.8343515334423</v>
      </c>
      <c r="R31" s="37">
        <f>(R32)/((1+Assumptions!$B$21)^$E32)+H32/IF(H$3="EOP",((1+Assumptions!$B$21)^$E32),1)</f>
        <v>7214238.025073777</v>
      </c>
      <c r="S31" s="36">
        <f>(S32)/((1+Assumptions!$B$21)^$E32)+L32/IF(L$3="EOP",((1+Assumptions!$B$21)^$E32),1)</f>
        <v>3524999.326457385</v>
      </c>
      <c r="T31" s="36">
        <f>(T32)/((1+Assumptions!$B$21)^$E32)+M32/IF(M$3="EOP",((1+Assumptions!$B$21)^$E32),1)</f>
        <v>704999.86529147741</v>
      </c>
      <c r="U31" s="36">
        <f>(U32)/((1+Assumptions!$B$21)^$E32)+N32/IF(N$3="EOP",((1+Assumptions!$B$21)^$E32),1)</f>
        <v>1442847.6050147545</v>
      </c>
      <c r="V31" s="36">
        <f>(V32)/((1+Assumptions!$B$21)^$E32)+O32/IF(O$3="EOP",((1+Assumptions!$B$21)^$E32),1)</f>
        <v>144284.76050147554</v>
      </c>
      <c r="W31" s="36">
        <f>(W32)/((1+Assumptions!$B$21)^$E32)+P32/IF(P$3="EOP",((1+Assumptions!$B$21)^$E32),1)</f>
        <v>577139.04200590216</v>
      </c>
      <c r="X31" s="36">
        <f>(X32)/((1+Assumptions!$B$21)^$E32)+Q32/IF(Q$3="EOP",((1+Assumptions!$B$21)^$E32),1)</f>
        <v>352499.93264573871</v>
      </c>
      <c r="Y31" s="38">
        <f t="shared" si="2"/>
        <v>-2166036.7447429495</v>
      </c>
      <c r="Z31" s="37">
        <f>H32*Assumptions!$B$7*Assumptions!$B$25/$E32/12</f>
        <v>36340.911902505875</v>
      </c>
      <c r="AA31" s="36">
        <f>Z31*Assumptions!$B$11</f>
        <v>7268.1823805011754</v>
      </c>
      <c r="AB31" s="39">
        <f t="shared" si="8"/>
        <v>29072.729522004702</v>
      </c>
      <c r="AC31" s="87">
        <f t="shared" si="9"/>
        <v>-2136964.0152209448</v>
      </c>
      <c r="AD31" s="87">
        <f>Assumptions!$B$23*R31</f>
        <v>1082135.7037610665</v>
      </c>
      <c r="AE31" s="87">
        <f t="shared" si="11"/>
        <v>-1054828.3114598782</v>
      </c>
    </row>
    <row r="32" spans="1:31" x14ac:dyDescent="0.25">
      <c r="A32" s="1">
        <f t="shared" si="10"/>
        <v>27</v>
      </c>
      <c r="B32" s="30" t="s">
        <v>17</v>
      </c>
      <c r="C32" s="31">
        <f t="shared" si="3"/>
        <v>27</v>
      </c>
      <c r="D32" s="32">
        <f t="shared" si="1"/>
        <v>2.25</v>
      </c>
      <c r="E32" s="32">
        <f t="shared" si="4"/>
        <v>8.3333333333333481E-2</v>
      </c>
      <c r="F32" s="31">
        <f t="shared" si="5"/>
        <v>0</v>
      </c>
      <c r="G32" s="36">
        <f>(G31*($K31/$K30)-L31)*(1+Assumptions!$B$15)^$F32</f>
        <v>598204311.15236115</v>
      </c>
      <c r="H32" s="36">
        <f>$H$6/$G$6*G32*(1+Assumptions!$B$16)^INT((C32-1)/12)*IF(B32="Monthly",1,12)</f>
        <v>58145.459044009505</v>
      </c>
      <c r="I32" s="93">
        <f>Assumptions!$B$14*(1+Assumptions!$K$10)</f>
        <v>0.22499999999999998</v>
      </c>
      <c r="J32" s="40">
        <f t="shared" si="6"/>
        <v>2.1017019131472581E-2</v>
      </c>
      <c r="K32" s="35">
        <f t="shared" si="7"/>
        <v>0.5635452981130411</v>
      </c>
      <c r="L32" s="37">
        <f>H32*Assumptions!$B$7</f>
        <v>29072.729522004753</v>
      </c>
      <c r="M32" s="36">
        <f>L32*Assumptions!$B$11</f>
        <v>5814.5459044009513</v>
      </c>
      <c r="N32" s="36">
        <f>H32*Assumptions!$B$11</f>
        <v>11629.091808801903</v>
      </c>
      <c r="O32" s="36">
        <f>N32*Assumptions!$B$12</f>
        <v>1162.9091808801902</v>
      </c>
      <c r="P32" s="36">
        <f>H32*Assumptions!$B$9</f>
        <v>4651.6367235207608</v>
      </c>
      <c r="Q32" s="36">
        <f>H32*Assumptions!$B$8</f>
        <v>2907.2729522004756</v>
      </c>
      <c r="R32" s="37">
        <f>(R33)/((1+Assumptions!$B$21)^$E33)+H33/IF(H$3="EOP",((1+Assumptions!$B$21)^$E33),1)</f>
        <v>7170832.9450476291</v>
      </c>
      <c r="S32" s="36">
        <f>(S33)/((1+Assumptions!$B$21)^$E33)+L33/IF(L$3="EOP",((1+Assumptions!$B$21)^$E33),1)</f>
        <v>3503187.5183991888</v>
      </c>
      <c r="T32" s="36">
        <f>(T33)/((1+Assumptions!$B$21)^$E33)+M33/IF(M$3="EOP",((1+Assumptions!$B$21)^$E33),1)</f>
        <v>700637.50367983826</v>
      </c>
      <c r="U32" s="36">
        <f>(U33)/((1+Assumptions!$B$21)^$E33)+N33/IF(N$3="EOP",((1+Assumptions!$B$21)^$E33),1)</f>
        <v>1434166.5890095248</v>
      </c>
      <c r="V32" s="36">
        <f>(V33)/((1+Assumptions!$B$21)^$E33)+O33/IF(O$3="EOP",((1+Assumptions!$B$21)^$E33),1)</f>
        <v>143416.65890095258</v>
      </c>
      <c r="W32" s="36">
        <f>(W33)/((1+Assumptions!$B$21)^$E33)+P33/IF(P$3="EOP",((1+Assumptions!$B$21)^$E33),1)</f>
        <v>573666.63560381031</v>
      </c>
      <c r="X32" s="36">
        <f>(X33)/((1+Assumptions!$B$21)^$E33)+Q33/IF(Q$3="EOP",((1+Assumptions!$B$21)^$E33),1)</f>
        <v>350318.75183991913</v>
      </c>
      <c r="Y32" s="38">
        <f t="shared" si="2"/>
        <v>-2153547.6127759772</v>
      </c>
      <c r="Z32" s="37">
        <f>H33*Assumptions!$B$7*Assumptions!$B$25/$E33/12</f>
        <v>35575.368093477293</v>
      </c>
      <c r="AA32" s="36">
        <f>Z32*Assumptions!$B$11</f>
        <v>7115.0736186954591</v>
      </c>
      <c r="AB32" s="39">
        <f t="shared" si="8"/>
        <v>28460.294474781833</v>
      </c>
      <c r="AC32" s="87">
        <f t="shared" si="9"/>
        <v>-2125087.3183011953</v>
      </c>
      <c r="AD32" s="87">
        <f>Assumptions!$B$23*R32</f>
        <v>1075624.9417571444</v>
      </c>
      <c r="AE32" s="87">
        <f t="shared" si="11"/>
        <v>-1049462.3765440509</v>
      </c>
    </row>
    <row r="33" spans="1:31" x14ac:dyDescent="0.25">
      <c r="A33" s="1">
        <f t="shared" si="10"/>
        <v>28</v>
      </c>
      <c r="B33" s="30" t="s">
        <v>17</v>
      </c>
      <c r="C33" s="31">
        <f t="shared" si="3"/>
        <v>28</v>
      </c>
      <c r="D33" s="32">
        <f t="shared" si="1"/>
        <v>2.3333333333333335</v>
      </c>
      <c r="E33" s="32">
        <f t="shared" si="4"/>
        <v>8.3333333333333481E-2</v>
      </c>
      <c r="F33" s="31">
        <f t="shared" si="5"/>
        <v>0</v>
      </c>
      <c r="G33" s="36">
        <f>(G32*($K32/$K31)-L32)*(1+Assumptions!$B$15)^$F33</f>
        <v>585602766.97082067</v>
      </c>
      <c r="H33" s="36">
        <f>$H$6/$G$6*G33*(1+Assumptions!$B$16)^INT((C33-1)/12)*IF(B33="Monthly",1,12)</f>
        <v>56920.588949563768</v>
      </c>
      <c r="I33" s="93">
        <f>Assumptions!$B$14*(1+Assumptions!$K$10)</f>
        <v>0.22499999999999998</v>
      </c>
      <c r="J33" s="40">
        <f t="shared" si="6"/>
        <v>2.1017019131472581E-2</v>
      </c>
      <c r="K33" s="35">
        <f t="shared" si="7"/>
        <v>0.55170125580114793</v>
      </c>
      <c r="L33" s="37">
        <f>H33*Assumptions!$B$7</f>
        <v>28460.294474781884</v>
      </c>
      <c r="M33" s="36">
        <f>L33*Assumptions!$B$11</f>
        <v>5692.0588949563771</v>
      </c>
      <c r="N33" s="36">
        <f>H33*Assumptions!$B$11</f>
        <v>11384.117789912754</v>
      </c>
      <c r="O33" s="36">
        <f>N33*Assumptions!$B$12</f>
        <v>1138.4117789912755</v>
      </c>
      <c r="P33" s="36">
        <f>H33*Assumptions!$B$9</f>
        <v>4553.6471159651019</v>
      </c>
      <c r="Q33" s="36">
        <f>H33*Assumptions!$B$8</f>
        <v>2846.0294474781886</v>
      </c>
      <c r="R33" s="37">
        <f>(R34)/((1+Assumptions!$B$21)^$E34)+H34/IF(H$3="EOP",((1+Assumptions!$B$21)^$E34),1)</f>
        <v>7128565.8507896401</v>
      </c>
      <c r="S33" s="36">
        <f>(S34)/((1+Assumptions!$B$21)^$E34)+L34/IF(L$3="EOP",((1+Assumptions!$B$21)^$E34),1)</f>
        <v>3481943.2166348668</v>
      </c>
      <c r="T33" s="36">
        <f>(T34)/((1+Assumptions!$B$21)^$E34)+M34/IF(M$3="EOP",((1+Assumptions!$B$21)^$E34),1)</f>
        <v>696388.64332697378</v>
      </c>
      <c r="U33" s="36">
        <f>(U34)/((1+Assumptions!$B$21)^$E34)+N34/IF(N$3="EOP",((1+Assumptions!$B$21)^$E34),1)</f>
        <v>1425713.1701579271</v>
      </c>
      <c r="V33" s="36">
        <f>(V34)/((1+Assumptions!$B$21)^$E34)+O34/IF(O$3="EOP",((1+Assumptions!$B$21)^$E34),1)</f>
        <v>142571.3170157928</v>
      </c>
      <c r="W33" s="36">
        <f>(W34)/((1+Assumptions!$B$21)^$E34)+P34/IF(P$3="EOP",((1+Assumptions!$B$21)^$E34),1)</f>
        <v>570285.26806317118</v>
      </c>
      <c r="X33" s="36">
        <f>(X34)/((1+Assumptions!$B$21)^$E34)+Q34/IF(Q$3="EOP",((1+Assumptions!$B$21)^$E34),1)</f>
        <v>348194.32166348689</v>
      </c>
      <c r="Y33" s="38">
        <f t="shared" si="2"/>
        <v>-2141389.8346129544</v>
      </c>
      <c r="Z33" s="37">
        <f>H34*Assumptions!$B$7*Assumptions!$B$25/$E34/12</f>
        <v>34825.950938758346</v>
      </c>
      <c r="AA33" s="36">
        <f>Z33*Assumptions!$B$11</f>
        <v>6965.1901877516693</v>
      </c>
      <c r="AB33" s="39">
        <f t="shared" si="8"/>
        <v>27860.760751006677</v>
      </c>
      <c r="AC33" s="87">
        <f t="shared" si="9"/>
        <v>-2113529.0738619477</v>
      </c>
      <c r="AD33" s="87">
        <f>Assumptions!$B$23*R33</f>
        <v>1069284.877618446</v>
      </c>
      <c r="AE33" s="87">
        <f t="shared" si="11"/>
        <v>-1044244.1962435017</v>
      </c>
    </row>
    <row r="34" spans="1:31" x14ac:dyDescent="0.25">
      <c r="A34" s="1">
        <f t="shared" si="10"/>
        <v>29</v>
      </c>
      <c r="B34" s="30" t="s">
        <v>17</v>
      </c>
      <c r="C34" s="31">
        <f t="shared" si="3"/>
        <v>29</v>
      </c>
      <c r="D34" s="32">
        <f t="shared" si="1"/>
        <v>2.4166666666666665</v>
      </c>
      <c r="E34" s="32">
        <f t="shared" si="4"/>
        <v>8.3333333333333037E-2</v>
      </c>
      <c r="F34" s="31">
        <f t="shared" si="5"/>
        <v>0</v>
      </c>
      <c r="G34" s="36">
        <f>(G33*($K33/$K32)-L33)*(1+Assumptions!$B$15)^$F34</f>
        <v>573266682.1194768</v>
      </c>
      <c r="H34" s="36">
        <f>$H$6/$G$6*G34*(1+Assumptions!$B$16)^INT((C34-1)/12)*IF(B34="Monthly",1,12)</f>
        <v>55721.521502013151</v>
      </c>
      <c r="I34" s="93">
        <f>Assumptions!$B$14*(1+Assumptions!$K$10)</f>
        <v>0.22499999999999998</v>
      </c>
      <c r="J34" s="40">
        <f t="shared" si="6"/>
        <v>2.101701913147247E-2</v>
      </c>
      <c r="K34" s="35">
        <f t="shared" si="7"/>
        <v>0.54010613995311785</v>
      </c>
      <c r="L34" s="37">
        <f>H34*Assumptions!$B$7</f>
        <v>27860.760751006575</v>
      </c>
      <c r="M34" s="36">
        <f>L34*Assumptions!$B$11</f>
        <v>5572.1521502013156</v>
      </c>
      <c r="N34" s="36">
        <f>H34*Assumptions!$B$11</f>
        <v>11144.304300402631</v>
      </c>
      <c r="O34" s="36">
        <f>N34*Assumptions!$B$12</f>
        <v>1114.4304300402632</v>
      </c>
      <c r="P34" s="36">
        <f>H34*Assumptions!$B$9</f>
        <v>4457.721720161052</v>
      </c>
      <c r="Q34" s="36">
        <f>H34*Assumptions!$B$8</f>
        <v>2786.0760751006578</v>
      </c>
      <c r="R34" s="37">
        <f>(R35)/((1+Assumptions!$B$21)^$E35)+H35/IF(H$3="EOP",((1+Assumptions!$B$21)^$E35),1)</f>
        <v>7087413.2305680448</v>
      </c>
      <c r="S34" s="36">
        <f>(S35)/((1+Assumptions!$B$21)^$E35)+L35/IF(L$3="EOP",((1+Assumptions!$B$21)^$E35),1)</f>
        <v>3461254.6888110177</v>
      </c>
      <c r="T34" s="36">
        <f>(T35)/((1+Assumptions!$B$21)^$E35)+M35/IF(M$3="EOP",((1+Assumptions!$B$21)^$E35),1)</f>
        <v>692250.93776220398</v>
      </c>
      <c r="U34" s="36">
        <f>(U35)/((1+Assumptions!$B$21)^$E35)+N35/IF(N$3="EOP",((1+Assumptions!$B$21)^$E35),1)</f>
        <v>1417482.6461136083</v>
      </c>
      <c r="V34" s="36">
        <f>(V35)/((1+Assumptions!$B$21)^$E35)+O35/IF(O$3="EOP",((1+Assumptions!$B$21)^$E35),1)</f>
        <v>141748.26461136091</v>
      </c>
      <c r="W34" s="36">
        <f>(W35)/((1+Assumptions!$B$21)^$E35)+P35/IF(P$3="EOP",((1+Assumptions!$B$21)^$E35),1)</f>
        <v>566993.05844544363</v>
      </c>
      <c r="X34" s="36">
        <f>(X35)/((1+Assumptions!$B$21)^$E35)+Q35/IF(Q$3="EOP",((1+Assumptions!$B$21)^$E35),1)</f>
        <v>346125.46888110199</v>
      </c>
      <c r="Y34" s="38">
        <f t="shared" si="2"/>
        <v>-2129556.5706904386</v>
      </c>
      <c r="Z34" s="37">
        <f>H35*Assumptions!$B$7*Assumptions!$B$25/$E35/12</f>
        <v>34092.320720390933</v>
      </c>
      <c r="AA34" s="36">
        <f>Z34*Assumptions!$B$11</f>
        <v>6818.464144078187</v>
      </c>
      <c r="AB34" s="39">
        <f t="shared" si="8"/>
        <v>27273.856576312748</v>
      </c>
      <c r="AC34" s="87">
        <f t="shared" si="9"/>
        <v>-2102282.7141141258</v>
      </c>
      <c r="AD34" s="87">
        <f>Assumptions!$B$23*R34</f>
        <v>1063111.9845852067</v>
      </c>
      <c r="AE34" s="87">
        <f t="shared" si="11"/>
        <v>-1039170.7295289191</v>
      </c>
    </row>
    <row r="35" spans="1:31" x14ac:dyDescent="0.25">
      <c r="A35" s="1">
        <f t="shared" si="10"/>
        <v>30</v>
      </c>
      <c r="B35" s="30" t="s">
        <v>17</v>
      </c>
      <c r="C35" s="31">
        <f t="shared" si="3"/>
        <v>30</v>
      </c>
      <c r="D35" s="32">
        <f t="shared" si="1"/>
        <v>2.5</v>
      </c>
      <c r="E35" s="32">
        <f t="shared" si="4"/>
        <v>8.3333333333333481E-2</v>
      </c>
      <c r="F35" s="31">
        <f t="shared" si="5"/>
        <v>0</v>
      </c>
      <c r="G35" s="36">
        <f>(G34*($K34/$K33)-L34)*(1+Assumptions!$B$15)^$F35</f>
        <v>561190464.53318501</v>
      </c>
      <c r="H35" s="36">
        <f>$H$6/$G$6*G35*(1+Assumptions!$B$16)^INT((C35-1)/12)*IF(B35="Monthly",1,12)</f>
        <v>54547.713152625583</v>
      </c>
      <c r="I35" s="93">
        <f>Assumptions!$B$14*(1+Assumptions!$K$10)</f>
        <v>0.22499999999999998</v>
      </c>
      <c r="J35" s="40">
        <f t="shared" si="6"/>
        <v>2.1017019131472581E-2</v>
      </c>
      <c r="K35" s="35">
        <f t="shared" si="7"/>
        <v>0.52875471887669734</v>
      </c>
      <c r="L35" s="37">
        <f>H35*Assumptions!$B$7</f>
        <v>27273.856576312792</v>
      </c>
      <c r="M35" s="36">
        <f>L35*Assumptions!$B$11</f>
        <v>5454.7713152625583</v>
      </c>
      <c r="N35" s="36">
        <f>H35*Assumptions!$B$11</f>
        <v>10909.542630525117</v>
      </c>
      <c r="O35" s="36">
        <f>N35*Assumptions!$B$12</f>
        <v>1090.9542630525118</v>
      </c>
      <c r="P35" s="36">
        <f>H35*Assumptions!$B$9</f>
        <v>4363.8170522100463</v>
      </c>
      <c r="Q35" s="36">
        <f>H35*Assumptions!$B$8</f>
        <v>2727.3856576312792</v>
      </c>
      <c r="R35" s="37">
        <f>(R36)/((1+Assumptions!$B$21)^$E36)+H36/IF(H$3="EOP",((1+Assumptions!$B$21)^$E36),1)</f>
        <v>7047352.0688891197</v>
      </c>
      <c r="S35" s="36">
        <f>(S36)/((1+Assumptions!$B$21)^$E36)+L36/IF(L$3="EOP",((1+Assumptions!$B$21)^$E36),1)</f>
        <v>3441110.4501818819</v>
      </c>
      <c r="T35" s="36">
        <f>(T36)/((1+Assumptions!$B$21)^$E36)+M36/IF(M$3="EOP",((1+Assumptions!$B$21)^$E36),1)</f>
        <v>688222.09003637673</v>
      </c>
      <c r="U35" s="36">
        <f>(U36)/((1+Assumptions!$B$21)^$E36)+N36/IF(N$3="EOP",((1+Assumptions!$B$21)^$E36),1)</f>
        <v>1409470.4137778233</v>
      </c>
      <c r="V35" s="36">
        <f>(V36)/((1+Assumptions!$B$21)^$E36)+O36/IF(O$3="EOP",((1+Assumptions!$B$21)^$E36),1)</f>
        <v>140947.04137778239</v>
      </c>
      <c r="W35" s="36">
        <f>(W36)/((1+Assumptions!$B$21)^$E36)+P36/IF(P$3="EOP",((1+Assumptions!$B$21)^$E36),1)</f>
        <v>563788.16551112954</v>
      </c>
      <c r="X35" s="36">
        <f>(X36)/((1+Assumptions!$B$21)^$E36)+Q36/IF(Q$3="EOP",((1+Assumptions!$B$21)^$E36),1)</f>
        <v>344111.04501818836</v>
      </c>
      <c r="Y35" s="38">
        <f t="shared" si="2"/>
        <v>-2118041.1258142553</v>
      </c>
      <c r="Z35" s="37">
        <f>H36*Assumptions!$B$7*Assumptions!$B$25/$E36/12</f>
        <v>33374.144876787163</v>
      </c>
      <c r="AA35" s="36">
        <f>Z35*Assumptions!$B$11</f>
        <v>6674.8289753574327</v>
      </c>
      <c r="AB35" s="39">
        <f t="shared" si="8"/>
        <v>26699.315901429731</v>
      </c>
      <c r="AC35" s="87">
        <f t="shared" si="9"/>
        <v>-2091341.8099128257</v>
      </c>
      <c r="AD35" s="87">
        <f>Assumptions!$B$23*R35</f>
        <v>1057102.8103333679</v>
      </c>
      <c r="AE35" s="87">
        <f t="shared" si="11"/>
        <v>-1034238.9995794578</v>
      </c>
    </row>
    <row r="36" spans="1:31" x14ac:dyDescent="0.25">
      <c r="A36" s="1">
        <f t="shared" si="10"/>
        <v>31</v>
      </c>
      <c r="B36" s="30" t="s">
        <v>17</v>
      </c>
      <c r="C36" s="31">
        <f t="shared" si="3"/>
        <v>31</v>
      </c>
      <c r="D36" s="32">
        <f t="shared" si="1"/>
        <v>2.5833333333333335</v>
      </c>
      <c r="E36" s="32">
        <f t="shared" si="4"/>
        <v>8.3333333333333481E-2</v>
      </c>
      <c r="F36" s="31">
        <f t="shared" si="5"/>
        <v>0</v>
      </c>
      <c r="G36" s="36">
        <f>(G35*($K35/$K34)-L35)*(1+Assumptions!$B$15)^$F36</f>
        <v>549368639.94711471</v>
      </c>
      <c r="H36" s="36">
        <f>$H$6/$G$6*G36*(1+Assumptions!$B$16)^INT((C36-1)/12)*IF(B36="Monthly",1,12)</f>
        <v>53398.631802859549</v>
      </c>
      <c r="I36" s="93">
        <f>Assumptions!$B$14*(1+Assumptions!$K$10)</f>
        <v>0.22499999999999998</v>
      </c>
      <c r="J36" s="40">
        <f t="shared" si="6"/>
        <v>2.1017019131472581E-2</v>
      </c>
      <c r="K36" s="35">
        <f t="shared" si="7"/>
        <v>0.51764187083420943</v>
      </c>
      <c r="L36" s="37">
        <f>H36*Assumptions!$B$7</f>
        <v>26699.315901429774</v>
      </c>
      <c r="M36" s="36">
        <f>L36*Assumptions!$B$11</f>
        <v>5339.8631802859554</v>
      </c>
      <c r="N36" s="36">
        <f>H36*Assumptions!$B$11</f>
        <v>10679.726360571911</v>
      </c>
      <c r="O36" s="36">
        <f>N36*Assumptions!$B$12</f>
        <v>1067.972636057191</v>
      </c>
      <c r="P36" s="36">
        <f>H36*Assumptions!$B$9</f>
        <v>4271.8905442287642</v>
      </c>
      <c r="Q36" s="36">
        <f>H36*Assumptions!$B$8</f>
        <v>2669.9315901429777</v>
      </c>
      <c r="R36" s="37">
        <f>(R37)/((1+Assumptions!$B$21)^$E37)+H37/IF(H$3="EOP",((1+Assumptions!$B$21)^$E37),1)</f>
        <v>7008359.8360455632</v>
      </c>
      <c r="S36" s="36">
        <f>(S37)/((1+Assumptions!$B$21)^$E37)+L37/IF(L$3="EOP",((1+Assumptions!$B$21)^$E37),1)</f>
        <v>3421499.2583942725</v>
      </c>
      <c r="T36" s="36">
        <f>(T37)/((1+Assumptions!$B$21)^$E37)+M37/IF(M$3="EOP",((1+Assumptions!$B$21)^$E37),1)</f>
        <v>684299.8516788549</v>
      </c>
      <c r="U36" s="36">
        <f>(U37)/((1+Assumptions!$B$21)^$E37)+N37/IF(N$3="EOP",((1+Assumptions!$B$21)^$E37),1)</f>
        <v>1401671.9672091121</v>
      </c>
      <c r="V36" s="36">
        <f>(V37)/((1+Assumptions!$B$21)^$E37)+O37/IF(O$3="EOP",((1+Assumptions!$B$21)^$E37),1)</f>
        <v>140167.19672091128</v>
      </c>
      <c r="W36" s="36">
        <f>(W37)/((1+Assumptions!$B$21)^$E37)+P37/IF(P$3="EOP",((1+Assumptions!$B$21)^$E37),1)</f>
        <v>560668.78688364511</v>
      </c>
      <c r="X36" s="36">
        <f>(X37)/((1+Assumptions!$B$21)^$E37)+Q37/IF(Q$3="EOP",((1+Assumptions!$B$21)^$E37),1)</f>
        <v>342149.92583942745</v>
      </c>
      <c r="Y36" s="38">
        <f t="shared" si="2"/>
        <v>-2106836.9461188726</v>
      </c>
      <c r="Z36" s="37">
        <f>H37*Assumptions!$B$7*Assumptions!$B$25/$E37/12</f>
        <v>32671.097851974355</v>
      </c>
      <c r="AA36" s="36">
        <f>Z36*Assumptions!$B$11</f>
        <v>6534.219570394871</v>
      </c>
      <c r="AB36" s="39">
        <f t="shared" si="8"/>
        <v>26136.878281579484</v>
      </c>
      <c r="AC36" s="87">
        <f t="shared" si="9"/>
        <v>-2080700.067837293</v>
      </c>
      <c r="AD36" s="87">
        <f>Assumptions!$B$23*R36</f>
        <v>1051253.9754068344</v>
      </c>
      <c r="AE36" s="87">
        <f t="shared" si="11"/>
        <v>-1029446.0924304586</v>
      </c>
    </row>
    <row r="37" spans="1:31" x14ac:dyDescent="0.25">
      <c r="A37" s="1">
        <f t="shared" si="10"/>
        <v>32</v>
      </c>
      <c r="B37" s="30" t="s">
        <v>17</v>
      </c>
      <c r="C37" s="31">
        <f t="shared" si="3"/>
        <v>32</v>
      </c>
      <c r="D37" s="32">
        <f t="shared" si="1"/>
        <v>2.6666666666666665</v>
      </c>
      <c r="E37" s="32">
        <f t="shared" si="4"/>
        <v>8.3333333333333037E-2</v>
      </c>
      <c r="F37" s="31">
        <f t="shared" si="5"/>
        <v>0</v>
      </c>
      <c r="G37" s="36">
        <f>(G36*($K36/$K35)-L36)*(1+Assumptions!$B$15)^$F37</f>
        <v>537795849.41521382</v>
      </c>
      <c r="H37" s="36">
        <f>$H$6/$G$6*G37*(1+Assumptions!$B$16)^INT((C37-1)/12)*IF(B37="Monthly",1,12)</f>
        <v>52273.756563158786</v>
      </c>
      <c r="I37" s="93">
        <f>Assumptions!$B$14*(1+Assumptions!$K$10)</f>
        <v>0.22499999999999998</v>
      </c>
      <c r="J37" s="40">
        <f t="shared" si="6"/>
        <v>2.101701913147247E-2</v>
      </c>
      <c r="K37" s="35">
        <f t="shared" si="7"/>
        <v>0.50676258173163569</v>
      </c>
      <c r="L37" s="37">
        <f>H37*Assumptions!$B$7</f>
        <v>26136.878281579393</v>
      </c>
      <c r="M37" s="36">
        <f>L37*Assumptions!$B$11</f>
        <v>5227.3756563158786</v>
      </c>
      <c r="N37" s="36">
        <f>H37*Assumptions!$B$11</f>
        <v>10454.751312631757</v>
      </c>
      <c r="O37" s="36">
        <f>N37*Assumptions!$B$12</f>
        <v>1045.4751312631759</v>
      </c>
      <c r="P37" s="36">
        <f>H37*Assumptions!$B$9</f>
        <v>4181.9005250527025</v>
      </c>
      <c r="Q37" s="36">
        <f>H37*Assumptions!$B$8</f>
        <v>2613.6878281579393</v>
      </c>
      <c r="R37" s="37">
        <f>(R38)/((1+Assumptions!$B$21)^$E38)+H38/IF(H$3="EOP",((1+Assumptions!$B$21)^$E38),1)</f>
        <v>6970414.4778850703</v>
      </c>
      <c r="S37" s="36">
        <f>(S38)/((1+Assumptions!$B$21)^$E38)+L38/IF(L$3="EOP",((1+Assumptions!$B$21)^$E38),1)</f>
        <v>3402410.108382374</v>
      </c>
      <c r="T37" s="36">
        <f>(T38)/((1+Assumptions!$B$21)^$E38)+M38/IF(M$3="EOP",((1+Assumptions!$B$21)^$E38),1)</f>
        <v>680482.02167647507</v>
      </c>
      <c r="U37" s="36">
        <f>(U38)/((1+Assumptions!$B$21)^$E38)+N38/IF(N$3="EOP",((1+Assumptions!$B$21)^$E38),1)</f>
        <v>1394082.8955770137</v>
      </c>
      <c r="V37" s="36">
        <f>(V38)/((1+Assumptions!$B$21)^$E38)+O38/IF(O$3="EOP",((1+Assumptions!$B$21)^$E38),1)</f>
        <v>139408.28955770141</v>
      </c>
      <c r="W37" s="36">
        <f>(W38)/((1+Assumptions!$B$21)^$E38)+P38/IF(P$3="EOP",((1+Assumptions!$B$21)^$E38),1)</f>
        <v>557633.15823080565</v>
      </c>
      <c r="X37" s="36">
        <f>(X38)/((1+Assumptions!$B$21)^$E38)+Q38/IF(Q$3="EOP",((1+Assumptions!$B$21)^$E38),1)</f>
        <v>340241.01083823753</v>
      </c>
      <c r="Y37" s="38">
        <f t="shared" si="2"/>
        <v>-2095937.616090816</v>
      </c>
      <c r="Z37" s="37">
        <f>H38*Assumptions!$B$7*Assumptions!$B$25/$E38/12</f>
        <v>31982.860948017431</v>
      </c>
      <c r="AA37" s="36">
        <f>Z37*Assumptions!$B$11</f>
        <v>6396.5721896034865</v>
      </c>
      <c r="AB37" s="39">
        <f t="shared" si="8"/>
        <v>25586.288758413946</v>
      </c>
      <c r="AC37" s="87">
        <f t="shared" si="9"/>
        <v>-2070351.3273324021</v>
      </c>
      <c r="AD37" s="87">
        <f>Assumptions!$B$23*R37</f>
        <v>1045562.1716827605</v>
      </c>
      <c r="AE37" s="87">
        <f t="shared" si="11"/>
        <v>-1024789.1556496416</v>
      </c>
    </row>
    <row r="38" spans="1:31" x14ac:dyDescent="0.25">
      <c r="A38" s="1">
        <f t="shared" si="10"/>
        <v>33</v>
      </c>
      <c r="B38" s="30" t="s">
        <v>17</v>
      </c>
      <c r="C38" s="31">
        <f t="shared" si="3"/>
        <v>33</v>
      </c>
      <c r="D38" s="32">
        <f t="shared" si="1"/>
        <v>2.75</v>
      </c>
      <c r="E38" s="32">
        <f t="shared" si="4"/>
        <v>8.3333333333333481E-2</v>
      </c>
      <c r="F38" s="31">
        <f t="shared" si="5"/>
        <v>0</v>
      </c>
      <c r="G38" s="36">
        <f>(G37*($K37/$K36)-L37)*(1+Assumptions!$B$15)^$F38</f>
        <v>526466846.88094628</v>
      </c>
      <c r="H38" s="36">
        <f>$H$6/$G$6*G38*(1+Assumptions!$B$16)^INT((C38-1)/12)*IF(B38="Monthly",1,12)</f>
        <v>51172.57751682798</v>
      </c>
      <c r="I38" s="93">
        <f>Assumptions!$B$14*(1+Assumptions!$K$10)</f>
        <v>0.22499999999999998</v>
      </c>
      <c r="J38" s="40">
        <f t="shared" si="6"/>
        <v>2.1017019131472581E-2</v>
      </c>
      <c r="K38" s="35">
        <f t="shared" si="7"/>
        <v>0.49611194285626747</v>
      </c>
      <c r="L38" s="37">
        <f>H38*Assumptions!$B$7</f>
        <v>25586.28875841399</v>
      </c>
      <c r="M38" s="36">
        <f>L38*Assumptions!$B$11</f>
        <v>5117.2577516827987</v>
      </c>
      <c r="N38" s="36">
        <f>H38*Assumptions!$B$11</f>
        <v>10234.515503365597</v>
      </c>
      <c r="O38" s="36">
        <f>N38*Assumptions!$B$12</f>
        <v>1023.4515503365598</v>
      </c>
      <c r="P38" s="36">
        <f>H38*Assumptions!$B$9</f>
        <v>4093.8062013462386</v>
      </c>
      <c r="Q38" s="36">
        <f>H38*Assumptions!$B$8</f>
        <v>2558.6288758413993</v>
      </c>
      <c r="R38" s="37">
        <f>(R39)/((1+Assumptions!$B$21)^$E39)+H39/IF(H$3="EOP",((1+Assumptions!$B$21)^$E39),1)</f>
        <v>6933494.405794438</v>
      </c>
      <c r="S38" s="36">
        <f>(S39)/((1+Assumptions!$B$21)^$E39)+L39/IF(L$3="EOP",((1+Assumptions!$B$21)^$E39),1)</f>
        <v>3383832.2273700866</v>
      </c>
      <c r="T38" s="36">
        <f>(T39)/((1+Assumptions!$B$21)^$E39)+M39/IF(M$3="EOP",((1+Assumptions!$B$21)^$E39),1)</f>
        <v>676766.44547401753</v>
      </c>
      <c r="U38" s="36">
        <f>(U39)/((1+Assumptions!$B$21)^$E39)+N39/IF(N$3="EOP",((1+Assumptions!$B$21)^$E39),1)</f>
        <v>1386698.8811588874</v>
      </c>
      <c r="V38" s="36">
        <f>(V39)/((1+Assumptions!$B$21)^$E39)+O39/IF(O$3="EOP",((1+Assumptions!$B$21)^$E39),1)</f>
        <v>138669.88811588878</v>
      </c>
      <c r="W38" s="36">
        <f>(W39)/((1+Assumptions!$B$21)^$E39)+P39/IF(P$3="EOP",((1+Assumptions!$B$21)^$E39),1)</f>
        <v>554679.55246355513</v>
      </c>
      <c r="X38" s="36">
        <f>(X39)/((1+Assumptions!$B$21)^$E39)+Q39/IF(Q$3="EOP",((1+Assumptions!$B$21)^$E39),1)</f>
        <v>338383.22273700876</v>
      </c>
      <c r="Y38" s="38">
        <f t="shared" si="2"/>
        <v>-2085336.8556548068</v>
      </c>
      <c r="Z38" s="37">
        <f>H39*Assumptions!$B$7*Assumptions!$B$25/$E39/12</f>
        <v>31309.122180551651</v>
      </c>
      <c r="AA38" s="36">
        <f>Z38*Assumptions!$B$11</f>
        <v>6261.8244361103307</v>
      </c>
      <c r="AB38" s="39">
        <f t="shared" si="8"/>
        <v>25047.297744441319</v>
      </c>
      <c r="AC38" s="87">
        <f t="shared" si="9"/>
        <v>-2060289.5579103655</v>
      </c>
      <c r="AD38" s="87">
        <f>Assumptions!$B$23*R38</f>
        <v>1040024.1608691657</v>
      </c>
      <c r="AE38" s="87">
        <f t="shared" si="11"/>
        <v>-1020265.3970411998</v>
      </c>
    </row>
    <row r="39" spans="1:31" x14ac:dyDescent="0.25">
      <c r="A39" s="1">
        <f t="shared" si="10"/>
        <v>34</v>
      </c>
      <c r="B39" s="30" t="s">
        <v>17</v>
      </c>
      <c r="C39" s="31">
        <f t="shared" si="3"/>
        <v>34</v>
      </c>
      <c r="D39" s="32">
        <f t="shared" si="1"/>
        <v>2.8333333333333335</v>
      </c>
      <c r="E39" s="32">
        <f t="shared" si="4"/>
        <v>8.3333333333333481E-2</v>
      </c>
      <c r="F39" s="31">
        <f t="shared" si="5"/>
        <v>0</v>
      </c>
      <c r="G39" s="36">
        <f>(G38*($K38/$K37)-L38)*(1+Assumptions!$B$15)^$F39</f>
        <v>515376496.79920501</v>
      </c>
      <c r="H39" s="36">
        <f>$H$6/$G$6*G39*(1+Assumptions!$B$16)^INT((C39-1)/12)*IF(B39="Monthly",1,12)</f>
        <v>50094.595488882725</v>
      </c>
      <c r="I39" s="93">
        <f>Assumptions!$B$14*(1+Assumptions!$K$10)</f>
        <v>0.22499999999999998</v>
      </c>
      <c r="J39" s="40">
        <f t="shared" si="6"/>
        <v>2.1017019131472581E-2</v>
      </c>
      <c r="K39" s="35">
        <f t="shared" si="7"/>
        <v>0.48568514866190526</v>
      </c>
      <c r="L39" s="37">
        <f>H39*Assumptions!$B$7</f>
        <v>25047.297744441363</v>
      </c>
      <c r="M39" s="36">
        <f>L39*Assumptions!$B$11</f>
        <v>5009.4595488882733</v>
      </c>
      <c r="N39" s="36">
        <f>H39*Assumptions!$B$11</f>
        <v>10018.919097776547</v>
      </c>
      <c r="O39" s="36">
        <f>N39*Assumptions!$B$12</f>
        <v>1001.8919097776547</v>
      </c>
      <c r="P39" s="36">
        <f>H39*Assumptions!$B$9</f>
        <v>4007.5676391106181</v>
      </c>
      <c r="Q39" s="36">
        <f>H39*Assumptions!$B$8</f>
        <v>2504.7297744441366</v>
      </c>
      <c r="R39" s="37">
        <f>(R40)/((1+Assumptions!$B$21)^$E40)+H40/IF(H$3="EOP",((1+Assumptions!$B$21)^$E40),1)</f>
        <v>6897578.4868946532</v>
      </c>
      <c r="S39" s="36">
        <f>(S40)/((1+Assumptions!$B$21)^$E40)+L40/IF(L$3="EOP",((1+Assumptions!$B$21)^$E40),1)</f>
        <v>3365755.069978646</v>
      </c>
      <c r="T39" s="36">
        <f>(T40)/((1+Assumptions!$B$21)^$E40)+M40/IF(M$3="EOP",((1+Assumptions!$B$21)^$E40),1)</f>
        <v>673151.01399572927</v>
      </c>
      <c r="U39" s="36">
        <f>(U40)/((1+Assumptions!$B$21)^$E40)+N40/IF(N$3="EOP",((1+Assumptions!$B$21)^$E40),1)</f>
        <v>1379515.6973789304</v>
      </c>
      <c r="V39" s="36">
        <f>(V40)/((1+Assumptions!$B$21)^$E40)+O40/IF(O$3="EOP",((1+Assumptions!$B$21)^$E40),1)</f>
        <v>137951.56973789309</v>
      </c>
      <c r="W39" s="36">
        <f>(W40)/((1+Assumptions!$B$21)^$E40)+P40/IF(P$3="EOP",((1+Assumptions!$B$21)^$E40),1)</f>
        <v>551806.27895157237</v>
      </c>
      <c r="X39" s="36">
        <f>(X40)/((1+Assumptions!$B$21)^$E40)+Q40/IF(Q$3="EOP",((1+Assumptions!$B$21)^$E40),1)</f>
        <v>336575.50699786464</v>
      </c>
      <c r="Y39" s="38">
        <f t="shared" si="2"/>
        <v>-2075028.517321262</v>
      </c>
      <c r="Z39" s="37">
        <f>H40*Assumptions!$B$7*Assumptions!$B$25/$E40/12</f>
        <v>30649.576137355572</v>
      </c>
      <c r="AA39" s="36">
        <f>Z39*Assumptions!$B$11</f>
        <v>6129.915227471115</v>
      </c>
      <c r="AB39" s="39">
        <f t="shared" si="8"/>
        <v>24519.660909884456</v>
      </c>
      <c r="AC39" s="87">
        <f t="shared" si="9"/>
        <v>-2050508.8564113777</v>
      </c>
      <c r="AD39" s="87">
        <f>Assumptions!$B$23*R39</f>
        <v>1034636.773034198</v>
      </c>
      <c r="AE39" s="87">
        <f t="shared" si="11"/>
        <v>-1015872.0833771797</v>
      </c>
    </row>
    <row r="40" spans="1:31" x14ac:dyDescent="0.25">
      <c r="A40" s="1">
        <f t="shared" si="10"/>
        <v>35</v>
      </c>
      <c r="B40" s="30" t="s">
        <v>17</v>
      </c>
      <c r="C40" s="31">
        <f t="shared" si="3"/>
        <v>35</v>
      </c>
      <c r="D40" s="32">
        <f t="shared" si="1"/>
        <v>2.9166666666666665</v>
      </c>
      <c r="E40" s="32">
        <f t="shared" si="4"/>
        <v>8.3333333333333037E-2</v>
      </c>
      <c r="F40" s="31">
        <f t="shared" si="5"/>
        <v>0</v>
      </c>
      <c r="G40" s="36">
        <f>(G39*($K39/$K38)-L39)*(1+Assumptions!$B$15)^$F40</f>
        <v>504519771.80832034</v>
      </c>
      <c r="H40" s="36">
        <f>$H$6/$G$6*G40*(1+Assumptions!$B$16)^INT((C40-1)/12)*IF(B40="Monthly",1,12)</f>
        <v>49039.321819768738</v>
      </c>
      <c r="I40" s="93">
        <f>Assumptions!$B$14*(1+Assumptions!$K$10)</f>
        <v>0.22499999999999998</v>
      </c>
      <c r="J40" s="40">
        <f t="shared" si="6"/>
        <v>2.101701913147247E-2</v>
      </c>
      <c r="K40" s="35">
        <f t="shared" si="7"/>
        <v>0.47547749460060595</v>
      </c>
      <c r="L40" s="37">
        <f>H40*Assumptions!$B$7</f>
        <v>24519.660909884369</v>
      </c>
      <c r="M40" s="36">
        <f>L40*Assumptions!$B$11</f>
        <v>4903.9321819768738</v>
      </c>
      <c r="N40" s="36">
        <f>H40*Assumptions!$B$11</f>
        <v>9807.8643639537477</v>
      </c>
      <c r="O40" s="36">
        <f>N40*Assumptions!$B$12</f>
        <v>980.78643639537484</v>
      </c>
      <c r="P40" s="36">
        <f>H40*Assumptions!$B$9</f>
        <v>3923.1457455814993</v>
      </c>
      <c r="Q40" s="36">
        <f>H40*Assumptions!$B$8</f>
        <v>2451.9660909884369</v>
      </c>
      <c r="R40" s="37">
        <f>(R41)/((1+Assumptions!$B$21)^$E41)+H41/IF(H$3="EOP",((1+Assumptions!$B$21)^$E41),1)</f>
        <v>6862646.0344425449</v>
      </c>
      <c r="S40" s="36">
        <f>(S41)/((1+Assumptions!$B$21)^$E41)+L41/IF(L$3="EOP",((1+Assumptions!$B$21)^$E41),1)</f>
        <v>3348168.313437311</v>
      </c>
      <c r="T40" s="36">
        <f>(T41)/((1+Assumptions!$B$21)^$E41)+M41/IF(M$3="EOP",((1+Assumptions!$B$21)^$E41),1)</f>
        <v>669633.66268746229</v>
      </c>
      <c r="U40" s="36">
        <f>(U41)/((1+Assumptions!$B$21)^$E41)+N41/IF(N$3="EOP",((1+Assumptions!$B$21)^$E41),1)</f>
        <v>1372529.2068885088</v>
      </c>
      <c r="V40" s="36">
        <f>(V41)/((1+Assumptions!$B$21)^$E41)+O41/IF(O$3="EOP",((1+Assumptions!$B$21)^$E41),1)</f>
        <v>137252.92068885092</v>
      </c>
      <c r="W40" s="36">
        <f>(W41)/((1+Assumptions!$B$21)^$E41)+P41/IF(P$3="EOP",((1+Assumptions!$B$21)^$E41),1)</f>
        <v>549011.68275540369</v>
      </c>
      <c r="X40" s="36">
        <f>(X41)/((1+Assumptions!$B$21)^$E41)+Q41/IF(Q$3="EOP",((1+Assumptions!$B$21)^$E41),1)</f>
        <v>334816.83134373114</v>
      </c>
      <c r="Y40" s="38">
        <f t="shared" si="2"/>
        <v>-2065006.5833939037</v>
      </c>
      <c r="Z40" s="37">
        <f>H41*Assumptions!$B$7*Assumptions!$B$25/$E41/12</f>
        <v>30003.923839904808</v>
      </c>
      <c r="AA40" s="36">
        <f>Z40*Assumptions!$B$11</f>
        <v>6000.784767980962</v>
      </c>
      <c r="AB40" s="39">
        <f t="shared" si="8"/>
        <v>24003.139071923848</v>
      </c>
      <c r="AC40" s="87">
        <f t="shared" si="9"/>
        <v>-2041003.4443219798</v>
      </c>
      <c r="AD40" s="87">
        <f>Assumptions!$B$23*R40</f>
        <v>1029396.9051663817</v>
      </c>
      <c r="AE40" s="87">
        <f t="shared" si="11"/>
        <v>-1011606.539155598</v>
      </c>
    </row>
    <row r="41" spans="1:31" s="21" customFormat="1" x14ac:dyDescent="0.25">
      <c r="A41" s="21">
        <f t="shared" si="10"/>
        <v>36</v>
      </c>
      <c r="B41" s="41" t="s">
        <v>17</v>
      </c>
      <c r="C41" s="23">
        <f t="shared" si="3"/>
        <v>36</v>
      </c>
      <c r="D41" s="22">
        <f t="shared" si="1"/>
        <v>3</v>
      </c>
      <c r="E41" s="22">
        <f t="shared" si="4"/>
        <v>8.3333333333333481E-2</v>
      </c>
      <c r="F41" s="23">
        <f t="shared" si="5"/>
        <v>0</v>
      </c>
      <c r="G41" s="27">
        <f>(G40*($K40/$K39)-L40)*(1+Assumptions!$B$15)^$F41</f>
        <v>493891750.45110887</v>
      </c>
      <c r="H41" s="27">
        <f>$H$6/$G$6*G41*(1+Assumptions!$B$16)^INT((C41-1)/12)*IF(B41="Monthly",1,12)</f>
        <v>48006.278143847783</v>
      </c>
      <c r="I41" s="93">
        <f>Assumptions!$B$14*(1+Assumptions!$K$10)</f>
        <v>0.22499999999999998</v>
      </c>
      <c r="J41" s="42">
        <f t="shared" si="6"/>
        <v>2.1017019131472581E-2</v>
      </c>
      <c r="K41" s="43">
        <f t="shared" si="7"/>
        <v>0.46548437500000039</v>
      </c>
      <c r="L41" s="26">
        <f>H41*Assumptions!$B$7</f>
        <v>24003.139071923892</v>
      </c>
      <c r="M41" s="27">
        <f>L41*Assumptions!$B$11</f>
        <v>4800.6278143847785</v>
      </c>
      <c r="N41" s="27">
        <f>H41*Assumptions!$B$11</f>
        <v>9601.255628769557</v>
      </c>
      <c r="O41" s="27">
        <f>N41*Assumptions!$B$12</f>
        <v>960.12556287695577</v>
      </c>
      <c r="P41" s="27">
        <f>H41*Assumptions!$B$9</f>
        <v>3840.5022515078226</v>
      </c>
      <c r="Q41" s="27">
        <f>H41*Assumptions!$B$8</f>
        <v>2400.3139071923893</v>
      </c>
      <c r="R41" s="26">
        <f>(R42)/((1+Assumptions!$B$21)^$E42)+H42/IF(H$3="EOP",((1+Assumptions!$B$21)^$E42),1)</f>
        <v>6828676.7984346356</v>
      </c>
      <c r="S41" s="27">
        <f>(S42)/((1+Assumptions!$B$21)^$E42)+L42/IF(L$3="EOP",((1+Assumptions!$B$21)^$E42),1)</f>
        <v>3331061.8528949441</v>
      </c>
      <c r="T41" s="27">
        <f>(T42)/((1+Assumptions!$B$21)^$E42)+M42/IF(M$3="EOP",((1+Assumptions!$B$21)^$E42),1)</f>
        <v>666212.37057898892</v>
      </c>
      <c r="U41" s="27">
        <f>(U42)/((1+Assumptions!$B$21)^$E42)+N42/IF(N$3="EOP",((1+Assumptions!$B$21)^$E42),1)</f>
        <v>1365735.3596869267</v>
      </c>
      <c r="V41" s="27">
        <f>(V42)/((1+Assumptions!$B$21)^$E42)+O42/IF(O$3="EOP",((1+Assumptions!$B$21)^$E42),1)</f>
        <v>136573.53596869271</v>
      </c>
      <c r="W41" s="27">
        <f>(W42)/((1+Assumptions!$B$21)^$E42)+P42/IF(P$3="EOP",((1+Assumptions!$B$21)^$E42),1)</f>
        <v>546294.14387477085</v>
      </c>
      <c r="X41" s="27">
        <f>(X42)/((1+Assumptions!$B$21)^$E42)+Q42/IF(Q$3="EOP",((1+Assumptions!$B$21)^$E42),1)</f>
        <v>333106.18528949446</v>
      </c>
      <c r="Y41" s="28">
        <f t="shared" si="2"/>
        <v>-2055265.163236181</v>
      </c>
      <c r="Z41" s="26">
        <f>H42*Assumptions!$B$7*Assumptions!$B$25/$E42/12</f>
        <v>32356.054864800641</v>
      </c>
      <c r="AA41" s="27">
        <f>Z41*Assumptions!$B$11</f>
        <v>6471.2109729601289</v>
      </c>
      <c r="AB41" s="29">
        <f t="shared" si="8"/>
        <v>25884.843891840512</v>
      </c>
      <c r="AC41" s="86">
        <f t="shared" si="9"/>
        <v>-2029380.3193443406</v>
      </c>
      <c r="AD41" s="86">
        <f>Assumptions!$B$23*R41</f>
        <v>1024301.5197651953</v>
      </c>
      <c r="AE41" s="86">
        <f t="shared" si="11"/>
        <v>-1005078.7995791453</v>
      </c>
    </row>
    <row r="42" spans="1:31" s="44" customFormat="1" x14ac:dyDescent="0.25">
      <c r="A42" s="44">
        <f t="shared" si="10"/>
        <v>37</v>
      </c>
      <c r="B42" s="45" t="s">
        <v>18</v>
      </c>
      <c r="C42" s="46">
        <f>C41+12</f>
        <v>48</v>
      </c>
      <c r="D42" s="47">
        <f t="shared" si="1"/>
        <v>4</v>
      </c>
      <c r="E42" s="47">
        <f t="shared" si="4"/>
        <v>1</v>
      </c>
      <c r="F42" s="48">
        <f t="shared" si="5"/>
        <v>1</v>
      </c>
      <c r="G42" s="49">
        <f>(G41*($K41/$K40)-L41)*(1+Assumptions!$B$15)^$F42</f>
        <v>493157367.2428081</v>
      </c>
      <c r="H42" s="49">
        <f>$H$6/$G$6*G42*(1+Assumptions!$B$16)^INT((C42-1)/12)*IF(B42="Monthly",1,12)</f>
        <v>621236.25340417237</v>
      </c>
      <c r="I42" s="50">
        <f>Assumptions!$B$14</f>
        <v>0.15</v>
      </c>
      <c r="J42" s="50">
        <f t="shared" si="6"/>
        <v>0.15000000000000002</v>
      </c>
      <c r="K42" s="51">
        <f t="shared" si="7"/>
        <v>0.39566171875000034</v>
      </c>
      <c r="L42" s="52">
        <f>H42*Assumptions!$B$7</f>
        <v>310618.12670208619</v>
      </c>
      <c r="M42" s="49">
        <f>L42*Assumptions!$B$11</f>
        <v>62123.625340417238</v>
      </c>
      <c r="N42" s="49">
        <f>H42*Assumptions!$B$11</f>
        <v>124247.25068083448</v>
      </c>
      <c r="O42" s="49">
        <f>N42*Assumptions!$B$12</f>
        <v>12424.725068083448</v>
      </c>
      <c r="P42" s="49">
        <f>H42*Assumptions!$B$9</f>
        <v>49698.900272333791</v>
      </c>
      <c r="Q42" s="49">
        <f>H42*Assumptions!$B$8</f>
        <v>31061.812670208619</v>
      </c>
      <c r="R42" s="52">
        <f>(R43)/((1+Assumptions!$B$21)^$E43)+H43/IF(H$3="EOP",((1+Assumptions!$B$21)^$E43),1)</f>
        <v>6362626.558656224</v>
      </c>
      <c r="S42" s="49">
        <f>(S43)/((1+Assumptions!$B$21)^$E43)+L43/IF(L$3="EOP",((1+Assumptions!$B$21)^$E43),1)</f>
        <v>3103720.2725152313</v>
      </c>
      <c r="T42" s="49">
        <f>(T43)/((1+Assumptions!$B$21)^$E43)+M43/IF(M$3="EOP",((1+Assumptions!$B$21)^$E43),1)</f>
        <v>620744.05450304644</v>
      </c>
      <c r="U42" s="49">
        <f>(U43)/((1+Assumptions!$B$21)^$E43)+N43/IF(N$3="EOP",((1+Assumptions!$B$21)^$E43),1)</f>
        <v>1272525.3117312444</v>
      </c>
      <c r="V42" s="49">
        <f>(V43)/((1+Assumptions!$B$21)^$E43)+O43/IF(O$3="EOP",((1+Assumptions!$B$21)^$E43),1)</f>
        <v>127252.53117312449</v>
      </c>
      <c r="W42" s="49">
        <f>(W43)/((1+Assumptions!$B$21)^$E43)+P43/IF(P$3="EOP",((1+Assumptions!$B$21)^$E43),1)</f>
        <v>509010.12469249795</v>
      </c>
      <c r="X42" s="49">
        <f>(X43)/((1+Assumptions!$B$21)^$E43)+Q43/IF(Q$3="EOP",((1+Assumptions!$B$21)^$E43),1)</f>
        <v>310372.02725152322</v>
      </c>
      <c r="Y42" s="53">
        <f t="shared" si="2"/>
        <v>-1914995.4081418982</v>
      </c>
      <c r="Z42" s="52">
        <f>H43*Assumptions!$B$7*Assumptions!$B$25/$E43/12</f>
        <v>30274.465304934041</v>
      </c>
      <c r="AA42" s="49">
        <f>Z42*Assumptions!$B$11</f>
        <v>6054.8930609868085</v>
      </c>
      <c r="AB42" s="54">
        <f t="shared" si="8"/>
        <v>24219.572243947234</v>
      </c>
      <c r="AC42" s="88">
        <f t="shared" si="9"/>
        <v>-1890775.8358979509</v>
      </c>
      <c r="AD42" s="88">
        <f>Assumptions!$B$23*R42</f>
        <v>954393.98379843356</v>
      </c>
      <c r="AE42" s="88">
        <f t="shared" si="11"/>
        <v>-936381.85209951736</v>
      </c>
    </row>
    <row r="43" spans="1:31" s="44" customFormat="1" x14ac:dyDescent="0.25">
      <c r="A43" s="44">
        <f t="shared" si="10"/>
        <v>38</v>
      </c>
      <c r="B43" s="45" t="s">
        <v>18</v>
      </c>
      <c r="C43" s="48">
        <f>C42+12</f>
        <v>60</v>
      </c>
      <c r="D43" s="47">
        <f t="shared" si="1"/>
        <v>5</v>
      </c>
      <c r="E43" s="47">
        <f t="shared" si="4"/>
        <v>1</v>
      </c>
      <c r="F43" s="48">
        <f t="shared" si="5"/>
        <v>1</v>
      </c>
      <c r="G43" s="49">
        <f>(G42*($K42/$K41)-L42)*(1+Assumptions!$B$15)^$F43</f>
        <v>427250606.9102785</v>
      </c>
      <c r="H43" s="49">
        <f>$H$6/$G$6*G43*(1+Assumptions!$B$16)^INT((C43-1)/12)*IF(B43="Monthly",1,12)</f>
        <v>581269.73385473364</v>
      </c>
      <c r="I43" s="50">
        <f>Assumptions!$B$14</f>
        <v>0.15</v>
      </c>
      <c r="J43" s="50">
        <f t="shared" si="6"/>
        <v>0.15000000000000002</v>
      </c>
      <c r="K43" s="51">
        <f t="shared" si="7"/>
        <v>0.33631246093750028</v>
      </c>
      <c r="L43" s="52">
        <f>H43*Assumptions!$B$7</f>
        <v>290634.86692736682</v>
      </c>
      <c r="M43" s="49">
        <f>L43*Assumptions!$B$11</f>
        <v>58126.973385473364</v>
      </c>
      <c r="N43" s="49">
        <f>H43*Assumptions!$B$11</f>
        <v>116253.94677094673</v>
      </c>
      <c r="O43" s="49">
        <f>N43*Assumptions!$B$12</f>
        <v>11625.394677094673</v>
      </c>
      <c r="P43" s="49">
        <f>H43*Assumptions!$B$9</f>
        <v>46501.578708378693</v>
      </c>
      <c r="Q43" s="49">
        <f>H43*Assumptions!$B$8</f>
        <v>29063.486692736682</v>
      </c>
      <c r="R43" s="52">
        <f>(R44)/((1+Assumptions!$B$21)^$E44)+H44/IF(H$3="EOP",((1+Assumptions!$B$21)^$E44),1)</f>
        <v>5925890.745421527</v>
      </c>
      <c r="S43" s="49">
        <f>(S44)/((1+Assumptions!$B$21)^$E44)+L44/IF(L$3="EOP",((1+Assumptions!$B$21)^$E44),1)</f>
        <v>2890678.4124007453</v>
      </c>
      <c r="T43" s="49">
        <f>(T44)/((1+Assumptions!$B$21)^$E44)+M44/IF(M$3="EOP",((1+Assumptions!$B$21)^$E44),1)</f>
        <v>578135.6824801492</v>
      </c>
      <c r="U43" s="49">
        <f>(U44)/((1+Assumptions!$B$21)^$E44)+N44/IF(N$3="EOP",((1+Assumptions!$B$21)^$E44),1)</f>
        <v>1185178.1490843052</v>
      </c>
      <c r="V43" s="49">
        <f>(V44)/((1+Assumptions!$B$21)^$E44)+O44/IF(O$3="EOP",((1+Assumptions!$B$21)^$E44),1)</f>
        <v>118517.81490843055</v>
      </c>
      <c r="W43" s="49">
        <f>(W44)/((1+Assumptions!$B$21)^$E44)+P44/IF(P$3="EOP",((1+Assumptions!$B$21)^$E44),1)</f>
        <v>474071.25963372219</v>
      </c>
      <c r="X43" s="49">
        <f>(X44)/((1+Assumptions!$B$21)^$E44)+Q44/IF(Q$3="EOP",((1+Assumptions!$B$21)^$E44),1)</f>
        <v>289067.8412400746</v>
      </c>
      <c r="Y43" s="53">
        <f t="shared" si="2"/>
        <v>-1783548.5804512594</v>
      </c>
      <c r="Z43" s="52">
        <f>H44*Assumptions!$B$7*Assumptions!$B$25/$E44/12</f>
        <v>28325.111940767896</v>
      </c>
      <c r="AA43" s="49">
        <f>Z43*Assumptions!$B$11</f>
        <v>5665.0223881535794</v>
      </c>
      <c r="AB43" s="54">
        <f t="shared" si="8"/>
        <v>22660.089552614318</v>
      </c>
      <c r="AC43" s="88">
        <f t="shared" si="9"/>
        <v>-1760888.490898645</v>
      </c>
      <c r="AD43" s="88">
        <f>Assumptions!$B$23*R43</f>
        <v>888883.61181322904</v>
      </c>
      <c r="AE43" s="88">
        <f t="shared" si="11"/>
        <v>-872004.87908541597</v>
      </c>
    </row>
    <row r="44" spans="1:31" x14ac:dyDescent="0.25">
      <c r="A44" s="44">
        <f t="shared" si="10"/>
        <v>39</v>
      </c>
      <c r="B44" s="45" t="s">
        <v>18</v>
      </c>
      <c r="C44" s="48">
        <f t="shared" ref="C44:C78" si="12">C43+12</f>
        <v>72</v>
      </c>
      <c r="D44" s="47">
        <f t="shared" si="1"/>
        <v>6</v>
      </c>
      <c r="E44" s="47">
        <f t="shared" si="4"/>
        <v>1</v>
      </c>
      <c r="F44" s="48">
        <f t="shared" si="5"/>
        <v>1</v>
      </c>
      <c r="G44" s="49">
        <f>(G43*($K43/$K42)-L43)*(1+Assumptions!$B$15)^$F44</f>
        <v>370129828.62694556</v>
      </c>
      <c r="H44" s="49">
        <f>$H$6/$G$6*G44*(1+Assumptions!$B$16)^INT((C44-1)/12)*IF(B44="Monthly",1,12)</f>
        <v>543842.14926274365</v>
      </c>
      <c r="I44" s="50">
        <f>Assumptions!$B$14</f>
        <v>0.15</v>
      </c>
      <c r="J44" s="50">
        <f t="shared" si="6"/>
        <v>0.15000000000000002</v>
      </c>
      <c r="K44" s="51">
        <f t="shared" si="7"/>
        <v>0.28586559179687521</v>
      </c>
      <c r="L44" s="52">
        <f>H44*Assumptions!$B$7</f>
        <v>271921.07463137183</v>
      </c>
      <c r="M44" s="49">
        <f>L44*Assumptions!$B$11</f>
        <v>54384.21492627437</v>
      </c>
      <c r="N44" s="49">
        <f>H44*Assumptions!$B$11</f>
        <v>108768.42985254874</v>
      </c>
      <c r="O44" s="49">
        <f>N44*Assumptions!$B$12</f>
        <v>10876.842985254874</v>
      </c>
      <c r="P44" s="49">
        <f>H44*Assumptions!$B$9</f>
        <v>43507.37194101949</v>
      </c>
      <c r="Q44" s="49">
        <f>H44*Assumptions!$B$8</f>
        <v>27192.107463137185</v>
      </c>
      <c r="R44" s="52">
        <f>(R45)/((1+Assumptions!$B$21)^$E45)+H45/IF(H$3="EOP",((1+Assumptions!$B$21)^$E45),1)</f>
        <v>5516599.8110627523</v>
      </c>
      <c r="S44" s="49">
        <f>(S45)/((1+Assumptions!$B$21)^$E45)+L45/IF(L$3="EOP",((1+Assumptions!$B$21)^$E45),1)</f>
        <v>2691024.2980793919</v>
      </c>
      <c r="T44" s="49">
        <f>(T45)/((1+Assumptions!$B$21)^$E45)+M45/IF(M$3="EOP",((1+Assumptions!$B$21)^$E45),1)</f>
        <v>538204.85961587843</v>
      </c>
      <c r="U44" s="49">
        <f>(U45)/((1+Assumptions!$B$21)^$E45)+N45/IF(N$3="EOP",((1+Assumptions!$B$21)^$E45),1)</f>
        <v>1103319.9622125502</v>
      </c>
      <c r="V44" s="49">
        <f>(V45)/((1+Assumptions!$B$21)^$E45)+O45/IF(O$3="EOP",((1+Assumptions!$B$21)^$E45),1)</f>
        <v>110331.99622125506</v>
      </c>
      <c r="W44" s="49">
        <f>(W45)/((1+Assumptions!$B$21)^$E45)+P45/IF(P$3="EOP",((1+Assumptions!$B$21)^$E45),1)</f>
        <v>441327.98488502024</v>
      </c>
      <c r="X44" s="49">
        <f>(X45)/((1+Assumptions!$B$21)^$E45)+Q45/IF(Q$3="EOP",((1+Assumptions!$B$21)^$E45),1)</f>
        <v>269102.42980793922</v>
      </c>
      <c r="Y44" s="53">
        <f t="shared" si="2"/>
        <v>-1660361.9919149838</v>
      </c>
      <c r="Z44" s="52">
        <f>H45*Assumptions!$B$7*Assumptions!$B$25/$E45/12</f>
        <v>26499.578136512431</v>
      </c>
      <c r="AA44" s="49">
        <f>Z44*Assumptions!$B$11</f>
        <v>5299.9156273024864</v>
      </c>
      <c r="AB44" s="54">
        <f t="shared" si="8"/>
        <v>21199.662509209946</v>
      </c>
      <c r="AC44" s="88">
        <f t="shared" si="9"/>
        <v>-1639162.3294057739</v>
      </c>
      <c r="AD44" s="88">
        <f>Assumptions!$B$23*R44</f>
        <v>827489.97165941284</v>
      </c>
      <c r="AE44" s="88">
        <f t="shared" si="11"/>
        <v>-811672.35774636106</v>
      </c>
    </row>
    <row r="45" spans="1:31" x14ac:dyDescent="0.25">
      <c r="A45" s="44">
        <f t="shared" si="10"/>
        <v>40</v>
      </c>
      <c r="B45" s="45" t="s">
        <v>18</v>
      </c>
      <c r="C45" s="48">
        <f t="shared" si="12"/>
        <v>84</v>
      </c>
      <c r="D45" s="47">
        <f t="shared" si="1"/>
        <v>7</v>
      </c>
      <c r="E45" s="47">
        <f t="shared" si="4"/>
        <v>1</v>
      </c>
      <c r="F45" s="48">
        <f t="shared" si="5"/>
        <v>1</v>
      </c>
      <c r="G45" s="49">
        <f>(G44*($K44/$K43)-L44)*(1+Assumptions!$B$15)^$F45</f>
        <v>320625201.92343771</v>
      </c>
      <c r="H45" s="49">
        <f>$H$6/$G$6*G45*(1+Assumptions!$B$16)^INT((C45-1)/12)*IF(B45="Monthly",1,12)</f>
        <v>508791.90022103873</v>
      </c>
      <c r="I45" s="50">
        <f>Assumptions!$B$14</f>
        <v>0.15</v>
      </c>
      <c r="J45" s="50">
        <f t="shared" si="6"/>
        <v>0.15000000000000002</v>
      </c>
      <c r="K45" s="51">
        <f t="shared" si="7"/>
        <v>0.24298575302734393</v>
      </c>
      <c r="L45" s="52">
        <f>H45*Assumptions!$B$7</f>
        <v>254395.95011051936</v>
      </c>
      <c r="M45" s="49">
        <f>L45*Assumptions!$B$11</f>
        <v>50879.190022103874</v>
      </c>
      <c r="N45" s="49">
        <f>H45*Assumptions!$B$11</f>
        <v>101758.38004420775</v>
      </c>
      <c r="O45" s="49">
        <f>N45*Assumptions!$B$12</f>
        <v>10175.838004420775</v>
      </c>
      <c r="P45" s="49">
        <f>H45*Assumptions!$B$9</f>
        <v>40703.352017683101</v>
      </c>
      <c r="Q45" s="49">
        <f>H45*Assumptions!$B$8</f>
        <v>25439.595011051937</v>
      </c>
      <c r="R45" s="52">
        <f>(R46)/((1+Assumptions!$B$21)^$E46)+H46/IF(H$3="EOP",((1+Assumptions!$B$21)^$E46),1)</f>
        <v>5133003.1086127562</v>
      </c>
      <c r="S45" s="49">
        <f>(S46)/((1+Assumptions!$B$21)^$E46)+L46/IF(L$3="EOP",((1+Assumptions!$B$21)^$E46),1)</f>
        <v>2503903.9554208568</v>
      </c>
      <c r="T45" s="49">
        <f>(T46)/((1+Assumptions!$B$21)^$E46)+M46/IF(M$3="EOP",((1+Assumptions!$B$21)^$E46),1)</f>
        <v>500780.79108417139</v>
      </c>
      <c r="U45" s="49">
        <f>(U46)/((1+Assumptions!$B$21)^$E46)+N46/IF(N$3="EOP",((1+Assumptions!$B$21)^$E46),1)</f>
        <v>1026600.6217225511</v>
      </c>
      <c r="V45" s="49">
        <f>(V46)/((1+Assumptions!$B$21)^$E46)+O46/IF(O$3="EOP",((1+Assumptions!$B$21)^$E46),1)</f>
        <v>102660.06217225513</v>
      </c>
      <c r="W45" s="49">
        <f>(W46)/((1+Assumptions!$B$21)^$E46)+P46/IF(P$3="EOP",((1+Assumptions!$B$21)^$E46),1)</f>
        <v>410640.24868902052</v>
      </c>
      <c r="X45" s="49">
        <f>(X46)/((1+Assumptions!$B$21)^$E46)+Q46/IF(Q$3="EOP",((1+Assumptions!$B$21)^$E46),1)</f>
        <v>250390.39554208569</v>
      </c>
      <c r="Y45" s="53">
        <f t="shared" si="2"/>
        <v>-1544908.7404946685</v>
      </c>
      <c r="Z45" s="52">
        <f>H46*Assumptions!$B$7*Assumptions!$B$25/$E46/12</f>
        <v>24789.983017642167</v>
      </c>
      <c r="AA45" s="49">
        <f>Z45*Assumptions!$B$11</f>
        <v>4957.9966035284342</v>
      </c>
      <c r="AB45" s="54">
        <f t="shared" si="8"/>
        <v>19831.986414113733</v>
      </c>
      <c r="AC45" s="88">
        <f t="shared" si="9"/>
        <v>-1525076.7540805547</v>
      </c>
      <c r="AD45" s="88">
        <f>Assumptions!$B$23*R45</f>
        <v>769950.46629191341</v>
      </c>
      <c r="AE45" s="88">
        <f t="shared" si="11"/>
        <v>-755126.28778864129</v>
      </c>
    </row>
    <row r="46" spans="1:31" x14ac:dyDescent="0.25">
      <c r="A46" s="44">
        <f t="shared" si="10"/>
        <v>41</v>
      </c>
      <c r="B46" s="45" t="s">
        <v>18</v>
      </c>
      <c r="C46" s="48">
        <f t="shared" si="12"/>
        <v>96</v>
      </c>
      <c r="D46" s="47">
        <f t="shared" si="1"/>
        <v>8</v>
      </c>
      <c r="E46" s="47">
        <f t="shared" si="4"/>
        <v>1</v>
      </c>
      <c r="F46" s="48">
        <f t="shared" si="5"/>
        <v>1</v>
      </c>
      <c r="G46" s="49">
        <f>(G45*($K45/$K44)-L45)*(1+Assumptions!$B$15)^$F46</f>
        <v>277722566.19850779</v>
      </c>
      <c r="H46" s="49">
        <f>$H$6/$G$6*G46*(1+Assumptions!$B$16)^INT((C46-1)/12)*IF(B46="Monthly",1,12)</f>
        <v>475967.67393872957</v>
      </c>
      <c r="I46" s="50">
        <f>Assumptions!$B$14</f>
        <v>0.15</v>
      </c>
      <c r="J46" s="50">
        <f t="shared" si="6"/>
        <v>0.15000000000000002</v>
      </c>
      <c r="K46" s="51">
        <f t="shared" si="7"/>
        <v>0.20653789007324233</v>
      </c>
      <c r="L46" s="52">
        <f>H46*Assumptions!$B$7</f>
        <v>237983.83696936478</v>
      </c>
      <c r="M46" s="49">
        <f>L46*Assumptions!$B$11</f>
        <v>47596.767393872957</v>
      </c>
      <c r="N46" s="49">
        <f>H46*Assumptions!$B$11</f>
        <v>95193.534787745913</v>
      </c>
      <c r="O46" s="49">
        <f>N46*Assumptions!$B$12</f>
        <v>9519.3534787745921</v>
      </c>
      <c r="P46" s="49">
        <f>H46*Assumptions!$B$9</f>
        <v>38077.413915098368</v>
      </c>
      <c r="Q46" s="49">
        <f>H46*Assumptions!$B$8</f>
        <v>23798.383696936478</v>
      </c>
      <c r="R46" s="52">
        <f>(R47)/((1+Assumptions!$B$21)^$E47)+H47/IF(H$3="EOP",((1+Assumptions!$B$21)^$E47),1)</f>
        <v>4773461.3205408771</v>
      </c>
      <c r="S46" s="49">
        <f>(S47)/((1+Assumptions!$B$21)^$E47)+L47/IF(L$3="EOP",((1+Assumptions!$B$21)^$E47),1)</f>
        <v>2328517.7173370132</v>
      </c>
      <c r="T46" s="49">
        <f>(T47)/((1+Assumptions!$B$21)^$E47)+M47/IF(M$3="EOP",((1+Assumptions!$B$21)^$E47),1)</f>
        <v>465703.54346740269</v>
      </c>
      <c r="U46" s="49">
        <f>(U47)/((1+Assumptions!$B$21)^$E47)+N47/IF(N$3="EOP",((1+Assumptions!$B$21)^$E47),1)</f>
        <v>954692.26410817518</v>
      </c>
      <c r="V46" s="49">
        <f>(V47)/((1+Assumptions!$B$21)^$E47)+O47/IF(O$3="EOP",((1+Assumptions!$B$21)^$E47),1)</f>
        <v>95469.226410817544</v>
      </c>
      <c r="W46" s="49">
        <f>(W47)/((1+Assumptions!$B$21)^$E47)+P47/IF(P$3="EOP",((1+Assumptions!$B$21)^$E47),1)</f>
        <v>381876.90564327018</v>
      </c>
      <c r="X46" s="49">
        <f>(X47)/((1+Assumptions!$B$21)^$E47)+Q47/IF(Q$3="EOP",((1+Assumptions!$B$21)^$E47),1)</f>
        <v>232851.77173370135</v>
      </c>
      <c r="Y46" s="53">
        <f t="shared" si="2"/>
        <v>-1436695.4315969371</v>
      </c>
      <c r="Z46" s="52">
        <f>H47*Assumptions!$B$7*Assumptions!$B$25/$E47/12</f>
        <v>23188.94738887476</v>
      </c>
      <c r="AA46" s="49">
        <f>Z46*Assumptions!$B$11</f>
        <v>4637.7894777749525</v>
      </c>
      <c r="AB46" s="54">
        <f t="shared" si="8"/>
        <v>18551.157911099806</v>
      </c>
      <c r="AC46" s="88">
        <f t="shared" si="9"/>
        <v>-1418144.2736858374</v>
      </c>
      <c r="AD46" s="88">
        <f>Assumptions!$B$23*R46</f>
        <v>716019.19808113156</v>
      </c>
      <c r="AE46" s="88">
        <f t="shared" si="11"/>
        <v>-702125.07560470584</v>
      </c>
    </row>
    <row r="47" spans="1:31" x14ac:dyDescent="0.25">
      <c r="A47" s="44">
        <f t="shared" si="10"/>
        <v>42</v>
      </c>
      <c r="B47" s="45" t="s">
        <v>18</v>
      </c>
      <c r="C47" s="48">
        <f t="shared" si="12"/>
        <v>108</v>
      </c>
      <c r="D47" s="47">
        <f t="shared" si="1"/>
        <v>9</v>
      </c>
      <c r="E47" s="47">
        <f t="shared" si="4"/>
        <v>1</v>
      </c>
      <c r="F47" s="48">
        <f t="shared" si="5"/>
        <v>1</v>
      </c>
      <c r="G47" s="49">
        <f>(G46*($K46/$K45)-L46)*(1+Assumptions!$B$15)^$F47</f>
        <v>240542721.3803975</v>
      </c>
      <c r="H47" s="49">
        <f>$H$6/$G$6*G47*(1+Assumptions!$B$16)^INT((C47-1)/12)*IF(B47="Monthly",1,12)</f>
        <v>445227.78986639535</v>
      </c>
      <c r="I47" s="50">
        <f>Assumptions!$B$14</f>
        <v>0.15</v>
      </c>
      <c r="J47" s="50">
        <f t="shared" si="6"/>
        <v>0.15000000000000002</v>
      </c>
      <c r="K47" s="51">
        <f t="shared" si="7"/>
        <v>0.17555720656225599</v>
      </c>
      <c r="L47" s="52">
        <f>H47*Assumptions!$B$7</f>
        <v>222613.89493319768</v>
      </c>
      <c r="M47" s="49">
        <f>L47*Assumptions!$B$11</f>
        <v>44522.77898663954</v>
      </c>
      <c r="N47" s="49">
        <f>H47*Assumptions!$B$11</f>
        <v>89045.557973279079</v>
      </c>
      <c r="O47" s="49">
        <f>N47*Assumptions!$B$12</f>
        <v>8904.5557973279083</v>
      </c>
      <c r="P47" s="49">
        <f>H47*Assumptions!$B$9</f>
        <v>35618.223189311626</v>
      </c>
      <c r="Q47" s="49">
        <f>H47*Assumptions!$B$8</f>
        <v>22261.38949331977</v>
      </c>
      <c r="R47" s="52">
        <f>(R48)/((1+Assumptions!$B$21)^$E48)+H48/IF(H$3="EOP",((1+Assumptions!$B$21)^$E48),1)</f>
        <v>4436439.3689413434</v>
      </c>
      <c r="S47" s="49">
        <f>(S48)/((1+Assumptions!$B$21)^$E48)+L48/IF(L$3="EOP",((1+Assumptions!$B$21)^$E48),1)</f>
        <v>2164116.7653372409</v>
      </c>
      <c r="T47" s="49">
        <f>(T48)/((1+Assumptions!$B$21)^$E48)+M48/IF(M$3="EOP",((1+Assumptions!$B$21)^$E48),1)</f>
        <v>432823.35306744819</v>
      </c>
      <c r="U47" s="49">
        <f>(U48)/((1+Assumptions!$B$21)^$E48)+N48/IF(N$3="EOP",((1+Assumptions!$B$21)^$E48),1)</f>
        <v>887287.87378826842</v>
      </c>
      <c r="V47" s="49">
        <f>(V48)/((1+Assumptions!$B$21)^$E48)+O48/IF(O$3="EOP",((1+Assumptions!$B$21)^$E48),1)</f>
        <v>88728.787378826877</v>
      </c>
      <c r="W47" s="49">
        <f>(W48)/((1+Assumptions!$B$21)^$E48)+P48/IF(P$3="EOP",((1+Assumptions!$B$21)^$E48),1)</f>
        <v>354915.14951530751</v>
      </c>
      <c r="X47" s="49">
        <f>(X48)/((1+Assumptions!$B$21)^$E48)+Q48/IF(Q$3="EOP",((1+Assumptions!$B$21)^$E48),1)</f>
        <v>216411.67653372409</v>
      </c>
      <c r="Y47" s="53">
        <f t="shared" si="2"/>
        <v>-1335260.0442130778</v>
      </c>
      <c r="Z47" s="52">
        <f>H48*Assumptions!$B$7*Assumptions!$B$25/$E48/12</f>
        <v>21689.561822351472</v>
      </c>
      <c r="AA47" s="49">
        <f>Z47*Assumptions!$B$11</f>
        <v>4337.912364470295</v>
      </c>
      <c r="AB47" s="54">
        <f t="shared" si="8"/>
        <v>17351.649457881176</v>
      </c>
      <c r="AC47" s="88">
        <f t="shared" si="9"/>
        <v>-1317908.3947551965</v>
      </c>
      <c r="AD47" s="88">
        <f>Assumptions!$B$23*R47</f>
        <v>665465.90534120146</v>
      </c>
      <c r="AE47" s="88">
        <f t="shared" si="11"/>
        <v>-652442.48941399506</v>
      </c>
    </row>
    <row r="48" spans="1:31" x14ac:dyDescent="0.25">
      <c r="A48" s="44">
        <f t="shared" si="10"/>
        <v>43</v>
      </c>
      <c r="B48" s="45" t="s">
        <v>18</v>
      </c>
      <c r="C48" s="48">
        <f t="shared" si="12"/>
        <v>120</v>
      </c>
      <c r="D48" s="47">
        <f t="shared" si="1"/>
        <v>10</v>
      </c>
      <c r="E48" s="47">
        <f t="shared" si="4"/>
        <v>1</v>
      </c>
      <c r="F48" s="48">
        <f t="shared" si="5"/>
        <v>1</v>
      </c>
      <c r="G48" s="49">
        <f>(G47*($K47/$K46)-L47)*(1+Assumptions!$B$15)^$F48</f>
        <v>208323473.26397279</v>
      </c>
      <c r="H48" s="49">
        <f>$H$6/$G$6*G48*(1+Assumptions!$B$16)^INT((C48-1)/12)*IF(B48="Monthly",1,12)</f>
        <v>416439.58698914829</v>
      </c>
      <c r="I48" s="50">
        <f>Assumptions!$B$14</f>
        <v>0.15</v>
      </c>
      <c r="J48" s="50">
        <f t="shared" si="6"/>
        <v>0.15000000000000002</v>
      </c>
      <c r="K48" s="51">
        <f t="shared" si="7"/>
        <v>0.14922362557791757</v>
      </c>
      <c r="L48" s="52">
        <f>H48*Assumptions!$B$7</f>
        <v>208219.79349457414</v>
      </c>
      <c r="M48" s="49">
        <f>L48*Assumptions!$B$11</f>
        <v>41643.95869891483</v>
      </c>
      <c r="N48" s="49">
        <f>H48*Assumptions!$B$11</f>
        <v>83287.91739782966</v>
      </c>
      <c r="O48" s="49">
        <f>N48*Assumptions!$B$12</f>
        <v>8328.791739782966</v>
      </c>
      <c r="P48" s="49">
        <f>H48*Assumptions!$B$9</f>
        <v>33315.166959131864</v>
      </c>
      <c r="Q48" s="49">
        <f>H48*Assumptions!$B$8</f>
        <v>20821.979349457415</v>
      </c>
      <c r="R48" s="52">
        <f>(R49)/((1+Assumptions!$B$21)^$E49)+H49/IF(H$3="EOP",((1+Assumptions!$B$21)^$E49),1)</f>
        <v>4120499.7765009999</v>
      </c>
      <c r="S48" s="49">
        <f>(S49)/((1+Assumptions!$B$21)^$E49)+L49/IF(L$3="EOP",((1+Assumptions!$B$21)^$E49),1)</f>
        <v>2009999.8909760977</v>
      </c>
      <c r="T48" s="49">
        <f>(T49)/((1+Assumptions!$B$21)^$E49)+M49/IF(M$3="EOP",((1+Assumptions!$B$21)^$E49),1)</f>
        <v>401999.97819521953</v>
      </c>
      <c r="U48" s="49">
        <f>(U49)/((1+Assumptions!$B$21)^$E49)+N49/IF(N$3="EOP",((1+Assumptions!$B$21)^$E49),1)</f>
        <v>824099.95530019957</v>
      </c>
      <c r="V48" s="49">
        <f>(V49)/((1+Assumptions!$B$21)^$E49)+O49/IF(O$3="EOP",((1+Assumptions!$B$21)^$E49),1)</f>
        <v>82409.995530019994</v>
      </c>
      <c r="W48" s="49">
        <f>(W49)/((1+Assumptions!$B$21)^$E49)+P49/IF(P$3="EOP",((1+Assumptions!$B$21)^$E49),1)</f>
        <v>329639.98212007998</v>
      </c>
      <c r="X48" s="49">
        <f>(X49)/((1+Assumptions!$B$21)^$E49)+Q49/IF(Q$3="EOP",((1+Assumptions!$B$21)^$E49),1)</f>
        <v>200999.98909760977</v>
      </c>
      <c r="Y48" s="53">
        <f t="shared" si="2"/>
        <v>-1240169.9327322524</v>
      </c>
      <c r="Z48" s="52">
        <f>H49*Assumptions!$B$7*Assumptions!$B$25/$E49/12</f>
        <v>20285.356778005953</v>
      </c>
      <c r="AA48" s="49">
        <f>Z48*Assumptions!$B$11</f>
        <v>4057.0713556011906</v>
      </c>
      <c r="AB48" s="54">
        <f t="shared" si="8"/>
        <v>16228.285422404762</v>
      </c>
      <c r="AC48" s="88">
        <f t="shared" si="9"/>
        <v>-1223941.6473098476</v>
      </c>
      <c r="AD48" s="88">
        <f>Assumptions!$B$23*R48</f>
        <v>618074.96647514997</v>
      </c>
      <c r="AE48" s="88">
        <f t="shared" si="11"/>
        <v>-605866.68083469768</v>
      </c>
    </row>
    <row r="49" spans="1:31" x14ac:dyDescent="0.25">
      <c r="A49" s="44">
        <f t="shared" si="10"/>
        <v>44</v>
      </c>
      <c r="B49" s="45" t="s">
        <v>18</v>
      </c>
      <c r="C49" s="48">
        <f t="shared" si="12"/>
        <v>132</v>
      </c>
      <c r="D49" s="47">
        <f t="shared" si="1"/>
        <v>11</v>
      </c>
      <c r="E49" s="47">
        <f t="shared" si="4"/>
        <v>1</v>
      </c>
      <c r="F49" s="48">
        <f t="shared" si="5"/>
        <v>1</v>
      </c>
      <c r="G49" s="49">
        <f>(G48*($K48/$K47)-L48)*(1+Assumptions!$B$15)^$F49</f>
        <v>180404067.1304999</v>
      </c>
      <c r="H49" s="49">
        <f>$H$6/$G$6*G49*(1+Assumptions!$B$16)^INT((C49-1)/12)*IF(B49="Monthly",1,12)</f>
        <v>389478.8501377143</v>
      </c>
      <c r="I49" s="50">
        <f>Assumptions!$B$14</f>
        <v>0.15</v>
      </c>
      <c r="J49" s="50">
        <f t="shared" si="6"/>
        <v>0.15000000000000002</v>
      </c>
      <c r="K49" s="51">
        <f t="shared" si="7"/>
        <v>0.12684008174122993</v>
      </c>
      <c r="L49" s="52">
        <f>H49*Assumptions!$B$7</f>
        <v>194739.42506885715</v>
      </c>
      <c r="M49" s="49">
        <f>L49*Assumptions!$B$11</f>
        <v>38947.885013771433</v>
      </c>
      <c r="N49" s="49">
        <f>H49*Assumptions!$B$11</f>
        <v>77895.770027542865</v>
      </c>
      <c r="O49" s="49">
        <f>N49*Assumptions!$B$12</f>
        <v>7789.5770027542867</v>
      </c>
      <c r="P49" s="49">
        <f>H49*Assumptions!$B$9</f>
        <v>31158.308011017143</v>
      </c>
      <c r="Q49" s="49">
        <f>H49*Assumptions!$B$8</f>
        <v>19473.942506885716</v>
      </c>
      <c r="R49" s="52">
        <f>(R50)/((1+Assumptions!$B$21)^$E50)+H50/IF(H$3="EOP",((1+Assumptions!$B$21)^$E50),1)</f>
        <v>3824296.4495223672</v>
      </c>
      <c r="S49" s="49">
        <f>(S50)/((1+Assumptions!$B$21)^$E50)+L50/IF(L$3="EOP",((1+Assumptions!$B$21)^$E50),1)</f>
        <v>1865510.4631816428</v>
      </c>
      <c r="T49" s="49">
        <f>(T50)/((1+Assumptions!$B$21)^$E50)+M50/IF(M$3="EOP",((1+Assumptions!$B$21)^$E50),1)</f>
        <v>373102.09263632854</v>
      </c>
      <c r="U49" s="49">
        <f>(U50)/((1+Assumptions!$B$21)^$E50)+N50/IF(N$3="EOP",((1+Assumptions!$B$21)^$E50),1)</f>
        <v>764859.28990447312</v>
      </c>
      <c r="V49" s="49">
        <f>(V50)/((1+Assumptions!$B$21)^$E50)+O50/IF(O$3="EOP",((1+Assumptions!$B$21)^$E50),1)</f>
        <v>76485.928990447341</v>
      </c>
      <c r="W49" s="49">
        <f>(W50)/((1+Assumptions!$B$21)^$E50)+P50/IF(P$3="EOP",((1+Assumptions!$B$21)^$E50),1)</f>
        <v>305943.71596178936</v>
      </c>
      <c r="X49" s="49">
        <f>(X50)/((1+Assumptions!$B$21)^$E50)+Q50/IF(Q$3="EOP",((1+Assumptions!$B$21)^$E50),1)</f>
        <v>186551.04631816427</v>
      </c>
      <c r="Y49" s="53">
        <f t="shared" si="2"/>
        <v>-1151019.9557830736</v>
      </c>
      <c r="Z49" s="52">
        <f>H50*Assumptions!$B$7*Assumptions!$B$25/$E50/12</f>
        <v>18970.27462689795</v>
      </c>
      <c r="AA49" s="49">
        <f>Z49*Assumptions!$B$11</f>
        <v>3794.0549253795903</v>
      </c>
      <c r="AB49" s="54">
        <f t="shared" si="8"/>
        <v>15176.219701518359</v>
      </c>
      <c r="AC49" s="88">
        <f t="shared" si="9"/>
        <v>-1135843.7360815553</v>
      </c>
      <c r="AD49" s="88">
        <f>Assumptions!$B$23*R49</f>
        <v>573644.46742835501</v>
      </c>
      <c r="AE49" s="88">
        <f t="shared" si="11"/>
        <v>-562199.26865320024</v>
      </c>
    </row>
    <row r="50" spans="1:31" x14ac:dyDescent="0.25">
      <c r="A50" s="44">
        <f t="shared" si="10"/>
        <v>45</v>
      </c>
      <c r="B50" s="45" t="s">
        <v>18</v>
      </c>
      <c r="C50" s="48">
        <f t="shared" si="12"/>
        <v>144</v>
      </c>
      <c r="D50" s="47">
        <f t="shared" si="1"/>
        <v>12</v>
      </c>
      <c r="E50" s="47">
        <f t="shared" si="4"/>
        <v>1</v>
      </c>
      <c r="F50" s="48">
        <f t="shared" si="5"/>
        <v>1</v>
      </c>
      <c r="G50" s="49">
        <f>(G49*($K49/$K48)-L49)*(1+Assumptions!$B$15)^$F50</f>
        <v>156211691.98857319</v>
      </c>
      <c r="H50" s="49">
        <f>$H$6/$G$6*G50*(1+Assumptions!$B$16)^INT((C50-1)/12)*IF(B50="Monthly",1,12)</f>
        <v>364229.27283644059</v>
      </c>
      <c r="I50" s="50">
        <f>Assumptions!$B$14</f>
        <v>0.15</v>
      </c>
      <c r="J50" s="50">
        <f t="shared" si="6"/>
        <v>0.15000000000000002</v>
      </c>
      <c r="K50" s="51">
        <f t="shared" si="7"/>
        <v>0.10781406948004543</v>
      </c>
      <c r="L50" s="52">
        <f>H50*Assumptions!$B$7</f>
        <v>182114.6364182203</v>
      </c>
      <c r="M50" s="49">
        <f>L50*Assumptions!$B$11</f>
        <v>36422.927283644058</v>
      </c>
      <c r="N50" s="49">
        <f>H50*Assumptions!$B$11</f>
        <v>72845.854567288116</v>
      </c>
      <c r="O50" s="49">
        <f>N50*Assumptions!$B$12</f>
        <v>7284.5854567288116</v>
      </c>
      <c r="P50" s="49">
        <f>H50*Assumptions!$B$9</f>
        <v>29138.341826915246</v>
      </c>
      <c r="Q50" s="49">
        <f>H50*Assumptions!$B$8</f>
        <v>18211.463641822029</v>
      </c>
      <c r="R50" s="52">
        <f>(R51)/((1+Assumptions!$B$21)^$E51)+H51/IF(H$3="EOP",((1+Assumptions!$B$21)^$E51),1)</f>
        <v>3546568.8561030743</v>
      </c>
      <c r="S50" s="49">
        <f>(S51)/((1+Assumptions!$B$21)^$E51)+L51/IF(L$3="EOP",((1+Assumptions!$B$21)^$E51),1)</f>
        <v>1730033.5883429633</v>
      </c>
      <c r="T50" s="49">
        <f>(T51)/((1+Assumptions!$B$21)^$E51)+M51/IF(M$3="EOP",((1+Assumptions!$B$21)^$E51),1)</f>
        <v>346006.71766859264</v>
      </c>
      <c r="U50" s="49">
        <f>(U51)/((1+Assumptions!$B$21)^$E51)+N51/IF(N$3="EOP",((1+Assumptions!$B$21)^$E51),1)</f>
        <v>709313.77122061467</v>
      </c>
      <c r="V50" s="49">
        <f>(V51)/((1+Assumptions!$B$21)^$E51)+O51/IF(O$3="EOP",((1+Assumptions!$B$21)^$E51),1)</f>
        <v>70931.377122061473</v>
      </c>
      <c r="W50" s="49">
        <f>(W51)/((1+Assumptions!$B$21)^$E51)+P51/IF(P$3="EOP",((1+Assumptions!$B$21)^$E51),1)</f>
        <v>283725.50848824589</v>
      </c>
      <c r="X50" s="49">
        <f>(X51)/((1+Assumptions!$B$21)^$E51)+Q51/IF(Q$3="EOP",((1+Assumptions!$B$21)^$E51),1)</f>
        <v>173003.35883429632</v>
      </c>
      <c r="Y50" s="53">
        <f t="shared" si="2"/>
        <v>-1067430.7240076081</v>
      </c>
      <c r="Z50" s="52">
        <f>H51*Assumptions!$B$7*Assumptions!$B$25/$E51/12</f>
        <v>17738.643456518777</v>
      </c>
      <c r="AA50" s="49">
        <f>Z50*Assumptions!$B$11</f>
        <v>3547.7286913037556</v>
      </c>
      <c r="AB50" s="54">
        <f t="shared" si="8"/>
        <v>14190.914765215022</v>
      </c>
      <c r="AC50" s="88">
        <f t="shared" si="9"/>
        <v>-1053239.8092423931</v>
      </c>
      <c r="AD50" s="88">
        <f>Assumptions!$B$23*R50</f>
        <v>531985.32841546112</v>
      </c>
      <c r="AE50" s="88">
        <f t="shared" si="11"/>
        <v>-521254.48082693201</v>
      </c>
    </row>
    <row r="51" spans="1:31" x14ac:dyDescent="0.25">
      <c r="A51" s="44">
        <f t="shared" si="10"/>
        <v>46</v>
      </c>
      <c r="B51" s="45" t="s">
        <v>18</v>
      </c>
      <c r="C51" s="48">
        <f t="shared" si="12"/>
        <v>156</v>
      </c>
      <c r="D51" s="47">
        <f t="shared" si="1"/>
        <v>13</v>
      </c>
      <c r="E51" s="47">
        <f t="shared" si="4"/>
        <v>1</v>
      </c>
      <c r="F51" s="48">
        <f t="shared" si="5"/>
        <v>1</v>
      </c>
      <c r="G51" s="49">
        <f>(G50*($K50/$K49)-L50)*(1+Assumptions!$B$15)^$F51</f>
        <v>135249780.02494636</v>
      </c>
      <c r="H51" s="49">
        <f>$H$6/$G$6*G51*(1+Assumptions!$B$16)^INT((C51-1)/12)*IF(B51="Monthly",1,12)</f>
        <v>340581.95436516049</v>
      </c>
      <c r="I51" s="50">
        <f>Assumptions!$B$14</f>
        <v>0.15</v>
      </c>
      <c r="J51" s="50">
        <f t="shared" si="6"/>
        <v>0.15000000000000002</v>
      </c>
      <c r="K51" s="51">
        <f t="shared" si="7"/>
        <v>9.1641959058038611E-2</v>
      </c>
      <c r="L51" s="52">
        <f>H51*Assumptions!$B$7</f>
        <v>170290.97718258025</v>
      </c>
      <c r="M51" s="49">
        <f>L51*Assumptions!$B$11</f>
        <v>34058.195436516049</v>
      </c>
      <c r="N51" s="49">
        <f>H51*Assumptions!$B$11</f>
        <v>68116.390873032098</v>
      </c>
      <c r="O51" s="49">
        <f>N51*Assumptions!$B$12</f>
        <v>6811.6390873032105</v>
      </c>
      <c r="P51" s="49">
        <f>H51*Assumptions!$B$9</f>
        <v>27246.556349212839</v>
      </c>
      <c r="Q51" s="49">
        <f>H51*Assumptions!$B$8</f>
        <v>17029.097718258025</v>
      </c>
      <c r="R51" s="52">
        <f>(R52)/((1+Assumptions!$B$21)^$E52)+H52/IF(H$3="EOP",((1+Assumptions!$B$21)^$E52),1)</f>
        <v>3286136.5742813614</v>
      </c>
      <c r="S51" s="49">
        <f>(S52)/((1+Assumptions!$B$21)^$E52)+L52/IF(L$3="EOP",((1+Assumptions!$B$21)^$E52),1)</f>
        <v>1602993.450868957</v>
      </c>
      <c r="T51" s="49">
        <f>(T52)/((1+Assumptions!$B$21)^$E52)+M52/IF(M$3="EOP",((1+Assumptions!$B$21)^$E52),1)</f>
        <v>320598.69017379137</v>
      </c>
      <c r="U51" s="49">
        <f>(U52)/((1+Assumptions!$B$21)^$E52)+N52/IF(N$3="EOP",((1+Assumptions!$B$21)^$E52),1)</f>
        <v>657227.31485627219</v>
      </c>
      <c r="V51" s="49">
        <f>(V52)/((1+Assumptions!$B$21)^$E52)+O52/IF(O$3="EOP",((1+Assumptions!$B$21)^$E52),1)</f>
        <v>65722.731485627213</v>
      </c>
      <c r="W51" s="49">
        <f>(W52)/((1+Assumptions!$B$21)^$E52)+P52/IF(P$3="EOP",((1+Assumptions!$B$21)^$E52),1)</f>
        <v>262890.92594250885</v>
      </c>
      <c r="X51" s="49">
        <f>(X52)/((1+Assumptions!$B$21)^$E52)+Q52/IF(Q$3="EOP",((1+Assumptions!$B$21)^$E52),1)</f>
        <v>160299.34508689569</v>
      </c>
      <c r="Y51" s="53">
        <f t="shared" si="2"/>
        <v>-989046.95918614627</v>
      </c>
      <c r="Z51" s="52">
        <f>H52*Assumptions!$B$7*Assumptions!$B$25/$E52/12</f>
        <v>16585.152544782617</v>
      </c>
      <c r="AA51" s="49">
        <f>Z51*Assumptions!$B$11</f>
        <v>3317.0305089565236</v>
      </c>
      <c r="AB51" s="54">
        <f t="shared" si="8"/>
        <v>13268.122035826094</v>
      </c>
      <c r="AC51" s="88">
        <f t="shared" si="9"/>
        <v>-975778.83715032018</v>
      </c>
      <c r="AD51" s="88">
        <f>Assumptions!$B$23*R51</f>
        <v>492920.4861422042</v>
      </c>
      <c r="AE51" s="88">
        <f t="shared" si="11"/>
        <v>-482858.35100811598</v>
      </c>
    </row>
    <row r="52" spans="1:31" x14ac:dyDescent="0.25">
      <c r="A52" s="44">
        <f t="shared" si="10"/>
        <v>47</v>
      </c>
      <c r="B52" s="45" t="s">
        <v>18</v>
      </c>
      <c r="C52" s="48">
        <f t="shared" si="12"/>
        <v>168</v>
      </c>
      <c r="D52" s="47">
        <f t="shared" si="1"/>
        <v>14</v>
      </c>
      <c r="E52" s="47">
        <f t="shared" si="4"/>
        <v>1</v>
      </c>
      <c r="F52" s="48">
        <f t="shared" si="5"/>
        <v>1</v>
      </c>
      <c r="G52" s="49">
        <f>(G51*($K51/$K50)-L51)*(1+Assumptions!$B$15)^$F52</f>
        <v>117087862.48490225</v>
      </c>
      <c r="H52" s="49">
        <f>$H$6/$G$6*G52*(1+Assumptions!$B$16)^INT((C52-1)/12)*IF(B52="Monthly",1,12)</f>
        <v>318434.92885982624</v>
      </c>
      <c r="I52" s="50">
        <f>Assumptions!$B$14</f>
        <v>0.15</v>
      </c>
      <c r="J52" s="50">
        <f t="shared" si="6"/>
        <v>0.15000000000000002</v>
      </c>
      <c r="K52" s="51">
        <f t="shared" si="7"/>
        <v>7.7895665199332817E-2</v>
      </c>
      <c r="L52" s="52">
        <f>H52*Assumptions!$B$7</f>
        <v>159217.46442991312</v>
      </c>
      <c r="M52" s="49">
        <f>L52*Assumptions!$B$11</f>
        <v>31843.492885982625</v>
      </c>
      <c r="N52" s="49">
        <f>H52*Assumptions!$B$11</f>
        <v>63686.98577196525</v>
      </c>
      <c r="O52" s="49">
        <f>N52*Assumptions!$B$12</f>
        <v>6368.6985771965255</v>
      </c>
      <c r="P52" s="49">
        <f>H52*Assumptions!$B$9</f>
        <v>25474.794308786099</v>
      </c>
      <c r="Q52" s="49">
        <f>H52*Assumptions!$B$8</f>
        <v>15921.746442991313</v>
      </c>
      <c r="R52" s="52">
        <f>(R53)/((1+Assumptions!$B$21)^$E53)+H53/IF(H$3="EOP",((1+Assumptions!$B$21)^$E53),1)</f>
        <v>3041894.1865570731</v>
      </c>
      <c r="S52" s="49">
        <f>(S53)/((1+Assumptions!$B$21)^$E53)+L53/IF(L$3="EOP",((1+Assumptions!$B$21)^$E53),1)</f>
        <v>1483850.8227107676</v>
      </c>
      <c r="T52" s="49">
        <f>(T53)/((1+Assumptions!$B$21)^$E53)+M53/IF(M$3="EOP",((1+Assumptions!$B$21)^$E53),1)</f>
        <v>296770.16454215348</v>
      </c>
      <c r="U52" s="49">
        <f>(U53)/((1+Assumptions!$B$21)^$E53)+N53/IF(N$3="EOP",((1+Assumptions!$B$21)^$E53),1)</f>
        <v>608378.83731141454</v>
      </c>
      <c r="V52" s="49">
        <f>(V53)/((1+Assumptions!$B$21)^$E53)+O53/IF(O$3="EOP",((1+Assumptions!$B$21)^$E53),1)</f>
        <v>60837.883731141454</v>
      </c>
      <c r="W52" s="49">
        <f>(W53)/((1+Assumptions!$B$21)^$E53)+P53/IF(P$3="EOP",((1+Assumptions!$B$21)^$E53),1)</f>
        <v>243351.53492456581</v>
      </c>
      <c r="X52" s="49">
        <f>(X53)/((1+Assumptions!$B$21)^$E53)+Q53/IF(Q$3="EOP",((1+Assumptions!$B$21)^$E53),1)</f>
        <v>148385.08227107674</v>
      </c>
      <c r="Y52" s="53">
        <f t="shared" si="2"/>
        <v>-915535.95761254337</v>
      </c>
      <c r="Z52" s="52">
        <f>H53*Assumptions!$B$7*Assumptions!$B$25/$E53/12</f>
        <v>15504.829396633597</v>
      </c>
      <c r="AA52" s="49">
        <f>Z52*Assumptions!$B$11</f>
        <v>3100.9658793267195</v>
      </c>
      <c r="AB52" s="54">
        <f t="shared" si="8"/>
        <v>12403.863517306878</v>
      </c>
      <c r="AC52" s="88">
        <f t="shared" si="9"/>
        <v>-903132.09409523651</v>
      </c>
      <c r="AD52" s="88">
        <f>Assumptions!$B$23*R52</f>
        <v>456284.12798356096</v>
      </c>
      <c r="AE52" s="88">
        <f t="shared" si="11"/>
        <v>-446847.96611167555</v>
      </c>
    </row>
    <row r="53" spans="1:31" x14ac:dyDescent="0.25">
      <c r="A53" s="44">
        <f t="shared" si="10"/>
        <v>48</v>
      </c>
      <c r="B53" s="45" t="s">
        <v>18</v>
      </c>
      <c r="C53" s="48">
        <f t="shared" si="12"/>
        <v>180</v>
      </c>
      <c r="D53" s="47">
        <f t="shared" si="1"/>
        <v>15</v>
      </c>
      <c r="E53" s="47">
        <f t="shared" si="4"/>
        <v>1</v>
      </c>
      <c r="F53" s="48">
        <f t="shared" si="5"/>
        <v>1</v>
      </c>
      <c r="G53" s="49">
        <f>(G52*($K52/$K51)-L52)*(1+Assumptions!$B$15)^$F53</f>
        <v>101352774.96069174</v>
      </c>
      <c r="H53" s="49">
        <f>$H$6/$G$6*G53*(1+Assumptions!$B$16)^INT((C53-1)/12)*IF(B53="Monthly",1,12)</f>
        <v>297692.72441536502</v>
      </c>
      <c r="I53" s="50">
        <f>Assumptions!$B$14</f>
        <v>0.15</v>
      </c>
      <c r="J53" s="50">
        <f t="shared" si="6"/>
        <v>0.15000000000000002</v>
      </c>
      <c r="K53" s="51">
        <f t="shared" si="7"/>
        <v>6.6211315419432898E-2</v>
      </c>
      <c r="L53" s="52">
        <f>H53*Assumptions!$B$7</f>
        <v>148846.36220768251</v>
      </c>
      <c r="M53" s="49">
        <f>L53*Assumptions!$B$11</f>
        <v>29769.272441536505</v>
      </c>
      <c r="N53" s="49">
        <f>H53*Assumptions!$B$11</f>
        <v>59538.544883073009</v>
      </c>
      <c r="O53" s="49">
        <f>N53*Assumptions!$B$12</f>
        <v>5953.8544883073009</v>
      </c>
      <c r="P53" s="49">
        <f>H53*Assumptions!$B$9</f>
        <v>23815.417953229204</v>
      </c>
      <c r="Q53" s="49">
        <f>H53*Assumptions!$B$8</f>
        <v>14884.636220768252</v>
      </c>
      <c r="R53" s="52">
        <f>(R54)/((1+Assumptions!$B$21)^$E54)+H54/IF(H$3="EOP",((1+Assumptions!$B$21)^$E54),1)</f>
        <v>2812806.4986952506</v>
      </c>
      <c r="S53" s="49">
        <f>(S54)/((1+Assumptions!$B$21)^$E54)+L54/IF(L$3="EOP",((1+Assumptions!$B$21)^$E54),1)</f>
        <v>1372100.7310708542</v>
      </c>
      <c r="T53" s="49">
        <f>(T54)/((1+Assumptions!$B$21)^$E54)+M54/IF(M$3="EOP",((1+Assumptions!$B$21)^$E54),1)</f>
        <v>274420.14621417079</v>
      </c>
      <c r="U53" s="49">
        <f>(U54)/((1+Assumptions!$B$21)^$E54)+N54/IF(N$3="EOP",((1+Assumptions!$B$21)^$E54),1)</f>
        <v>562561.2997390501</v>
      </c>
      <c r="V53" s="49">
        <f>(V54)/((1+Assumptions!$B$21)^$E54)+O54/IF(O$3="EOP",((1+Assumptions!$B$21)^$E54),1)</f>
        <v>56256.129973905008</v>
      </c>
      <c r="W53" s="49">
        <f>(W54)/((1+Assumptions!$B$21)^$E54)+P54/IF(P$3="EOP",((1+Assumptions!$B$21)^$E54),1)</f>
        <v>225024.51989562003</v>
      </c>
      <c r="X53" s="49">
        <f>(X54)/((1+Assumptions!$B$21)^$E54)+Q54/IF(Q$3="EOP",((1+Assumptions!$B$21)^$E54),1)</f>
        <v>137210.07310708539</v>
      </c>
      <c r="Y53" s="53">
        <f t="shared" si="2"/>
        <v>-846586.15107071644</v>
      </c>
      <c r="Z53" s="52">
        <f>H54*Assumptions!$B$7*Assumptions!$B$25/$E54/12</f>
        <v>14493.018243956054</v>
      </c>
      <c r="AA53" s="49">
        <f>Z53*Assumptions!$B$11</f>
        <v>2898.6036487912111</v>
      </c>
      <c r="AB53" s="54">
        <f t="shared" si="8"/>
        <v>11594.414595164842</v>
      </c>
      <c r="AC53" s="88">
        <f t="shared" si="9"/>
        <v>-834991.73647555162</v>
      </c>
      <c r="AD53" s="88">
        <f>Assumptions!$B$23*R53</f>
        <v>421920.9748042876</v>
      </c>
      <c r="AE53" s="88">
        <f t="shared" si="11"/>
        <v>-413070.76167126402</v>
      </c>
    </row>
    <row r="54" spans="1:31" x14ac:dyDescent="0.25">
      <c r="A54" s="44">
        <f t="shared" si="10"/>
        <v>49</v>
      </c>
      <c r="B54" s="45" t="s">
        <v>18</v>
      </c>
      <c r="C54" s="48">
        <f t="shared" si="12"/>
        <v>192</v>
      </c>
      <c r="D54" s="47">
        <f t="shared" si="1"/>
        <v>16</v>
      </c>
      <c r="E54" s="47">
        <f t="shared" si="4"/>
        <v>1</v>
      </c>
      <c r="F54" s="48">
        <f t="shared" si="5"/>
        <v>1</v>
      </c>
      <c r="G54" s="49">
        <f>(G53*($K53/$K52)-L53)*(1+Assumptions!$B$15)^$F54</f>
        <v>87721032.601467922</v>
      </c>
      <c r="H54" s="49">
        <f>$H$6/$G$6*G54*(1+Assumptions!$B$16)^INT((C54-1)/12)*IF(B54="Monthly",1,12)</f>
        <v>278265.95028395625</v>
      </c>
      <c r="I54" s="50">
        <f>Assumptions!$B$14</f>
        <v>0.15</v>
      </c>
      <c r="J54" s="50">
        <f t="shared" si="6"/>
        <v>0.15000000000000002</v>
      </c>
      <c r="K54" s="51">
        <f t="shared" si="7"/>
        <v>5.6279618106517965E-2</v>
      </c>
      <c r="L54" s="52">
        <f>H54*Assumptions!$B$7</f>
        <v>139132.97514197812</v>
      </c>
      <c r="M54" s="49">
        <f>L54*Assumptions!$B$11</f>
        <v>27826.595028395626</v>
      </c>
      <c r="N54" s="49">
        <f>H54*Assumptions!$B$11</f>
        <v>55653.190056791253</v>
      </c>
      <c r="O54" s="49">
        <f>N54*Assumptions!$B$12</f>
        <v>5565.3190056791254</v>
      </c>
      <c r="P54" s="49">
        <f>H54*Assumptions!$B$9</f>
        <v>22261.276022716502</v>
      </c>
      <c r="Q54" s="49">
        <f>H54*Assumptions!$B$8</f>
        <v>13913.297514197813</v>
      </c>
      <c r="R54" s="52">
        <f>(R55)/((1+Assumptions!$B$21)^$E55)+H55/IF(H$3="EOP",((1+Assumptions!$B$21)^$E55),1)</f>
        <v>2597904.0621215766</v>
      </c>
      <c r="S54" s="49">
        <f>(S55)/((1+Assumptions!$B$21)^$E55)+L55/IF(L$3="EOP",((1+Assumptions!$B$21)^$E55),1)</f>
        <v>1267270.2742056474</v>
      </c>
      <c r="T54" s="49">
        <f>(T55)/((1+Assumptions!$B$21)^$E55)+M55/IF(M$3="EOP",((1+Assumptions!$B$21)^$E55),1)</f>
        <v>253454.05484112943</v>
      </c>
      <c r="U54" s="49">
        <f>(U55)/((1+Assumptions!$B$21)^$E55)+N55/IF(N$3="EOP",((1+Assumptions!$B$21)^$E55),1)</f>
        <v>519580.81242431531</v>
      </c>
      <c r="V54" s="49">
        <f>(V55)/((1+Assumptions!$B$21)^$E55)+O55/IF(O$3="EOP",((1+Assumptions!$B$21)^$E55),1)</f>
        <v>51958.081242431523</v>
      </c>
      <c r="W54" s="49">
        <f>(W55)/((1+Assumptions!$B$21)^$E55)+P55/IF(P$3="EOP",((1+Assumptions!$B$21)^$E55),1)</f>
        <v>207832.32496972609</v>
      </c>
      <c r="X54" s="49">
        <f>(X55)/((1+Assumptions!$B$21)^$E55)+Q55/IF(Q$3="EOP",((1+Assumptions!$B$21)^$E55),1)</f>
        <v>126727.02742056471</v>
      </c>
      <c r="Y54" s="53">
        <f t="shared" si="2"/>
        <v>-781905.75918488379</v>
      </c>
      <c r="Z54" s="52">
        <f>H55*Assumptions!$B$7*Assumptions!$B$25/$E55/12</f>
        <v>13545.359915802068</v>
      </c>
      <c r="AA54" s="49">
        <f>Z54*Assumptions!$B$11</f>
        <v>2709.0719831604138</v>
      </c>
      <c r="AB54" s="54">
        <f t="shared" si="8"/>
        <v>10836.287932641655</v>
      </c>
      <c r="AC54" s="88">
        <f t="shared" si="9"/>
        <v>-771069.4712522421</v>
      </c>
      <c r="AD54" s="88">
        <f>Assumptions!$B$23*R54</f>
        <v>389685.60931823647</v>
      </c>
      <c r="AE54" s="88">
        <f t="shared" si="11"/>
        <v>-381383.86193400563</v>
      </c>
    </row>
    <row r="55" spans="1:31" x14ac:dyDescent="0.25">
      <c r="A55" s="44">
        <f t="shared" si="10"/>
        <v>50</v>
      </c>
      <c r="B55" s="45" t="s">
        <v>18</v>
      </c>
      <c r="C55" s="48">
        <f t="shared" si="12"/>
        <v>204</v>
      </c>
      <c r="D55" s="47">
        <f t="shared" si="1"/>
        <v>17</v>
      </c>
      <c r="E55" s="47">
        <f t="shared" si="4"/>
        <v>1</v>
      </c>
      <c r="F55" s="48">
        <f t="shared" si="5"/>
        <v>1</v>
      </c>
      <c r="G55" s="49">
        <f>(G54*($K54/$K53)-L54)*(1+Assumptions!$B$15)^$F55</f>
        <v>75912219.630827874</v>
      </c>
      <c r="H55" s="49">
        <f>$H$6/$G$6*G55*(1+Assumptions!$B$16)^INT((C55-1)/12)*IF(B55="Monthly",1,12)</f>
        <v>260070.91038339972</v>
      </c>
      <c r="I55" s="50">
        <f>Assumptions!$B$14</f>
        <v>0.15</v>
      </c>
      <c r="J55" s="50">
        <f t="shared" si="6"/>
        <v>0.15000000000000002</v>
      </c>
      <c r="K55" s="51">
        <f t="shared" si="7"/>
        <v>4.783767539054027E-2</v>
      </c>
      <c r="L55" s="52">
        <f>H55*Assumptions!$B$7</f>
        <v>130035.45519169986</v>
      </c>
      <c r="M55" s="49">
        <f>L55*Assumptions!$B$11</f>
        <v>26007.091038339975</v>
      </c>
      <c r="N55" s="49">
        <f>H55*Assumptions!$B$11</f>
        <v>52014.18207667995</v>
      </c>
      <c r="O55" s="49">
        <f>N55*Assumptions!$B$12</f>
        <v>5201.4182076679954</v>
      </c>
      <c r="P55" s="49">
        <f>H55*Assumptions!$B$9</f>
        <v>20805.672830671978</v>
      </c>
      <c r="Q55" s="49">
        <f>H55*Assumptions!$B$8</f>
        <v>13003.545519169988</v>
      </c>
      <c r="R55" s="52">
        <f>(R56)/((1+Assumptions!$B$21)^$E56)+H56/IF(H$3="EOP",((1+Assumptions!$B$21)^$E56),1)</f>
        <v>2396278.9805316315</v>
      </c>
      <c r="S55" s="49">
        <f>(S56)/((1+Assumptions!$B$21)^$E56)+L56/IF(L$3="EOP",((1+Assumptions!$B$21)^$E56),1)</f>
        <v>1168916.5758690885</v>
      </c>
      <c r="T55" s="49">
        <f>(T56)/((1+Assumptions!$B$21)^$E56)+M56/IF(M$3="EOP",((1+Assumptions!$B$21)^$E56),1)</f>
        <v>233783.31517381768</v>
      </c>
      <c r="U55" s="49">
        <f>(U56)/((1+Assumptions!$B$21)^$E56)+N56/IF(N$3="EOP",((1+Assumptions!$B$21)^$E56),1)</f>
        <v>479255.79610632622</v>
      </c>
      <c r="V55" s="49">
        <f>(V56)/((1+Assumptions!$B$21)^$E56)+O56/IF(O$3="EOP",((1+Assumptions!$B$21)^$E56),1)</f>
        <v>47925.579610632616</v>
      </c>
      <c r="W55" s="49">
        <f>(W56)/((1+Assumptions!$B$21)^$E56)+P56/IF(P$3="EOP",((1+Assumptions!$B$21)^$E56),1)</f>
        <v>191702.31844253046</v>
      </c>
      <c r="X55" s="49">
        <f>(X56)/((1+Assumptions!$B$21)^$E56)+Q56/IF(Q$3="EOP",((1+Assumptions!$B$21)^$E56),1)</f>
        <v>116891.65758690884</v>
      </c>
      <c r="Y55" s="53">
        <f t="shared" si="2"/>
        <v>-721221.52731122798</v>
      </c>
      <c r="Z55" s="52">
        <f>H56*Assumptions!$B$7*Assumptions!$B$25/$E56/12</f>
        <v>12657.77299187433</v>
      </c>
      <c r="AA55" s="49">
        <f>Z55*Assumptions!$B$11</f>
        <v>2531.5545983748661</v>
      </c>
      <c r="AB55" s="54">
        <f t="shared" si="8"/>
        <v>10126.218393499465</v>
      </c>
      <c r="AC55" s="88">
        <f t="shared" si="9"/>
        <v>-711095.30891772849</v>
      </c>
      <c r="AD55" s="88">
        <f>Assumptions!$B$23*R55</f>
        <v>359441.84707974474</v>
      </c>
      <c r="AE55" s="88">
        <f t="shared" si="11"/>
        <v>-351653.46183798375</v>
      </c>
    </row>
    <row r="56" spans="1:31" x14ac:dyDescent="0.25">
      <c r="A56" s="44">
        <f t="shared" si="10"/>
        <v>51</v>
      </c>
      <c r="B56" s="45" t="s">
        <v>18</v>
      </c>
      <c r="C56" s="48">
        <f t="shared" si="12"/>
        <v>216</v>
      </c>
      <c r="D56" s="47">
        <f t="shared" si="1"/>
        <v>18</v>
      </c>
      <c r="E56" s="47">
        <f t="shared" si="4"/>
        <v>1</v>
      </c>
      <c r="F56" s="48">
        <f t="shared" si="5"/>
        <v>1</v>
      </c>
      <c r="G56" s="49">
        <f>(G55*($K55/$K54)-L55)*(1+Assumptions!$B$15)^$F56</f>
        <v>65683258.255632229</v>
      </c>
      <c r="H56" s="49">
        <f>$H$6/$G$6*G56*(1+Assumptions!$B$16)^INT((C56-1)/12)*IF(B56="Monthly",1,12)</f>
        <v>243029.24144398715</v>
      </c>
      <c r="I56" s="50">
        <f>Assumptions!$B$14</f>
        <v>0.15</v>
      </c>
      <c r="J56" s="50">
        <f t="shared" si="6"/>
        <v>0.15000000000000002</v>
      </c>
      <c r="K56" s="51">
        <f t="shared" si="7"/>
        <v>4.0662024081959229E-2</v>
      </c>
      <c r="L56" s="52">
        <f>H56*Assumptions!$B$7</f>
        <v>121514.62072199357</v>
      </c>
      <c r="M56" s="49">
        <f>L56*Assumptions!$B$11</f>
        <v>24302.924144398716</v>
      </c>
      <c r="N56" s="49">
        <f>H56*Assumptions!$B$11</f>
        <v>48605.848288797431</v>
      </c>
      <c r="O56" s="49">
        <f>N56*Assumptions!$B$12</f>
        <v>4860.5848288797433</v>
      </c>
      <c r="P56" s="49">
        <f>H56*Assumptions!$B$9</f>
        <v>19442.339315518973</v>
      </c>
      <c r="Q56" s="49">
        <f>H56*Assumptions!$B$8</f>
        <v>12151.462072199358</v>
      </c>
      <c r="R56" s="52">
        <f>(R57)/((1+Assumptions!$B$21)^$E57)+H57/IF(H$3="EOP",((1+Assumptions!$B$21)^$E57),1)</f>
        <v>2207080.9825648353</v>
      </c>
      <c r="S56" s="49">
        <f>(S57)/((1+Assumptions!$B$21)^$E57)+L57/IF(L$3="EOP",((1+Assumptions!$B$21)^$E57),1)</f>
        <v>1076624.869543822</v>
      </c>
      <c r="T56" s="49">
        <f>(T57)/((1+Assumptions!$B$21)^$E57)+M57/IF(M$3="EOP",((1+Assumptions!$B$21)^$E57),1)</f>
        <v>215324.9739087644</v>
      </c>
      <c r="U56" s="49">
        <f>(U57)/((1+Assumptions!$B$21)^$E57)+N57/IF(N$3="EOP",((1+Assumptions!$B$21)^$E57),1)</f>
        <v>441416.196512967</v>
      </c>
      <c r="V56" s="49">
        <f>(V57)/((1+Assumptions!$B$21)^$E57)+O57/IF(O$3="EOP",((1+Assumptions!$B$21)^$E57),1)</f>
        <v>44141.619651296693</v>
      </c>
      <c r="W56" s="49">
        <f>(W57)/((1+Assumptions!$B$21)^$E57)+P57/IF(P$3="EOP",((1+Assumptions!$B$21)^$E57),1)</f>
        <v>176566.47860518677</v>
      </c>
      <c r="X56" s="49">
        <f>(X57)/((1+Assumptions!$B$21)^$E57)+Q57/IF(Q$3="EOP",((1+Assumptions!$B$21)^$E57),1)</f>
        <v>107662.4869543822</v>
      </c>
      <c r="Y56" s="53">
        <f t="shared" si="2"/>
        <v>-664277.54450853833</v>
      </c>
      <c r="Z56" s="52">
        <f>H57*Assumptions!$B$7*Assumptions!$B$25/$E57/12</f>
        <v>11826.436157748636</v>
      </c>
      <c r="AA56" s="49">
        <f>Z56*Assumptions!$B$11</f>
        <v>2365.2872315497275</v>
      </c>
      <c r="AB56" s="54">
        <f t="shared" si="8"/>
        <v>9461.1489261989082</v>
      </c>
      <c r="AC56" s="88">
        <f t="shared" si="9"/>
        <v>-654816.39558233938</v>
      </c>
      <c r="AD56" s="88">
        <f>Assumptions!$B$23*R56</f>
        <v>331062.14738472528</v>
      </c>
      <c r="AE56" s="88">
        <f t="shared" si="11"/>
        <v>-323754.2481976141</v>
      </c>
    </row>
    <row r="57" spans="1:31" x14ac:dyDescent="0.25">
      <c r="A57" s="44">
        <f t="shared" si="10"/>
        <v>52</v>
      </c>
      <c r="B57" s="45" t="s">
        <v>18</v>
      </c>
      <c r="C57" s="48">
        <f t="shared" si="12"/>
        <v>228</v>
      </c>
      <c r="D57" s="47">
        <f t="shared" si="1"/>
        <v>19</v>
      </c>
      <c r="E57" s="47">
        <f t="shared" si="4"/>
        <v>1</v>
      </c>
      <c r="F57" s="48">
        <f t="shared" si="5"/>
        <v>1</v>
      </c>
      <c r="G57" s="49">
        <f>(G56*($K56/$K55)-L56)*(1+Assumptions!$B$15)^$F57</f>
        <v>56823439.994496711</v>
      </c>
      <c r="H57" s="49">
        <f>$H$6/$G$6*G57*(1+Assumptions!$B$16)^INT((C57-1)/12)*IF(B57="Monthly",1,12)</f>
        <v>227067.57422877382</v>
      </c>
      <c r="I57" s="50">
        <f>Assumptions!$B$14</f>
        <v>0.15</v>
      </c>
      <c r="J57" s="50">
        <f t="shared" si="6"/>
        <v>0.15000000000000002</v>
      </c>
      <c r="K57" s="51">
        <f t="shared" si="7"/>
        <v>3.4562720469665346E-2</v>
      </c>
      <c r="L57" s="52">
        <f>H57*Assumptions!$B$7</f>
        <v>113533.78711438691</v>
      </c>
      <c r="M57" s="49">
        <f>L57*Assumptions!$B$11</f>
        <v>22706.757422877385</v>
      </c>
      <c r="N57" s="49">
        <f>H57*Assumptions!$B$11</f>
        <v>45413.514845754769</v>
      </c>
      <c r="O57" s="49">
        <f>N57*Assumptions!$B$12</f>
        <v>4541.3514845754771</v>
      </c>
      <c r="P57" s="49">
        <f>H57*Assumptions!$B$9</f>
        <v>18165.405938301905</v>
      </c>
      <c r="Q57" s="49">
        <f>H57*Assumptions!$B$8</f>
        <v>11353.378711438692</v>
      </c>
      <c r="R57" s="52">
        <f>(R58)/((1+Assumptions!$B$21)^$E58)+H58/IF(H$3="EOP",((1+Assumptions!$B$21)^$E58),1)</f>
        <v>2029513.7435444628</v>
      </c>
      <c r="S57" s="49">
        <f>(S58)/((1+Assumptions!$B$21)^$E58)+L58/IF(L$3="EOP",((1+Assumptions!$B$21)^$E58),1)</f>
        <v>990006.70416803064</v>
      </c>
      <c r="T57" s="49">
        <f>(T58)/((1+Assumptions!$B$21)^$E58)+M58/IF(M$3="EOP",((1+Assumptions!$B$21)^$E58),1)</f>
        <v>198001.34083360611</v>
      </c>
      <c r="U57" s="49">
        <f>(U58)/((1+Assumptions!$B$21)^$E58)+N58/IF(N$3="EOP",((1+Assumptions!$B$21)^$E58),1)</f>
        <v>405902.7487088925</v>
      </c>
      <c r="V57" s="49">
        <f>(V58)/((1+Assumptions!$B$21)^$E58)+O58/IF(O$3="EOP",((1+Assumptions!$B$21)^$E58),1)</f>
        <v>40590.274870889247</v>
      </c>
      <c r="W57" s="49">
        <f>(W58)/((1+Assumptions!$B$21)^$E58)+P58/IF(P$3="EOP",((1+Assumptions!$B$21)^$E58),1)</f>
        <v>162361.09948355699</v>
      </c>
      <c r="X57" s="49">
        <f>(X58)/((1+Assumptions!$B$21)^$E58)+Q58/IF(Q$3="EOP",((1+Assumptions!$B$21)^$E58),1)</f>
        <v>99000.670416803056</v>
      </c>
      <c r="Y57" s="53">
        <f t="shared" si="2"/>
        <v>-610834.13647167501</v>
      </c>
      <c r="Z57" s="52">
        <f>H58*Assumptions!$B$7*Assumptions!$B$25/$E58/12</f>
        <v>11047.771685513195</v>
      </c>
      <c r="AA57" s="49">
        <f>Z57*Assumptions!$B$11</f>
        <v>2209.5543371026392</v>
      </c>
      <c r="AB57" s="54">
        <f t="shared" si="8"/>
        <v>8838.2173484105551</v>
      </c>
      <c r="AC57" s="88">
        <f t="shared" si="9"/>
        <v>-601995.9191232645</v>
      </c>
      <c r="AD57" s="88">
        <f>Assumptions!$B$23*R57</f>
        <v>304427.0615316694</v>
      </c>
      <c r="AE57" s="88">
        <f t="shared" si="11"/>
        <v>-297568.85759159509</v>
      </c>
    </row>
    <row r="58" spans="1:31" x14ac:dyDescent="0.25">
      <c r="A58" s="44">
        <f t="shared" si="10"/>
        <v>53</v>
      </c>
      <c r="B58" s="45" t="s">
        <v>18</v>
      </c>
      <c r="C58" s="48">
        <f t="shared" si="12"/>
        <v>240</v>
      </c>
      <c r="D58" s="47">
        <f t="shared" si="1"/>
        <v>20</v>
      </c>
      <c r="E58" s="47">
        <f t="shared" si="4"/>
        <v>1</v>
      </c>
      <c r="F58" s="48">
        <f t="shared" si="5"/>
        <v>1</v>
      </c>
      <c r="G58" s="49">
        <f>(G57*($K57/$K56)-L57)*(1+Assumptions!$B$15)^$F58</f>
        <v>49150118.01237198</v>
      </c>
      <c r="H58" s="49">
        <f>$H$6/$G$6*G58*(1+Assumptions!$B$16)^INT((C58-1)/12)*IF(B58="Monthly",1,12)</f>
        <v>212117.21636185335</v>
      </c>
      <c r="I58" s="50">
        <f>Assumptions!$B$14</f>
        <v>0.15</v>
      </c>
      <c r="J58" s="50">
        <f t="shared" si="6"/>
        <v>0.15000000000000002</v>
      </c>
      <c r="K58" s="51">
        <f t="shared" si="7"/>
        <v>2.9378312399215543E-2</v>
      </c>
      <c r="L58" s="52">
        <f>H58*Assumptions!$B$7</f>
        <v>106058.60818092668</v>
      </c>
      <c r="M58" s="49">
        <f>L58*Assumptions!$B$11</f>
        <v>21211.721636185335</v>
      </c>
      <c r="N58" s="49">
        <f>H58*Assumptions!$B$11</f>
        <v>42423.44327237067</v>
      </c>
      <c r="O58" s="49">
        <f>N58*Assumptions!$B$12</f>
        <v>4242.3443272370669</v>
      </c>
      <c r="P58" s="49">
        <f>H58*Assumptions!$B$9</f>
        <v>16969.377308948267</v>
      </c>
      <c r="Q58" s="49">
        <f>H58*Assumptions!$B$8</f>
        <v>10605.860818092668</v>
      </c>
      <c r="R58" s="52">
        <f>(R59)/((1+Assumptions!$B$21)^$E59)+H59/IF(H$3="EOP",((1+Assumptions!$B$21)^$E59),1)</f>
        <v>1862831.4403621745</v>
      </c>
      <c r="S58" s="49">
        <f>(S59)/((1+Assumptions!$B$21)^$E59)+L59/IF(L$3="EOP",((1+Assumptions!$B$21)^$E59),1)</f>
        <v>908698.26359130465</v>
      </c>
      <c r="T58" s="49">
        <f>(T59)/((1+Assumptions!$B$21)^$E59)+M59/IF(M$3="EOP",((1+Assumptions!$B$21)^$E59),1)</f>
        <v>181739.65271826091</v>
      </c>
      <c r="U58" s="49">
        <f>(U59)/((1+Assumptions!$B$21)^$E59)+N59/IF(N$3="EOP",((1+Assumptions!$B$21)^$E59),1)</f>
        <v>372566.28807243484</v>
      </c>
      <c r="V58" s="49">
        <f>(V59)/((1+Assumptions!$B$21)^$E59)+O59/IF(O$3="EOP",((1+Assumptions!$B$21)^$E59),1)</f>
        <v>37256.628807243484</v>
      </c>
      <c r="W58" s="49">
        <f>(W59)/((1+Assumptions!$B$21)^$E59)+P59/IF(P$3="EOP",((1+Assumptions!$B$21)^$E59),1)</f>
        <v>149026.51522897393</v>
      </c>
      <c r="X58" s="49">
        <f>(X59)/((1+Assumptions!$B$21)^$E59)+Q59/IF(Q$3="EOP",((1+Assumptions!$B$21)^$E59),1)</f>
        <v>90869.826359130457</v>
      </c>
      <c r="Y58" s="53">
        <f t="shared" si="2"/>
        <v>-560666.82863583509</v>
      </c>
      <c r="Z58" s="52">
        <f>H59*Assumptions!$B$7*Assumptions!$B$25/$E59/12</f>
        <v>10318.42996836292</v>
      </c>
      <c r="AA58" s="49">
        <f>Z58*Assumptions!$B$11</f>
        <v>2063.6859936725841</v>
      </c>
      <c r="AB58" s="54">
        <f t="shared" si="8"/>
        <v>8254.7439746903365</v>
      </c>
      <c r="AC58" s="88">
        <f t="shared" si="9"/>
        <v>-552412.08466114476</v>
      </c>
      <c r="AD58" s="88">
        <f>Assumptions!$B$23*R58</f>
        <v>279424.71605432616</v>
      </c>
      <c r="AE58" s="88">
        <f t="shared" si="11"/>
        <v>-272987.36860681861</v>
      </c>
    </row>
    <row r="59" spans="1:31" x14ac:dyDescent="0.25">
      <c r="A59" s="44">
        <f t="shared" si="10"/>
        <v>54</v>
      </c>
      <c r="B59" s="45" t="s">
        <v>18</v>
      </c>
      <c r="C59" s="48">
        <f t="shared" si="12"/>
        <v>252</v>
      </c>
      <c r="D59" s="47">
        <f t="shared" si="1"/>
        <v>21</v>
      </c>
      <c r="E59" s="47">
        <f t="shared" si="4"/>
        <v>1</v>
      </c>
      <c r="F59" s="48">
        <f t="shared" si="5"/>
        <v>1</v>
      </c>
      <c r="G59" s="49">
        <f>(G58*($K58/$K57)-L58)*(1+Assumptions!$B$15)^$F59</f>
        <v>42504972.53638196</v>
      </c>
      <c r="H59" s="49">
        <f>$H$6/$G$6*G59*(1+Assumptions!$B$16)^INT((C59-1)/12)*IF(B59="Monthly",1,12)</f>
        <v>198113.85539256808</v>
      </c>
      <c r="I59" s="50">
        <f>Assumptions!$B$14</f>
        <v>0.15</v>
      </c>
      <c r="J59" s="50">
        <f t="shared" si="6"/>
        <v>0.15000000000000002</v>
      </c>
      <c r="K59" s="51">
        <f t="shared" si="7"/>
        <v>2.4971565539333211E-2</v>
      </c>
      <c r="L59" s="52">
        <f>H59*Assumptions!$B$7</f>
        <v>99056.927696284038</v>
      </c>
      <c r="M59" s="49">
        <f>L59*Assumptions!$B$11</f>
        <v>19811.385539256808</v>
      </c>
      <c r="N59" s="49">
        <f>H59*Assumptions!$B$11</f>
        <v>39622.771078513615</v>
      </c>
      <c r="O59" s="49">
        <f>N59*Assumptions!$B$12</f>
        <v>3962.2771078513615</v>
      </c>
      <c r="P59" s="49">
        <f>H59*Assumptions!$B$9</f>
        <v>15849.108431405446</v>
      </c>
      <c r="Q59" s="49">
        <f>H59*Assumptions!$B$8</f>
        <v>9905.6927696284038</v>
      </c>
      <c r="R59" s="52">
        <f>(R60)/((1+Assumptions!$B$21)^$E60)+H60/IF(H$3="EOP",((1+Assumptions!$B$21)^$E60),1)</f>
        <v>1706335.5245938464</v>
      </c>
      <c r="S59" s="49">
        <f>(S60)/((1+Assumptions!$B$21)^$E60)+L60/IF(L$3="EOP",((1+Assumptions!$B$21)^$E60),1)</f>
        <v>832358.79248480324</v>
      </c>
      <c r="T59" s="49">
        <f>(T60)/((1+Assumptions!$B$21)^$E60)+M60/IF(M$3="EOP",((1+Assumptions!$B$21)^$E60),1)</f>
        <v>166471.75849696063</v>
      </c>
      <c r="U59" s="49">
        <f>(U60)/((1+Assumptions!$B$21)^$E60)+N60/IF(N$3="EOP",((1+Assumptions!$B$21)^$E60),1)</f>
        <v>341267.10491876921</v>
      </c>
      <c r="V59" s="49">
        <f>(V60)/((1+Assumptions!$B$21)^$E60)+O60/IF(O$3="EOP",((1+Assumptions!$B$21)^$E60),1)</f>
        <v>34126.710491876926</v>
      </c>
      <c r="W59" s="49">
        <f>(W60)/((1+Assumptions!$B$21)^$E60)+P60/IF(P$3="EOP",((1+Assumptions!$B$21)^$E60),1)</f>
        <v>136506.8419675077</v>
      </c>
      <c r="X59" s="49">
        <f>(X60)/((1+Assumptions!$B$21)^$E60)+Q60/IF(Q$3="EOP",((1+Assumptions!$B$21)^$E60),1)</f>
        <v>83235.879248480313</v>
      </c>
      <c r="Y59" s="53">
        <f t="shared" si="2"/>
        <v>-513565.37496312347</v>
      </c>
      <c r="Z59" s="52">
        <f>H60*Assumptions!$B$7*Assumptions!$B$25/$E60/12</f>
        <v>9635.275042237512</v>
      </c>
      <c r="AA59" s="49">
        <f>Z59*Assumptions!$B$11</f>
        <v>1927.0550084475026</v>
      </c>
      <c r="AB59" s="54">
        <f t="shared" si="8"/>
        <v>7708.2200337900094</v>
      </c>
      <c r="AC59" s="88">
        <f t="shared" si="9"/>
        <v>-505857.15492933348</v>
      </c>
      <c r="AD59" s="88">
        <f>Assumptions!$B$23*R59</f>
        <v>255950.32868907694</v>
      </c>
      <c r="AE59" s="88">
        <f t="shared" si="11"/>
        <v>-249906.82624025655</v>
      </c>
    </row>
    <row r="60" spans="1:31" x14ac:dyDescent="0.25">
      <c r="A60" s="44">
        <f t="shared" si="10"/>
        <v>55</v>
      </c>
      <c r="B60" s="45" t="s">
        <v>18</v>
      </c>
      <c r="C60" s="48">
        <f t="shared" si="12"/>
        <v>264</v>
      </c>
      <c r="D60" s="47">
        <f t="shared" si="1"/>
        <v>22</v>
      </c>
      <c r="E60" s="47">
        <f t="shared" si="4"/>
        <v>1</v>
      </c>
      <c r="F60" s="48">
        <f t="shared" si="5"/>
        <v>1</v>
      </c>
      <c r="G60" s="49">
        <f>(G59*($K59/$K58)-L59)*(1+Assumptions!$B$15)^$F60</f>
        <v>36750773.122792944</v>
      </c>
      <c r="H60" s="49">
        <f>$H$6/$G$6*G60*(1+Assumptions!$B$16)^INT((C60-1)/12)*IF(B60="Monthly",1,12)</f>
        <v>184997.28081096022</v>
      </c>
      <c r="I60" s="50">
        <f>Assumptions!$B$14</f>
        <v>0.15</v>
      </c>
      <c r="J60" s="50">
        <f t="shared" si="6"/>
        <v>0.15000000000000002</v>
      </c>
      <c r="K60" s="51">
        <f t="shared" si="7"/>
        <v>2.122583070843323E-2</v>
      </c>
      <c r="L60" s="52">
        <f>H60*Assumptions!$B$7</f>
        <v>92498.64040548011</v>
      </c>
      <c r="M60" s="49">
        <f>L60*Assumptions!$B$11</f>
        <v>18499.728081096022</v>
      </c>
      <c r="N60" s="49">
        <f>H60*Assumptions!$B$11</f>
        <v>36999.456162192044</v>
      </c>
      <c r="O60" s="49">
        <f>N60*Assumptions!$B$12</f>
        <v>3699.9456162192046</v>
      </c>
      <c r="P60" s="49">
        <f>H60*Assumptions!$B$9</f>
        <v>14799.782464876818</v>
      </c>
      <c r="Q60" s="49">
        <f>H60*Assumptions!$B$8</f>
        <v>9249.864040548011</v>
      </c>
      <c r="R60" s="52">
        <f>(R61)/((1+Assumptions!$B$21)^$E61)+H61/IF(H$3="EOP",((1+Assumptions!$B$21)^$E61),1)</f>
        <v>1559371.6998774582</v>
      </c>
      <c r="S60" s="49">
        <f>(S61)/((1+Assumptions!$B$21)^$E61)+L61/IF(L$3="EOP",((1+Assumptions!$B$21)^$E61),1)</f>
        <v>760669.12189144315</v>
      </c>
      <c r="T60" s="49">
        <f>(T61)/((1+Assumptions!$B$21)^$E61)+M61/IF(M$3="EOP",((1+Assumptions!$B$21)^$E61),1)</f>
        <v>152133.82437828858</v>
      </c>
      <c r="U60" s="49">
        <f>(U61)/((1+Assumptions!$B$21)^$E61)+N61/IF(N$3="EOP",((1+Assumptions!$B$21)^$E61),1)</f>
        <v>311874.33997549157</v>
      </c>
      <c r="V60" s="49">
        <f>(V61)/((1+Assumptions!$B$21)^$E61)+O61/IF(O$3="EOP",((1+Assumptions!$B$21)^$E61),1)</f>
        <v>31187.433997549164</v>
      </c>
      <c r="W60" s="49">
        <f>(W61)/((1+Assumptions!$B$21)^$E61)+P61/IF(P$3="EOP",((1+Assumptions!$B$21)^$E61),1)</f>
        <v>124749.73599019664</v>
      </c>
      <c r="X60" s="49">
        <f>(X61)/((1+Assumptions!$B$21)^$E61)+Q61/IF(Q$3="EOP",((1+Assumptions!$B$21)^$E61),1)</f>
        <v>76066.912189144292</v>
      </c>
      <c r="Y60" s="53">
        <f t="shared" si="2"/>
        <v>-469332.84820702008</v>
      </c>
      <c r="Z60" s="52">
        <f>H61*Assumptions!$B$7*Assumptions!$B$25/$E61/12</f>
        <v>8995.3710318512312</v>
      </c>
      <c r="AA60" s="49">
        <f>Z60*Assumptions!$B$11</f>
        <v>1799.0742063702464</v>
      </c>
      <c r="AB60" s="54">
        <f t="shared" si="8"/>
        <v>7196.2968254809848</v>
      </c>
      <c r="AC60" s="88">
        <f t="shared" si="9"/>
        <v>-462136.55138153909</v>
      </c>
      <c r="AD60" s="88">
        <f>Assumptions!$B$23*R60</f>
        <v>233905.75498161872</v>
      </c>
      <c r="AE60" s="88">
        <f t="shared" si="11"/>
        <v>-228230.79639992036</v>
      </c>
    </row>
    <row r="61" spans="1:31" x14ac:dyDescent="0.25">
      <c r="A61" s="44">
        <f t="shared" si="10"/>
        <v>56</v>
      </c>
      <c r="B61" s="45" t="s">
        <v>18</v>
      </c>
      <c r="C61" s="48">
        <f t="shared" si="12"/>
        <v>276</v>
      </c>
      <c r="D61" s="47">
        <f t="shared" si="1"/>
        <v>23</v>
      </c>
      <c r="E61" s="47">
        <f t="shared" si="4"/>
        <v>1</v>
      </c>
      <c r="F61" s="48">
        <f t="shared" si="5"/>
        <v>1</v>
      </c>
      <c r="G61" s="49">
        <f>(G60*($K60/$K59)-L60)*(1+Assumptions!$B$15)^$F61</f>
        <v>31768571.684247896</v>
      </c>
      <c r="H61" s="49">
        <f>$H$6/$G$6*G61*(1+Assumptions!$B$16)^INT((C61-1)/12)*IF(B61="Monthly",1,12)</f>
        <v>172711.12381154363</v>
      </c>
      <c r="I61" s="50">
        <f>Assumptions!$B$14</f>
        <v>0.15</v>
      </c>
      <c r="J61" s="50">
        <f t="shared" si="6"/>
        <v>0.15000000000000002</v>
      </c>
      <c r="K61" s="51">
        <f t="shared" si="7"/>
        <v>1.8041956102168244E-2</v>
      </c>
      <c r="L61" s="52">
        <f>H61*Assumptions!$B$7</f>
        <v>86355.561905771814</v>
      </c>
      <c r="M61" s="49">
        <f>L61*Assumptions!$B$11</f>
        <v>17271.112381154362</v>
      </c>
      <c r="N61" s="49">
        <f>H61*Assumptions!$B$11</f>
        <v>34542.224762308724</v>
      </c>
      <c r="O61" s="49">
        <f>N61*Assumptions!$B$12</f>
        <v>3454.2224762308724</v>
      </c>
      <c r="P61" s="49">
        <f>H61*Assumptions!$B$9</f>
        <v>13816.88990492349</v>
      </c>
      <c r="Q61" s="49">
        <f>H61*Assumptions!$B$8</f>
        <v>8635.556190577181</v>
      </c>
      <c r="R61" s="52">
        <f>(R62)/((1+Assumptions!$B$21)^$E62)+H62/IF(H$3="EOP",((1+Assumptions!$B$21)^$E62),1)</f>
        <v>1421327.0904675622</v>
      </c>
      <c r="S61" s="49">
        <f>(S62)/((1+Assumptions!$B$21)^$E62)+L62/IF(L$3="EOP",((1+Assumptions!$B$21)^$E62),1)</f>
        <v>693330.28803295735</v>
      </c>
      <c r="T61" s="49">
        <f>(T62)/((1+Assumptions!$B$21)^$E62)+M62/IF(M$3="EOP",((1+Assumptions!$B$21)^$E62),1)</f>
        <v>138666.05760659144</v>
      </c>
      <c r="U61" s="49">
        <f>(U62)/((1+Assumptions!$B$21)^$E62)+N62/IF(N$3="EOP",((1+Assumptions!$B$21)^$E62),1)</f>
        <v>284265.41809351242</v>
      </c>
      <c r="V61" s="49">
        <f>(V62)/((1+Assumptions!$B$21)^$E62)+O62/IF(O$3="EOP",((1+Assumptions!$B$21)^$E62),1)</f>
        <v>28426.541809351245</v>
      </c>
      <c r="W61" s="49">
        <f>(W62)/((1+Assumptions!$B$21)^$E62)+P62/IF(P$3="EOP",((1+Assumptions!$B$21)^$E62),1)</f>
        <v>113706.16723740497</v>
      </c>
      <c r="X61" s="49">
        <f>(X62)/((1+Assumptions!$B$21)^$E62)+Q62/IF(Q$3="EOP",((1+Assumptions!$B$21)^$E62),1)</f>
        <v>69333.028803295718</v>
      </c>
      <c r="Y61" s="53">
        <f t="shared" si="2"/>
        <v>-427784.78771633445</v>
      </c>
      <c r="Z61" s="52">
        <f>H62*Assumptions!$B$7*Assumptions!$B$25/$E62/12</f>
        <v>8395.9694624482308</v>
      </c>
      <c r="AA61" s="49">
        <f>Z61*Assumptions!$B$11</f>
        <v>1679.1938924896463</v>
      </c>
      <c r="AB61" s="54">
        <f t="shared" si="8"/>
        <v>6716.775569958585</v>
      </c>
      <c r="AC61" s="88">
        <f t="shared" si="9"/>
        <v>-421068.01214637584</v>
      </c>
      <c r="AD61" s="88">
        <f>Assumptions!$B$23*R61</f>
        <v>213199.06357013431</v>
      </c>
      <c r="AE61" s="88">
        <f t="shared" si="11"/>
        <v>-207868.94857624153</v>
      </c>
    </row>
    <row r="62" spans="1:31" x14ac:dyDescent="0.25">
      <c r="A62" s="44">
        <f t="shared" si="10"/>
        <v>57</v>
      </c>
      <c r="B62" s="45" t="s">
        <v>18</v>
      </c>
      <c r="C62" s="48">
        <f t="shared" si="12"/>
        <v>288</v>
      </c>
      <c r="D62" s="47">
        <f t="shared" si="1"/>
        <v>24</v>
      </c>
      <c r="E62" s="47">
        <f t="shared" si="4"/>
        <v>1</v>
      </c>
      <c r="F62" s="48">
        <f t="shared" si="5"/>
        <v>1</v>
      </c>
      <c r="G62" s="49">
        <f>(G61*($K61/$K60)-L61)*(1+Assumptions!$B$15)^$F62</f>
        <v>27455268.977099039</v>
      </c>
      <c r="H62" s="49">
        <f>$H$6/$G$6*G62*(1+Assumptions!$B$16)^INT((C62-1)/12)*IF(B62="Monthly",1,12)</f>
        <v>161202.61367900606</v>
      </c>
      <c r="I62" s="50">
        <f>Assumptions!$B$14</f>
        <v>0.15</v>
      </c>
      <c r="J62" s="50">
        <f t="shared" si="6"/>
        <v>0.15000000000000002</v>
      </c>
      <c r="K62" s="51">
        <f t="shared" si="7"/>
        <v>1.5335662686843008E-2</v>
      </c>
      <c r="L62" s="52">
        <f>H62*Assumptions!$B$7</f>
        <v>80601.306839503028</v>
      </c>
      <c r="M62" s="49">
        <f>L62*Assumptions!$B$11</f>
        <v>16120.261367900606</v>
      </c>
      <c r="N62" s="49">
        <f>H62*Assumptions!$B$11</f>
        <v>32240.522735801213</v>
      </c>
      <c r="O62" s="49">
        <f>N62*Assumptions!$B$12</f>
        <v>3224.0522735801214</v>
      </c>
      <c r="P62" s="49">
        <f>H62*Assumptions!$B$9</f>
        <v>12896.209094320484</v>
      </c>
      <c r="Q62" s="49">
        <f>H62*Assumptions!$B$8</f>
        <v>8060.1306839503031</v>
      </c>
      <c r="R62" s="52">
        <f>(R63)/((1+Assumptions!$B$21)^$E63)+H63/IF(H$3="EOP",((1+Assumptions!$B$21)^$E63),1)</f>
        <v>1291627.5887082701</v>
      </c>
      <c r="S62" s="49">
        <f>(S63)/((1+Assumptions!$B$21)^$E63)+L63/IF(L$3="EOP",((1+Assumptions!$B$21)^$E63),1)</f>
        <v>630062.23839427822</v>
      </c>
      <c r="T62" s="49">
        <f>(T63)/((1+Assumptions!$B$21)^$E63)+M63/IF(M$3="EOP",((1+Assumptions!$B$21)^$E63),1)</f>
        <v>126012.44767885561</v>
      </c>
      <c r="U62" s="49">
        <f>(U63)/((1+Assumptions!$B$21)^$E63)+N63/IF(N$3="EOP",((1+Assumptions!$B$21)^$E63),1)</f>
        <v>258325.51774165395</v>
      </c>
      <c r="V62" s="49">
        <f>(V63)/((1+Assumptions!$B$21)^$E63)+O63/IF(O$3="EOP",((1+Assumptions!$B$21)^$E63),1)</f>
        <v>25832.5517741654</v>
      </c>
      <c r="W62" s="49">
        <f>(W63)/((1+Assumptions!$B$21)^$E63)+P63/IF(P$3="EOP",((1+Assumptions!$B$21)^$E63),1)</f>
        <v>103330.20709666159</v>
      </c>
      <c r="X62" s="49">
        <f>(X63)/((1+Assumptions!$B$21)^$E63)+Q63/IF(Q$3="EOP",((1+Assumptions!$B$21)^$E63),1)</f>
        <v>63006.223839427803</v>
      </c>
      <c r="Y62" s="53">
        <f t="shared" si="2"/>
        <v>-388748.40108926955</v>
      </c>
      <c r="Z62" s="52">
        <f>H63*Assumptions!$B$7*Assumptions!$B$25/$E63/12</f>
        <v>7834.4973823469018</v>
      </c>
      <c r="AA62" s="49">
        <f>Z62*Assumptions!$B$11</f>
        <v>1566.8994764693805</v>
      </c>
      <c r="AB62" s="54">
        <f t="shared" si="8"/>
        <v>6267.597905877521</v>
      </c>
      <c r="AC62" s="88">
        <f t="shared" si="9"/>
        <v>-382480.80318339204</v>
      </c>
      <c r="AD62" s="88">
        <f>Assumptions!$B$23*R62</f>
        <v>193744.13830624052</v>
      </c>
      <c r="AE62" s="88">
        <f t="shared" si="11"/>
        <v>-188736.66487715152</v>
      </c>
    </row>
    <row r="63" spans="1:31" x14ac:dyDescent="0.25">
      <c r="A63" s="44">
        <f t="shared" si="10"/>
        <v>58</v>
      </c>
      <c r="B63" s="45" t="s">
        <v>18</v>
      </c>
      <c r="C63" s="48">
        <f t="shared" si="12"/>
        <v>300</v>
      </c>
      <c r="D63" s="47">
        <f t="shared" si="1"/>
        <v>25</v>
      </c>
      <c r="E63" s="47">
        <f t="shared" si="4"/>
        <v>1</v>
      </c>
      <c r="F63" s="48">
        <f t="shared" si="5"/>
        <v>1</v>
      </c>
      <c r="G63" s="49">
        <f>(G62*($K62/$K61)-L62)*(1+Assumptions!$B$15)^$F63</f>
        <v>23721504.870168574</v>
      </c>
      <c r="H63" s="49">
        <f>$H$6/$G$6*G63*(1+Assumptions!$B$16)^INT((C63-1)/12)*IF(B63="Monthly",1,12)</f>
        <v>150422.34974106052</v>
      </c>
      <c r="I63" s="50">
        <f>Assumptions!$B$14</f>
        <v>0.15</v>
      </c>
      <c r="J63" s="50">
        <f t="shared" si="6"/>
        <v>0.15000000000000002</v>
      </c>
      <c r="K63" s="51">
        <f t="shared" si="7"/>
        <v>1.3035313283816557E-2</v>
      </c>
      <c r="L63" s="52">
        <f>H63*Assumptions!$B$7</f>
        <v>75211.17487053026</v>
      </c>
      <c r="M63" s="49">
        <f>L63*Assumptions!$B$11</f>
        <v>15042.234974106053</v>
      </c>
      <c r="N63" s="49">
        <f>H63*Assumptions!$B$11</f>
        <v>30084.469948212107</v>
      </c>
      <c r="O63" s="49">
        <f>N63*Assumptions!$B$12</f>
        <v>3008.4469948212109</v>
      </c>
      <c r="P63" s="49">
        <f>H63*Assumptions!$B$9</f>
        <v>12033.787979284842</v>
      </c>
      <c r="Q63" s="49">
        <f>H63*Assumptions!$B$8</f>
        <v>7521.1174870530267</v>
      </c>
      <c r="R63" s="52">
        <f>(R64)/((1+Assumptions!$B$21)^$E64)+H64/IF(H$3="EOP",((1+Assumptions!$B$21)^$E64),1)</f>
        <v>1169735.3699413897</v>
      </c>
      <c r="S63" s="49">
        <f>(S64)/((1+Assumptions!$B$21)^$E64)+L64/IF(L$3="EOP",((1+Assumptions!$B$21)^$E64),1)</f>
        <v>570602.61948360479</v>
      </c>
      <c r="T63" s="49">
        <f>(T64)/((1+Assumptions!$B$21)^$E64)+M64/IF(M$3="EOP",((1+Assumptions!$B$21)^$E64),1)</f>
        <v>114120.52389672093</v>
      </c>
      <c r="U63" s="49">
        <f>(U64)/((1+Assumptions!$B$21)^$E64)+N64/IF(N$3="EOP",((1+Assumptions!$B$21)^$E64),1)</f>
        <v>233947.07398827787</v>
      </c>
      <c r="V63" s="49">
        <f>(V64)/((1+Assumptions!$B$21)^$E64)+O64/IF(O$3="EOP",((1+Assumptions!$B$21)^$E64),1)</f>
        <v>23394.707398827792</v>
      </c>
      <c r="W63" s="49">
        <f>(W64)/((1+Assumptions!$B$21)^$E64)+P64/IF(P$3="EOP",((1+Assumptions!$B$21)^$E64),1)</f>
        <v>93578.829595311152</v>
      </c>
      <c r="X63" s="49">
        <f>(X64)/((1+Assumptions!$B$21)^$E64)+Q64/IF(Q$3="EOP",((1+Assumptions!$B$21)^$E64),1)</f>
        <v>57060.261948360465</v>
      </c>
      <c r="Y63" s="53">
        <f t="shared" si="2"/>
        <v>-352061.8162213841</v>
      </c>
      <c r="Z63" s="52">
        <f>H64*Assumptions!$B$7*Assumptions!$B$25/$E64/12</f>
        <v>7308.546244825443</v>
      </c>
      <c r="AA63" s="49">
        <f>Z63*Assumptions!$B$11</f>
        <v>1461.7092489650886</v>
      </c>
      <c r="AB63" s="54">
        <f t="shared" si="8"/>
        <v>5846.8369958603544</v>
      </c>
      <c r="AC63" s="88">
        <f t="shared" si="9"/>
        <v>-346214.97922552377</v>
      </c>
      <c r="AD63" s="88">
        <f>Assumptions!$B$23*R63</f>
        <v>175460.30549120845</v>
      </c>
      <c r="AE63" s="88">
        <f t="shared" si="11"/>
        <v>-170754.67373431532</v>
      </c>
    </row>
    <row r="64" spans="1:31" x14ac:dyDescent="0.25">
      <c r="A64" s="44">
        <f t="shared" si="10"/>
        <v>59</v>
      </c>
      <c r="B64" s="45" t="s">
        <v>18</v>
      </c>
      <c r="C64" s="48">
        <f t="shared" si="12"/>
        <v>312</v>
      </c>
      <c r="D64" s="47">
        <f t="shared" si="1"/>
        <v>26</v>
      </c>
      <c r="E64" s="47">
        <f t="shared" si="4"/>
        <v>1</v>
      </c>
      <c r="F64" s="48">
        <f t="shared" si="5"/>
        <v>1</v>
      </c>
      <c r="G64" s="49">
        <f>(G63*($K63/$K62)-L63)*(1+Assumptions!$B$15)^$F64</f>
        <v>20489829.324068211</v>
      </c>
      <c r="H64" s="49">
        <f>$H$6/$G$6*G64*(1+Assumptions!$B$16)^INT((C64-1)/12)*IF(B64="Monthly",1,12)</f>
        <v>140324.0879006485</v>
      </c>
      <c r="I64" s="50">
        <f>Assumptions!$B$14</f>
        <v>0.15</v>
      </c>
      <c r="J64" s="50">
        <f t="shared" si="6"/>
        <v>0.15000000000000002</v>
      </c>
      <c r="K64" s="51">
        <f t="shared" si="7"/>
        <v>1.1080016291244074E-2</v>
      </c>
      <c r="L64" s="52">
        <f>H64*Assumptions!$B$7</f>
        <v>70162.043950324252</v>
      </c>
      <c r="M64" s="49">
        <f>L64*Assumptions!$B$11</f>
        <v>14032.408790064852</v>
      </c>
      <c r="N64" s="49">
        <f>H64*Assumptions!$B$11</f>
        <v>28064.817580129704</v>
      </c>
      <c r="O64" s="49">
        <f>N64*Assumptions!$B$12</f>
        <v>2806.4817580129707</v>
      </c>
      <c r="P64" s="49">
        <f>H64*Assumptions!$B$9</f>
        <v>11225.927032051881</v>
      </c>
      <c r="Q64" s="49">
        <f>H64*Assumptions!$B$8</f>
        <v>7016.204395032426</v>
      </c>
      <c r="R64" s="52">
        <f>(R65)/((1+Assumptions!$B$21)^$E65)+H65/IF(H$3="EOP",((1+Assumptions!$B$21)^$E65),1)</f>
        <v>1055146.5640917595</v>
      </c>
      <c r="S64" s="49">
        <f>(S65)/((1+Assumptions!$B$21)^$E65)+L65/IF(L$3="EOP",((1+Assumptions!$B$21)^$E65),1)</f>
        <v>514705.64102037053</v>
      </c>
      <c r="T64" s="49">
        <f>(T65)/((1+Assumptions!$B$21)^$E65)+M65/IF(M$3="EOP",((1+Assumptions!$B$21)^$E65),1)</f>
        <v>102941.12820407409</v>
      </c>
      <c r="U64" s="49">
        <f>(U65)/((1+Assumptions!$B$21)^$E65)+N65/IF(N$3="EOP",((1+Assumptions!$B$21)^$E65),1)</f>
        <v>211029.31281835184</v>
      </c>
      <c r="V64" s="49">
        <f>(V65)/((1+Assumptions!$B$21)^$E65)+O65/IF(O$3="EOP",((1+Assumptions!$B$21)^$E65),1)</f>
        <v>21102.93128183519</v>
      </c>
      <c r="W64" s="49">
        <f>(W65)/((1+Assumptions!$B$21)^$E65)+P65/IF(P$3="EOP",((1+Assumptions!$B$21)^$E65),1)</f>
        <v>84411.725127340746</v>
      </c>
      <c r="X64" s="49">
        <f>(X65)/((1+Assumptions!$B$21)^$E65)+Q65/IF(Q$3="EOP",((1+Assumptions!$B$21)^$E65),1)</f>
        <v>51470.564102037046</v>
      </c>
      <c r="Y64" s="53">
        <f t="shared" si="2"/>
        <v>-317573.38050956861</v>
      </c>
      <c r="Z64" s="52">
        <f>H65*Assumptions!$B$7*Assumptions!$B$25/$E65/12</f>
        <v>6815.8615011636493</v>
      </c>
      <c r="AA64" s="49">
        <f>Z64*Assumptions!$B$11</f>
        <v>1363.1723002327299</v>
      </c>
      <c r="AB64" s="54">
        <f t="shared" si="8"/>
        <v>5452.6892009309195</v>
      </c>
      <c r="AC64" s="88">
        <f t="shared" si="9"/>
        <v>-312120.69130863767</v>
      </c>
      <c r="AD64" s="88">
        <f>Assumptions!$B$23*R64</f>
        <v>158271.98461376393</v>
      </c>
      <c r="AE64" s="88">
        <f t="shared" si="11"/>
        <v>-153848.70669487375</v>
      </c>
    </row>
    <row r="65" spans="1:31" x14ac:dyDescent="0.25">
      <c r="A65" s="44">
        <f t="shared" si="10"/>
        <v>60</v>
      </c>
      <c r="B65" s="45" t="s">
        <v>18</v>
      </c>
      <c r="C65" s="48">
        <f t="shared" si="12"/>
        <v>324</v>
      </c>
      <c r="D65" s="47">
        <f t="shared" si="1"/>
        <v>27</v>
      </c>
      <c r="E65" s="47">
        <f t="shared" si="4"/>
        <v>1</v>
      </c>
      <c r="F65" s="48">
        <f t="shared" si="5"/>
        <v>1</v>
      </c>
      <c r="G65" s="49">
        <f>(G64*($K64/$K63)-L64)*(1+Assumptions!$B$15)^$F65</f>
        <v>17693116.73913781</v>
      </c>
      <c r="H65" s="49">
        <f>$H$6/$G$6*G65*(1+Assumptions!$B$16)^INT((C65-1)/12)*IF(B65="Monthly",1,12)</f>
        <v>130864.54082234207</v>
      </c>
      <c r="I65" s="50">
        <f>Assumptions!$B$14</f>
        <v>0.15</v>
      </c>
      <c r="J65" s="50">
        <f t="shared" si="6"/>
        <v>0.15000000000000002</v>
      </c>
      <c r="K65" s="51">
        <f t="shared" si="7"/>
        <v>9.4180138475574628E-3</v>
      </c>
      <c r="L65" s="52">
        <f>H65*Assumptions!$B$7</f>
        <v>65432.270411171034</v>
      </c>
      <c r="M65" s="49">
        <f>L65*Assumptions!$B$11</f>
        <v>13086.454082234208</v>
      </c>
      <c r="N65" s="49">
        <f>H65*Assumptions!$B$11</f>
        <v>26172.908164468416</v>
      </c>
      <c r="O65" s="49">
        <f>N65*Assumptions!$B$12</f>
        <v>2617.2908164468417</v>
      </c>
      <c r="P65" s="49">
        <f>H65*Assumptions!$B$9</f>
        <v>10469.163265787365</v>
      </c>
      <c r="Q65" s="49">
        <f>H65*Assumptions!$B$8</f>
        <v>6543.2270411171039</v>
      </c>
      <c r="R65" s="52">
        <f>(R66)/((1+Assumptions!$B$21)^$E66)+H66/IF(H$3="EOP",((1+Assumptions!$B$21)^$E66),1)</f>
        <v>947389.07385115267</v>
      </c>
      <c r="S65" s="49">
        <f>(S66)/((1+Assumptions!$B$21)^$E66)+L66/IF(L$3="EOP",((1+Assumptions!$B$21)^$E66),1)</f>
        <v>462141.01163470867</v>
      </c>
      <c r="T65" s="49">
        <f>(T66)/((1+Assumptions!$B$21)^$E66)+M66/IF(M$3="EOP",((1+Assumptions!$B$21)^$E66),1)</f>
        <v>92428.202326941726</v>
      </c>
      <c r="U65" s="49">
        <f>(U66)/((1+Assumptions!$B$21)^$E66)+N66/IF(N$3="EOP",((1+Assumptions!$B$21)^$E66),1)</f>
        <v>189477.8147702305</v>
      </c>
      <c r="V65" s="49">
        <f>(V66)/((1+Assumptions!$B$21)^$E66)+O66/IF(O$3="EOP",((1+Assumptions!$B$21)^$E66),1)</f>
        <v>18947.781477023054</v>
      </c>
      <c r="W65" s="49">
        <f>(W66)/((1+Assumptions!$B$21)^$E66)+P66/IF(P$3="EOP",((1+Assumptions!$B$21)^$E66),1)</f>
        <v>75791.125908092203</v>
      </c>
      <c r="X65" s="49">
        <f>(X66)/((1+Assumptions!$B$21)^$E66)+Q66/IF(Q$3="EOP",((1+Assumptions!$B$21)^$E66),1)</f>
        <v>46214.101163470863</v>
      </c>
      <c r="Y65" s="53">
        <f t="shared" si="2"/>
        <v>-285141.00417861517</v>
      </c>
      <c r="Z65" s="52">
        <f>H66*Assumptions!$B$7*Assumptions!$B$25/$E66/12</f>
        <v>6354.3328597059481</v>
      </c>
      <c r="AA65" s="49">
        <f>Z65*Assumptions!$B$11</f>
        <v>1270.8665719411897</v>
      </c>
      <c r="AB65" s="54">
        <f t="shared" si="8"/>
        <v>5083.4662877647588</v>
      </c>
      <c r="AC65" s="88">
        <f t="shared" si="9"/>
        <v>-280057.53789085039</v>
      </c>
      <c r="AD65" s="88">
        <f>Assumptions!$B$23*R65</f>
        <v>142108.36107767289</v>
      </c>
      <c r="AE65" s="88">
        <f t="shared" si="11"/>
        <v>-137949.1768131775</v>
      </c>
    </row>
    <row r="66" spans="1:31" x14ac:dyDescent="0.25">
      <c r="A66" s="44">
        <f t="shared" si="10"/>
        <v>61</v>
      </c>
      <c r="B66" s="45" t="s">
        <v>18</v>
      </c>
      <c r="C66" s="48">
        <f t="shared" si="12"/>
        <v>336</v>
      </c>
      <c r="D66" s="47">
        <f t="shared" si="1"/>
        <v>28</v>
      </c>
      <c r="E66" s="47">
        <f t="shared" si="4"/>
        <v>1</v>
      </c>
      <c r="F66" s="48">
        <f t="shared" si="5"/>
        <v>1</v>
      </c>
      <c r="G66" s="49">
        <f>(G65*($K65/$K64)-L65)*(1+Assumptions!$B$15)^$F66</f>
        <v>15273191.297013085</v>
      </c>
      <c r="H66" s="49">
        <f>$H$6/$G$6*G66*(1+Assumptions!$B$16)^INT((C66-1)/12)*IF(B66="Monthly",1,12)</f>
        <v>122003.19090635421</v>
      </c>
      <c r="I66" s="50">
        <f>Assumptions!$B$14</f>
        <v>0.15</v>
      </c>
      <c r="J66" s="50">
        <f t="shared" si="6"/>
        <v>0.15000000000000002</v>
      </c>
      <c r="K66" s="51">
        <f t="shared" si="7"/>
        <v>8.0053117704238438E-3</v>
      </c>
      <c r="L66" s="52">
        <f>H66*Assumptions!$B$7</f>
        <v>61001.595453177106</v>
      </c>
      <c r="M66" s="49">
        <f>L66*Assumptions!$B$11</f>
        <v>12200.319090635421</v>
      </c>
      <c r="N66" s="49">
        <f>H66*Assumptions!$B$11</f>
        <v>24400.638181270842</v>
      </c>
      <c r="O66" s="49">
        <f>N66*Assumptions!$B$12</f>
        <v>2440.0638181270842</v>
      </c>
      <c r="P66" s="49">
        <f>H66*Assumptions!$B$9</f>
        <v>9760.2552725083369</v>
      </c>
      <c r="Q66" s="49">
        <f>H66*Assumptions!$B$8</f>
        <v>6100.1595453177106</v>
      </c>
      <c r="R66" s="52">
        <f>(R67)/((1+Assumptions!$B$21)^$E67)+H67/IF(H$3="EOP",((1+Assumptions!$B$21)^$E67),1)</f>
        <v>846020.53001841833</v>
      </c>
      <c r="S66" s="49">
        <f>(S67)/((1+Assumptions!$B$21)^$E67)+L67/IF(L$3="EOP",((1+Assumptions!$B$21)^$E67),1)</f>
        <v>412692.94147239922</v>
      </c>
      <c r="T66" s="49">
        <f>(T67)/((1+Assumptions!$B$21)^$E67)+M67/IF(M$3="EOP",((1+Assumptions!$B$21)^$E67),1)</f>
        <v>82538.588294479836</v>
      </c>
      <c r="U66" s="49">
        <f>(U67)/((1+Assumptions!$B$21)^$E67)+N67/IF(N$3="EOP",((1+Assumptions!$B$21)^$E67),1)</f>
        <v>169204.10600368364</v>
      </c>
      <c r="V66" s="49">
        <f>(V67)/((1+Assumptions!$B$21)^$E67)+O67/IF(O$3="EOP",((1+Assumptions!$B$21)^$E67),1)</f>
        <v>16920.410600368366</v>
      </c>
      <c r="W66" s="49">
        <f>(W67)/((1+Assumptions!$B$21)^$E67)+P67/IF(P$3="EOP",((1+Assumptions!$B$21)^$E67),1)</f>
        <v>67681.642401473451</v>
      </c>
      <c r="X66" s="49">
        <f>(X67)/((1+Assumptions!$B$21)^$E67)+Q67/IF(Q$3="EOP",((1+Assumptions!$B$21)^$E67),1)</f>
        <v>41269.294147239918</v>
      </c>
      <c r="Y66" s="53">
        <f t="shared" si="2"/>
        <v>-254631.54488847029</v>
      </c>
      <c r="Z66" s="52">
        <f>H67*Assumptions!$B$7*Assumptions!$B$25/$E67/12</f>
        <v>5921.9851686607353</v>
      </c>
      <c r="AA66" s="49">
        <f>Z66*Assumptions!$B$11</f>
        <v>1184.3970337321471</v>
      </c>
      <c r="AB66" s="54">
        <f t="shared" si="8"/>
        <v>4737.5881349285883</v>
      </c>
      <c r="AC66" s="88">
        <f t="shared" si="9"/>
        <v>-249893.95675354172</v>
      </c>
      <c r="AD66" s="88">
        <f>Assumptions!$B$23*R66</f>
        <v>126903.07950276275</v>
      </c>
      <c r="AE66" s="88">
        <f t="shared" si="11"/>
        <v>-122990.87725077897</v>
      </c>
    </row>
    <row r="67" spans="1:31" x14ac:dyDescent="0.25">
      <c r="A67" s="44">
        <f t="shared" si="10"/>
        <v>62</v>
      </c>
      <c r="B67" s="45" t="s">
        <v>18</v>
      </c>
      <c r="C67" s="48">
        <f t="shared" si="12"/>
        <v>348</v>
      </c>
      <c r="D67" s="47">
        <f t="shared" si="1"/>
        <v>29</v>
      </c>
      <c r="E67" s="47">
        <f t="shared" si="4"/>
        <v>1</v>
      </c>
      <c r="F67" s="48">
        <f t="shared" si="5"/>
        <v>1</v>
      </c>
      <c r="G67" s="49">
        <f>(G66*($K66/$K65)-L66)*(1+Assumptions!$B$15)^$F67</f>
        <v>13179635.227148106</v>
      </c>
      <c r="H67" s="49">
        <f>$H$6/$G$6*G67*(1+Assumptions!$B$16)^INT((C67-1)/12)*IF(B67="Monthly",1,12)</f>
        <v>113702.11523828612</v>
      </c>
      <c r="I67" s="50">
        <f>Assumptions!$B$14</f>
        <v>0.15</v>
      </c>
      <c r="J67" s="50">
        <f t="shared" si="6"/>
        <v>0.15000000000000002</v>
      </c>
      <c r="K67" s="51">
        <f t="shared" si="7"/>
        <v>6.8045150048602673E-3</v>
      </c>
      <c r="L67" s="52">
        <f>H67*Assumptions!$B$7</f>
        <v>56851.057619143059</v>
      </c>
      <c r="M67" s="49">
        <f>L67*Assumptions!$B$11</f>
        <v>11370.211523828613</v>
      </c>
      <c r="N67" s="49">
        <f>H67*Assumptions!$B$11</f>
        <v>22740.423047657227</v>
      </c>
      <c r="O67" s="49">
        <f>N67*Assumptions!$B$12</f>
        <v>2274.0423047657227</v>
      </c>
      <c r="P67" s="49">
        <f>H67*Assumptions!$B$9</f>
        <v>9096.1692190628892</v>
      </c>
      <c r="Q67" s="49">
        <f>H67*Assumptions!$B$8</f>
        <v>5685.1057619143066</v>
      </c>
      <c r="R67" s="52">
        <f>(R68)/((1+Assumptions!$B$21)^$E68)+H68/IF(H$3="EOP",((1+Assumptions!$B$21)^$E68),1)</f>
        <v>750626.37514963548</v>
      </c>
      <c r="S67" s="49">
        <f>(S68)/((1+Assumptions!$B$21)^$E68)+L68/IF(L$3="EOP",((1+Assumptions!$B$21)^$E68),1)</f>
        <v>366159.20739006606</v>
      </c>
      <c r="T67" s="49">
        <f>(T68)/((1+Assumptions!$B$21)^$E68)+M68/IF(M$3="EOP",((1+Assumptions!$B$21)^$E68),1)</f>
        <v>73231.841478013215</v>
      </c>
      <c r="U67" s="49">
        <f>(U68)/((1+Assumptions!$B$21)^$E68)+N68/IF(N$3="EOP",((1+Assumptions!$B$21)^$E68),1)</f>
        <v>150125.27502992706</v>
      </c>
      <c r="V67" s="49">
        <f>(V68)/((1+Assumptions!$B$21)^$E68)+O68/IF(O$3="EOP",((1+Assumptions!$B$21)^$E68),1)</f>
        <v>15012.527502992709</v>
      </c>
      <c r="W67" s="49">
        <f>(W68)/((1+Assumptions!$B$21)^$E68)+P68/IF(P$3="EOP",((1+Assumptions!$B$21)^$E68),1)</f>
        <v>60050.110011970828</v>
      </c>
      <c r="X67" s="49">
        <f>(X68)/((1+Assumptions!$B$21)^$E68)+Q68/IF(Q$3="EOP",((1+Assumptions!$B$21)^$E68),1)</f>
        <v>36615.920739006608</v>
      </c>
      <c r="Y67" s="53">
        <f t="shared" si="2"/>
        <v>-225920.23095967085</v>
      </c>
      <c r="Z67" s="52">
        <f>H68*Assumptions!$B$7*Assumptions!$B$25/$E68/12</f>
        <v>5516.9698830125817</v>
      </c>
      <c r="AA67" s="49">
        <f>Z67*Assumptions!$B$11</f>
        <v>1103.3939766025164</v>
      </c>
      <c r="AB67" s="54">
        <f t="shared" si="8"/>
        <v>4413.5759064100657</v>
      </c>
      <c r="AC67" s="88">
        <f t="shared" si="9"/>
        <v>-221506.65505326079</v>
      </c>
      <c r="AD67" s="88">
        <f>Assumptions!$B$23*R67</f>
        <v>112593.95627244531</v>
      </c>
      <c r="AE67" s="88">
        <f t="shared" si="11"/>
        <v>-108912.69878081548</v>
      </c>
    </row>
    <row r="68" spans="1:31" x14ac:dyDescent="0.25">
      <c r="A68" s="44">
        <f t="shared" si="10"/>
        <v>63</v>
      </c>
      <c r="B68" s="45" t="s">
        <v>18</v>
      </c>
      <c r="C68" s="48">
        <f t="shared" si="12"/>
        <v>360</v>
      </c>
      <c r="D68" s="47">
        <f t="shared" si="1"/>
        <v>30</v>
      </c>
      <c r="E68" s="47">
        <f t="shared" si="4"/>
        <v>1</v>
      </c>
      <c r="F68" s="48">
        <f t="shared" si="5"/>
        <v>1</v>
      </c>
      <c r="G68" s="49">
        <f>(G67*($K67/$K66)-L67)*(1+Assumptions!$B$15)^$F68</f>
        <v>11368755.663165882</v>
      </c>
      <c r="H68" s="49">
        <f>$H$6/$G$6*G68*(1+Assumptions!$B$16)^INT((C68-1)/12)*IF(B68="Monthly",1,12)</f>
        <v>105925.82175384156</v>
      </c>
      <c r="I68" s="50">
        <f>Assumptions!$B$14</f>
        <v>0.15</v>
      </c>
      <c r="J68" s="50">
        <f t="shared" si="6"/>
        <v>0.15000000000000002</v>
      </c>
      <c r="K68" s="51">
        <f t="shared" si="7"/>
        <v>5.7838377541312271E-3</v>
      </c>
      <c r="L68" s="52">
        <f>H68*Assumptions!$B$7</f>
        <v>52962.910876920781</v>
      </c>
      <c r="M68" s="49">
        <f>L68*Assumptions!$B$11</f>
        <v>10592.582175384157</v>
      </c>
      <c r="N68" s="49">
        <f>H68*Assumptions!$B$11</f>
        <v>21185.164350768315</v>
      </c>
      <c r="O68" s="49">
        <f>N68*Assumptions!$B$12</f>
        <v>2118.5164350768314</v>
      </c>
      <c r="P68" s="49">
        <f>H68*Assumptions!$B$9</f>
        <v>8474.0657403073255</v>
      </c>
      <c r="Q68" s="49">
        <f>H68*Assumptions!$B$8</f>
        <v>5296.2910876920787</v>
      </c>
      <c r="R68" s="52">
        <f>(R69)/((1+Assumptions!$B$21)^$E69)+H69/IF(H$3="EOP",((1+Assumptions!$B$21)^$E69),1)</f>
        <v>660818.06723068864</v>
      </c>
      <c r="S68" s="49">
        <f>(S69)/((1+Assumptions!$B$21)^$E69)+L69/IF(L$3="EOP",((1+Assumptions!$B$21)^$E69),1)</f>
        <v>322350.27669789689</v>
      </c>
      <c r="T68" s="49">
        <f>(T69)/((1+Assumptions!$B$21)^$E69)+M69/IF(M$3="EOP",((1+Assumptions!$B$21)^$E69),1)</f>
        <v>64470.055339579383</v>
      </c>
      <c r="U68" s="49">
        <f>(U69)/((1+Assumptions!$B$21)^$E69)+N69/IF(N$3="EOP",((1+Assumptions!$B$21)^$E69),1)</f>
        <v>132163.61344613769</v>
      </c>
      <c r="V68" s="49">
        <f>(V69)/((1+Assumptions!$B$21)^$E69)+O69/IF(O$3="EOP",((1+Assumptions!$B$21)^$E69),1)</f>
        <v>13216.361344613773</v>
      </c>
      <c r="W68" s="49">
        <f>(W69)/((1+Assumptions!$B$21)^$E69)+P69/IF(P$3="EOP",((1+Assumptions!$B$21)^$E69),1)</f>
        <v>52865.445378455086</v>
      </c>
      <c r="X68" s="49">
        <f>(X69)/((1+Assumptions!$B$21)^$E69)+Q69/IF(Q$3="EOP",((1+Assumptions!$B$21)^$E69),1)</f>
        <v>32235.027669789692</v>
      </c>
      <c r="Y68" s="53">
        <f t="shared" si="2"/>
        <v>-198890.12072260241</v>
      </c>
      <c r="Z68" s="52">
        <f>H69*Assumptions!$B$7*Assumptions!$B$25/$E69/12</f>
        <v>5137.5570784076072</v>
      </c>
      <c r="AA68" s="49">
        <f>Z68*Assumptions!$B$11</f>
        <v>1027.5114156815214</v>
      </c>
      <c r="AB68" s="54">
        <f t="shared" si="8"/>
        <v>4110.0456627260855</v>
      </c>
      <c r="AC68" s="88">
        <f t="shared" si="9"/>
        <v>-194780.07505987634</v>
      </c>
      <c r="AD68" s="88">
        <f>Assumptions!$B$23*R68</f>
        <v>99122.710084603299</v>
      </c>
      <c r="AE68" s="88">
        <f t="shared" si="11"/>
        <v>-95657.364975273042</v>
      </c>
    </row>
    <row r="69" spans="1:31" x14ac:dyDescent="0.25">
      <c r="A69" s="44">
        <f t="shared" si="10"/>
        <v>64</v>
      </c>
      <c r="B69" s="45" t="s">
        <v>18</v>
      </c>
      <c r="C69" s="48">
        <f t="shared" si="12"/>
        <v>372</v>
      </c>
      <c r="D69" s="47">
        <f t="shared" si="1"/>
        <v>31</v>
      </c>
      <c r="E69" s="47">
        <f t="shared" si="4"/>
        <v>1</v>
      </c>
      <c r="F69" s="48">
        <f t="shared" si="5"/>
        <v>1</v>
      </c>
      <c r="G69" s="49">
        <f>(G68*($K68/$K67)-L68)*(1+Assumptions!$B$15)^$F69</f>
        <v>9802688.9908703603</v>
      </c>
      <c r="H69" s="49">
        <f>$H$6/$G$6*G69*(1+Assumptions!$B$16)^INT((C69-1)/12)*IF(B69="Monthly",1,12)</f>
        <v>98641.095905426046</v>
      </c>
      <c r="I69" s="50">
        <f>Assumptions!$B$14</f>
        <v>0.15</v>
      </c>
      <c r="J69" s="50">
        <f t="shared" si="6"/>
        <v>0.15000000000000002</v>
      </c>
      <c r="K69" s="51">
        <f t="shared" si="7"/>
        <v>4.9162620910115432E-3</v>
      </c>
      <c r="L69" s="52">
        <f>H69*Assumptions!$B$7</f>
        <v>49320.547952713023</v>
      </c>
      <c r="M69" s="49">
        <f>L69*Assumptions!$B$11</f>
        <v>9864.1095905426046</v>
      </c>
      <c r="N69" s="49">
        <f>H69*Assumptions!$B$11</f>
        <v>19728.219181085209</v>
      </c>
      <c r="O69" s="49">
        <f>N69*Assumptions!$B$12</f>
        <v>1972.821918108521</v>
      </c>
      <c r="P69" s="49">
        <f>H69*Assumptions!$B$9</f>
        <v>7891.287672434084</v>
      </c>
      <c r="Q69" s="49">
        <f>H69*Assumptions!$B$8</f>
        <v>4932.0547952713023</v>
      </c>
      <c r="R69" s="52">
        <f>(R70)/((1+Assumptions!$B$21)^$E70)+H70/IF(H$3="EOP",((1+Assumptions!$B$21)^$E70),1)</f>
        <v>576231.39560839406</v>
      </c>
      <c r="S69" s="49">
        <f>(S70)/((1+Assumptions!$B$21)^$E70)+L70/IF(L$3="EOP",((1+Assumptions!$B$21)^$E70),1)</f>
        <v>281088.48566263128</v>
      </c>
      <c r="T69" s="49">
        <f>(T70)/((1+Assumptions!$B$21)^$E70)+M70/IF(M$3="EOP",((1+Assumptions!$B$21)^$E70),1)</f>
        <v>56217.697132526257</v>
      </c>
      <c r="U69" s="49">
        <f>(U70)/((1+Assumptions!$B$21)^$E70)+N70/IF(N$3="EOP",((1+Assumptions!$B$21)^$E70),1)</f>
        <v>115246.27912167879</v>
      </c>
      <c r="V69" s="49">
        <f>(V70)/((1+Assumptions!$B$21)^$E70)+O70/IF(O$3="EOP",((1+Assumptions!$B$21)^$E70),1)</f>
        <v>11524.627912167884</v>
      </c>
      <c r="W69" s="49">
        <f>(W70)/((1+Assumptions!$B$21)^$E70)+P70/IF(P$3="EOP",((1+Assumptions!$B$21)^$E70),1)</f>
        <v>46098.511648671527</v>
      </c>
      <c r="X69" s="49">
        <f>(X70)/((1+Assumptions!$B$21)^$E70)+Q70/IF(Q$3="EOP",((1+Assumptions!$B$21)^$E70),1)</f>
        <v>28108.848566263128</v>
      </c>
      <c r="Y69" s="53">
        <f t="shared" si="2"/>
        <v>-173431.59565384348</v>
      </c>
      <c r="Z69" s="52">
        <f>H70*Assumptions!$B$7*Assumptions!$B$25/$E70/12</f>
        <v>4782.1279771880181</v>
      </c>
      <c r="AA69" s="49">
        <f>Z69*Assumptions!$B$11</f>
        <v>956.42559543760365</v>
      </c>
      <c r="AB69" s="54">
        <f t="shared" si="8"/>
        <v>3825.7023817504146</v>
      </c>
      <c r="AC69" s="88">
        <f t="shared" si="9"/>
        <v>-169605.89327209306</v>
      </c>
      <c r="AD69" s="88">
        <f>Assumptions!$B$23*R69</f>
        <v>86434.709341259106</v>
      </c>
      <c r="AE69" s="88">
        <f t="shared" si="11"/>
        <v>-83171.183930833955</v>
      </c>
    </row>
    <row r="70" spans="1:31" x14ac:dyDescent="0.25">
      <c r="A70" s="44">
        <f t="shared" si="10"/>
        <v>65</v>
      </c>
      <c r="B70" s="45" t="s">
        <v>18</v>
      </c>
      <c r="C70" s="48">
        <f t="shared" si="12"/>
        <v>384</v>
      </c>
      <c r="D70" s="47">
        <f t="shared" ref="D70:D78" si="13">C70/12</f>
        <v>32</v>
      </c>
      <c r="E70" s="47">
        <f t="shared" si="4"/>
        <v>1</v>
      </c>
      <c r="F70" s="48">
        <f t="shared" si="5"/>
        <v>1</v>
      </c>
      <c r="G70" s="49">
        <f>(G69*($K69/$K68)-L69)*(1+Assumptions!$B$15)^$F70</f>
        <v>8448624.3961728346</v>
      </c>
      <c r="H70" s="49">
        <f>$H$6/$G$6*G70*(1+Assumptions!$B$16)^INT((C70-1)/12)*IF(B70="Monthly",1,12)</f>
        <v>91816.857162009954</v>
      </c>
      <c r="I70" s="50">
        <f>Assumptions!$B$14</f>
        <v>0.15</v>
      </c>
      <c r="J70" s="50">
        <f t="shared" si="6"/>
        <v>0.15000000000000002</v>
      </c>
      <c r="K70" s="51">
        <f t="shared" si="7"/>
        <v>4.1788227773598115E-3</v>
      </c>
      <c r="L70" s="52">
        <f>H70*Assumptions!$B$7</f>
        <v>45908.428581004977</v>
      </c>
      <c r="M70" s="49">
        <f>L70*Assumptions!$B$11</f>
        <v>9181.6857162009965</v>
      </c>
      <c r="N70" s="49">
        <f>H70*Assumptions!$B$11</f>
        <v>18363.371432401993</v>
      </c>
      <c r="O70" s="49">
        <f>N70*Assumptions!$B$12</f>
        <v>1836.3371432401993</v>
      </c>
      <c r="P70" s="49">
        <f>H70*Assumptions!$B$9</f>
        <v>7345.3485729607964</v>
      </c>
      <c r="Q70" s="49">
        <f>H70*Assumptions!$B$8</f>
        <v>4590.8428581004982</v>
      </c>
      <c r="R70" s="52">
        <f>(R71)/((1+Assumptions!$B$21)^$E71)+H71/IF(H$3="EOP",((1+Assumptions!$B$21)^$E71),1)</f>
        <v>496524.90190754365</v>
      </c>
      <c r="S70" s="49">
        <f>(S71)/((1+Assumptions!$B$21)^$E71)+L71/IF(L$3="EOP",((1+Assumptions!$B$21)^$E71),1)</f>
        <v>242207.26922319204</v>
      </c>
      <c r="T70" s="49">
        <f>(T71)/((1+Assumptions!$B$21)^$E71)+M71/IF(M$3="EOP",((1+Assumptions!$B$21)^$E71),1)</f>
        <v>48441.45384463841</v>
      </c>
      <c r="U70" s="49">
        <f>(U71)/((1+Assumptions!$B$21)^$E71)+N71/IF(N$3="EOP",((1+Assumptions!$B$21)^$E71),1)</f>
        <v>99304.980381508707</v>
      </c>
      <c r="V70" s="49">
        <f>(V71)/((1+Assumptions!$B$21)^$E71)+O71/IF(O$3="EOP",((1+Assumptions!$B$21)^$E71),1)</f>
        <v>9930.498038150874</v>
      </c>
      <c r="W70" s="49">
        <f>(W71)/((1+Assumptions!$B$21)^$E71)+P71/IF(P$3="EOP",((1+Assumptions!$B$21)^$E71),1)</f>
        <v>39721.992152603489</v>
      </c>
      <c r="X70" s="49">
        <f>(X71)/((1+Assumptions!$B$21)^$E71)+Q71/IF(Q$3="EOP",((1+Assumptions!$B$21)^$E71),1)</f>
        <v>24220.726922319205</v>
      </c>
      <c r="Y70" s="53">
        <f t="shared" ref="Y70:Y78" si="14">-R70+S70-T70+U70-V70+W70+X70</f>
        <v>-149441.88511070947</v>
      </c>
      <c r="Z70" s="52">
        <f>H71*Assumptions!$B$7*Assumptions!$B$25/$E71/12</f>
        <v>4449.1679539086663</v>
      </c>
      <c r="AA70" s="49">
        <f>Z70*Assumptions!$B$11</f>
        <v>889.83359078173328</v>
      </c>
      <c r="AB70" s="54">
        <f t="shared" si="8"/>
        <v>3559.3343631269331</v>
      </c>
      <c r="AC70" s="88">
        <f t="shared" si="9"/>
        <v>-145882.55074758254</v>
      </c>
      <c r="AD70" s="88">
        <f>Assumptions!$B$23*R70</f>
        <v>74478.735286131545</v>
      </c>
      <c r="AE70" s="88">
        <f t="shared" si="11"/>
        <v>-71403.815461450999</v>
      </c>
    </row>
    <row r="71" spans="1:31" x14ac:dyDescent="0.25">
      <c r="A71" s="44">
        <f t="shared" si="10"/>
        <v>66</v>
      </c>
      <c r="B71" s="45" t="s">
        <v>18</v>
      </c>
      <c r="C71" s="48">
        <f t="shared" si="12"/>
        <v>396</v>
      </c>
      <c r="D71" s="47">
        <f t="shared" si="13"/>
        <v>33</v>
      </c>
      <c r="E71" s="47">
        <f t="shared" ref="E71:E78" si="15">D71-D70</f>
        <v>1</v>
      </c>
      <c r="F71" s="48">
        <f t="shared" ref="F71:F105" si="16">IF(E71&lt;1,IF(MOD(C71-1,12)=0,1,0),1)</f>
        <v>1</v>
      </c>
      <c r="G71" s="49">
        <f>(G70*($K70/$K69)-L70)*(1+Assumptions!$B$15)^$F71</f>
        <v>7278130.7543292223</v>
      </c>
      <c r="H71" s="49">
        <f>$H$6/$G$6*G71*(1+Assumptions!$B$16)^INT((C71-1)/12)*IF(B71="Monthly",1,12)</f>
        <v>85424.024715046398</v>
      </c>
      <c r="I71" s="50">
        <f>Assumptions!$B$14</f>
        <v>0.15</v>
      </c>
      <c r="J71" s="50">
        <f t="shared" ref="J71:J78" si="17">1-(1-I71)^$E71</f>
        <v>0.15000000000000002</v>
      </c>
      <c r="K71" s="51">
        <f t="shared" ref="K71:K77" si="18">K70*(1-J71)</f>
        <v>3.5519993607558398E-3</v>
      </c>
      <c r="L71" s="52">
        <f>H71*Assumptions!$B$7</f>
        <v>42712.012357523199</v>
      </c>
      <c r="M71" s="49">
        <f>L71*Assumptions!$B$11</f>
        <v>8542.4024715046398</v>
      </c>
      <c r="N71" s="49">
        <f>H71*Assumptions!$B$11</f>
        <v>17084.80494300928</v>
      </c>
      <c r="O71" s="49">
        <f>N71*Assumptions!$B$12</f>
        <v>1708.4804943009281</v>
      </c>
      <c r="P71" s="49">
        <f>H71*Assumptions!$B$9</f>
        <v>6833.9219772037122</v>
      </c>
      <c r="Q71" s="49">
        <f>H71*Assumptions!$B$8</f>
        <v>4271.2012357523199</v>
      </c>
      <c r="R71" s="52">
        <f>(R72)/((1+Assumptions!$B$21)^$E72)+H72/IF(H$3="EOP",((1+Assumptions!$B$21)^$E72),1)</f>
        <v>421378.39912230964</v>
      </c>
      <c r="S71" s="49">
        <f>(S72)/((1+Assumptions!$B$21)^$E72)+L72/IF(L$3="EOP",((1+Assumptions!$B$21)^$E72),1)</f>
        <v>205550.43859624863</v>
      </c>
      <c r="T71" s="49">
        <f>(T72)/((1+Assumptions!$B$21)^$E72)+M72/IF(M$3="EOP",((1+Assumptions!$B$21)^$E72),1)</f>
        <v>41110.087719249728</v>
      </c>
      <c r="U71" s="49">
        <f>(U72)/((1+Assumptions!$B$21)^$E72)+N72/IF(N$3="EOP",((1+Assumptions!$B$21)^$E72),1)</f>
        <v>84275.679824461913</v>
      </c>
      <c r="V71" s="49">
        <f>(V72)/((1+Assumptions!$B$21)^$E72)+O72/IF(O$3="EOP",((1+Assumptions!$B$21)^$E72),1)</f>
        <v>8427.5679824461949</v>
      </c>
      <c r="W71" s="49">
        <f>(W72)/((1+Assumptions!$B$21)^$E72)+P72/IF(P$3="EOP",((1+Assumptions!$B$21)^$E72),1)</f>
        <v>33710.271929784773</v>
      </c>
      <c r="X71" s="49">
        <f>(X72)/((1+Assumptions!$B$21)^$E72)+Q72/IF(Q$3="EOP",((1+Assumptions!$B$21)^$E72),1)</f>
        <v>20555.043859624864</v>
      </c>
      <c r="Y71" s="53">
        <f t="shared" si="14"/>
        <v>-126824.62061388537</v>
      </c>
      <c r="Z71" s="52">
        <f>H72*Assumptions!$B$7*Assumptions!$B$25/$E72/12</f>
        <v>4137.2599896745296</v>
      </c>
      <c r="AA71" s="49">
        <f>Z71*Assumptions!$B$11</f>
        <v>827.45199793490599</v>
      </c>
      <c r="AB71" s="54">
        <f t="shared" ref="AB71:AB104" si="19">Z71-AA71</f>
        <v>3309.8079917396235</v>
      </c>
      <c r="AC71" s="88">
        <f t="shared" ref="AC71:AC79" si="20">Y71+AB71</f>
        <v>-123514.81262214575</v>
      </c>
      <c r="AD71" s="88">
        <f>Assumptions!$B$23*R71</f>
        <v>63206.759868346446</v>
      </c>
      <c r="AE71" s="88">
        <f t="shared" si="11"/>
        <v>-60308.052753799304</v>
      </c>
    </row>
    <row r="72" spans="1:31" x14ac:dyDescent="0.25">
      <c r="A72" s="44">
        <f t="shared" ref="A72:A78" si="21">A71+1</f>
        <v>67</v>
      </c>
      <c r="B72" s="45" t="s">
        <v>18</v>
      </c>
      <c r="C72" s="48">
        <f t="shared" si="12"/>
        <v>408</v>
      </c>
      <c r="D72" s="47">
        <f t="shared" si="13"/>
        <v>34</v>
      </c>
      <c r="E72" s="47">
        <f t="shared" si="15"/>
        <v>1</v>
      </c>
      <c r="F72" s="48">
        <f t="shared" si="16"/>
        <v>1</v>
      </c>
      <c r="G72" s="49">
        <f>(G71*($K71/$K70)-L71)*(1+Assumptions!$B$15)^$F72</f>
        <v>6266573.1113987621</v>
      </c>
      <c r="H72" s="49">
        <f>$H$6/$G$6*G72*(1+Assumptions!$B$16)^INT((C72-1)/12)*IF(B72="Monthly",1,12)</f>
        <v>79435.391801750957</v>
      </c>
      <c r="I72" s="50">
        <f>Assumptions!$B$14</f>
        <v>0.15</v>
      </c>
      <c r="J72" s="50">
        <f t="shared" si="17"/>
        <v>0.15000000000000002</v>
      </c>
      <c r="K72" s="51">
        <f t="shared" si="18"/>
        <v>3.0191994566424636E-3</v>
      </c>
      <c r="L72" s="52">
        <f>H72*Assumptions!$B$7</f>
        <v>39717.695900875478</v>
      </c>
      <c r="M72" s="49">
        <f>L72*Assumptions!$B$11</f>
        <v>7943.5391801750957</v>
      </c>
      <c r="N72" s="49">
        <f>H72*Assumptions!$B$11</f>
        <v>15887.078360350191</v>
      </c>
      <c r="O72" s="49">
        <f>N72*Assumptions!$B$12</f>
        <v>1588.7078360350192</v>
      </c>
      <c r="P72" s="49">
        <f>H72*Assumptions!$B$9</f>
        <v>6354.8313441400769</v>
      </c>
      <c r="Q72" s="49">
        <f>H72*Assumptions!$B$8</f>
        <v>3971.7695900875478</v>
      </c>
      <c r="R72" s="52">
        <f>(R73)/((1+Assumptions!$B$21)^$E73)+H73/IF(H$3="EOP",((1+Assumptions!$B$21)^$E73),1)</f>
        <v>350491.58250357263</v>
      </c>
      <c r="S72" s="49">
        <f>(S73)/((1+Assumptions!$B$21)^$E73)+L73/IF(L$3="EOP",((1+Assumptions!$B$21)^$E73),1)</f>
        <v>170971.50366027936</v>
      </c>
      <c r="T72" s="49">
        <f>(T73)/((1+Assumptions!$B$21)^$E73)+M73/IF(M$3="EOP",((1+Assumptions!$B$21)^$E73),1)</f>
        <v>34194.300732055868</v>
      </c>
      <c r="U72" s="49">
        <f>(U73)/((1+Assumptions!$B$21)^$E73)+N73/IF(N$3="EOP",((1+Assumptions!$B$21)^$E73),1)</f>
        <v>70098.316500714514</v>
      </c>
      <c r="V72" s="49">
        <f>(V73)/((1+Assumptions!$B$21)^$E73)+O73/IF(O$3="EOP",((1+Assumptions!$B$21)^$E73),1)</f>
        <v>7009.8316500714536</v>
      </c>
      <c r="W72" s="49">
        <f>(W73)/((1+Assumptions!$B$21)^$E73)+P73/IF(P$3="EOP",((1+Assumptions!$B$21)^$E73),1)</f>
        <v>28039.326600285807</v>
      </c>
      <c r="X72" s="49">
        <f>(X73)/((1+Assumptions!$B$21)^$E73)+Q73/IF(Q$3="EOP",((1+Assumptions!$B$21)^$E73),1)</f>
        <v>17097.150366027934</v>
      </c>
      <c r="Y72" s="53">
        <f t="shared" si="14"/>
        <v>-105489.41775839237</v>
      </c>
      <c r="Z72" s="52">
        <f>H73*Assumptions!$B$7*Assumptions!$B$25/$E73/12</f>
        <v>3845.078546501039</v>
      </c>
      <c r="AA72" s="49">
        <f>Z72*Assumptions!$B$11</f>
        <v>769.01570930020785</v>
      </c>
      <c r="AB72" s="54">
        <f t="shared" si="19"/>
        <v>3076.0628372008314</v>
      </c>
      <c r="AC72" s="88">
        <f t="shared" si="20"/>
        <v>-102413.35492119154</v>
      </c>
      <c r="AD72" s="88">
        <f>Assumptions!$B$23*R72</f>
        <v>52573.737375535893</v>
      </c>
      <c r="AE72" s="88">
        <f t="shared" ref="AE72:AE80" si="22">AC72+AD72</f>
        <v>-49839.617545655645</v>
      </c>
    </row>
    <row r="73" spans="1:31" x14ac:dyDescent="0.25">
      <c r="A73" s="44">
        <f t="shared" si="21"/>
        <v>68</v>
      </c>
      <c r="B73" s="45" t="s">
        <v>18</v>
      </c>
      <c r="C73" s="48">
        <f t="shared" si="12"/>
        <v>420</v>
      </c>
      <c r="D73" s="47">
        <f t="shared" si="13"/>
        <v>35</v>
      </c>
      <c r="E73" s="47">
        <f t="shared" si="15"/>
        <v>1</v>
      </c>
      <c r="F73" s="48">
        <f t="shared" si="16"/>
        <v>1</v>
      </c>
      <c r="G73" s="49">
        <f>(G72*($K72/$K71)-L72)*(1+Assumptions!$B$15)^$F73</f>
        <v>5392606.8377638347</v>
      </c>
      <c r="H73" s="49">
        <f>$H$6/$G$6*G73*(1+Assumptions!$B$16)^INT((C73-1)/12)*IF(B73="Monthly",1,12)</f>
        <v>73825.508092819946</v>
      </c>
      <c r="I73" s="50">
        <f>Assumptions!$B$14</f>
        <v>0.15</v>
      </c>
      <c r="J73" s="50">
        <f t="shared" si="17"/>
        <v>0.15000000000000002</v>
      </c>
      <c r="K73" s="51">
        <f t="shared" si="18"/>
        <v>2.5663195381460942E-3</v>
      </c>
      <c r="L73" s="52">
        <f>H73*Assumptions!$B$7</f>
        <v>36912.754046409973</v>
      </c>
      <c r="M73" s="49">
        <f>L73*Assumptions!$B$11</f>
        <v>7382.5508092819946</v>
      </c>
      <c r="N73" s="49">
        <f>H73*Assumptions!$B$11</f>
        <v>14765.101618563989</v>
      </c>
      <c r="O73" s="49">
        <f>N73*Assumptions!$B$12</f>
        <v>1476.510161856399</v>
      </c>
      <c r="P73" s="49">
        <f>H73*Assumptions!$B$9</f>
        <v>5906.040647425596</v>
      </c>
      <c r="Q73" s="49">
        <f>H73*Assumptions!$B$8</f>
        <v>3691.2754046409973</v>
      </c>
      <c r="R73" s="52">
        <f>(R74)/((1+Assumptions!$B$21)^$E74)+H74/IF(H$3="EOP",((1+Assumptions!$B$21)^$E74),1)</f>
        <v>283582.72627102147</v>
      </c>
      <c r="S73" s="49">
        <f>(S74)/((1+Assumptions!$B$21)^$E74)+L74/IF(L$3="EOP",((1+Assumptions!$B$21)^$E74),1)</f>
        <v>138333.03720537634</v>
      </c>
      <c r="T73" s="49">
        <f>(T74)/((1+Assumptions!$B$21)^$E74)+M74/IF(M$3="EOP",((1+Assumptions!$B$21)^$E74),1)</f>
        <v>27666.60744107527</v>
      </c>
      <c r="U73" s="49">
        <f>(U74)/((1+Assumptions!$B$21)^$E74)+N74/IF(N$3="EOP",((1+Assumptions!$B$21)^$E74),1)</f>
        <v>56716.545254204291</v>
      </c>
      <c r="V73" s="49">
        <f>(V74)/((1+Assumptions!$B$21)^$E74)+O74/IF(O$3="EOP",((1+Assumptions!$B$21)^$E74),1)</f>
        <v>5671.6545254204302</v>
      </c>
      <c r="W73" s="49">
        <f>(W74)/((1+Assumptions!$B$21)^$E74)+P74/IF(P$3="EOP",((1+Assumptions!$B$21)^$E74),1)</f>
        <v>22686.618101681717</v>
      </c>
      <c r="X73" s="49">
        <f>(X74)/((1+Assumptions!$B$21)^$E74)+Q74/IF(Q$3="EOP",((1+Assumptions!$B$21)^$E74),1)</f>
        <v>13833.303720537635</v>
      </c>
      <c r="Y73" s="53">
        <f t="shared" si="14"/>
        <v>-85351.48395571718</v>
      </c>
      <c r="Z73" s="52">
        <f>H74*Assumptions!$B$7*Assumptions!$B$25/$E74/12</f>
        <v>3571.3838346258635</v>
      </c>
      <c r="AA73" s="49">
        <f>Z73*Assumptions!$B$11</f>
        <v>714.27676692517275</v>
      </c>
      <c r="AB73" s="54">
        <f t="shared" si="19"/>
        <v>2857.107067700691</v>
      </c>
      <c r="AC73" s="88">
        <f t="shared" si="20"/>
        <v>-82494.376888016486</v>
      </c>
      <c r="AD73" s="88">
        <f>Assumptions!$B$23*R73</f>
        <v>42537.408940653222</v>
      </c>
      <c r="AE73" s="88">
        <f t="shared" si="22"/>
        <v>-39956.967947363264</v>
      </c>
    </row>
    <row r="74" spans="1:31" x14ac:dyDescent="0.25">
      <c r="A74" s="44">
        <f t="shared" si="21"/>
        <v>69</v>
      </c>
      <c r="B74" s="45" t="s">
        <v>18</v>
      </c>
      <c r="C74" s="48">
        <f t="shared" si="12"/>
        <v>432</v>
      </c>
      <c r="D74" s="47">
        <f t="shared" si="13"/>
        <v>36</v>
      </c>
      <c r="E74" s="47">
        <f t="shared" si="15"/>
        <v>1</v>
      </c>
      <c r="F74" s="48">
        <f t="shared" si="16"/>
        <v>1</v>
      </c>
      <c r="G74" s="49">
        <f>(G73*($K73/$K72)-L73)*(1+Assumptions!$B$15)^$F74</f>
        <v>4637739.1192139061</v>
      </c>
      <c r="H74" s="49">
        <f>$H$6/$G$6*G74*(1+Assumptions!$B$16)^INT((C74-1)/12)*IF(B74="Monthly",1,12)</f>
        <v>68570.569624816577</v>
      </c>
      <c r="I74" s="50">
        <f>Assumptions!$B$14</f>
        <v>0.15</v>
      </c>
      <c r="J74" s="50">
        <f t="shared" si="17"/>
        <v>0.15000000000000002</v>
      </c>
      <c r="K74" s="51">
        <f t="shared" si="18"/>
        <v>2.1813716074241801E-3</v>
      </c>
      <c r="L74" s="52">
        <f>H74*Assumptions!$B$7</f>
        <v>34285.284812408288</v>
      </c>
      <c r="M74" s="49">
        <f>L74*Assumptions!$B$11</f>
        <v>6857.056962481658</v>
      </c>
      <c r="N74" s="49">
        <f>H74*Assumptions!$B$11</f>
        <v>13714.113924963316</v>
      </c>
      <c r="O74" s="49">
        <f>N74*Assumptions!$B$12</f>
        <v>1371.4113924963317</v>
      </c>
      <c r="P74" s="49">
        <f>H74*Assumptions!$B$9</f>
        <v>5485.6455699853259</v>
      </c>
      <c r="Q74" s="49">
        <f>H74*Assumptions!$B$8</f>
        <v>3428.528481240829</v>
      </c>
      <c r="R74" s="52">
        <f>(R75)/((1+Assumptions!$B$21)^$E75)+H75/IF(H$3="EOP",((1+Assumptions!$B$21)^$E75),1)</f>
        <v>220387.46056235998</v>
      </c>
      <c r="S74" s="49">
        <f>(S75)/((1+Assumptions!$B$21)^$E75)+L75/IF(L$3="EOP",((1+Assumptions!$B$21)^$E75),1)</f>
        <v>107506.07832310244</v>
      </c>
      <c r="T74" s="49">
        <f>(T75)/((1+Assumptions!$B$21)^$E75)+M75/IF(M$3="EOP",((1+Assumptions!$B$21)^$E75),1)</f>
        <v>21501.215664620489</v>
      </c>
      <c r="U74" s="49">
        <f>(U75)/((1+Assumptions!$B$21)^$E75)+N75/IF(N$3="EOP",((1+Assumptions!$B$21)^$E75),1)</f>
        <v>44077.492112471999</v>
      </c>
      <c r="V74" s="49">
        <f>(V75)/((1+Assumptions!$B$21)^$E75)+O75/IF(O$3="EOP",((1+Assumptions!$B$21)^$E75),1)</f>
        <v>4407.7492112472</v>
      </c>
      <c r="W74" s="49">
        <f>(W75)/((1+Assumptions!$B$21)^$E75)+P75/IF(P$3="EOP",((1+Assumptions!$B$21)^$E75),1)</f>
        <v>17630.9968449888</v>
      </c>
      <c r="X74" s="49">
        <f>(X75)/((1+Assumptions!$B$21)^$E75)+Q75/IF(Q$3="EOP",((1+Assumptions!$B$21)^$E75),1)</f>
        <v>10750.607832310245</v>
      </c>
      <c r="Y74" s="53">
        <f t="shared" si="14"/>
        <v>-66331.25032535418</v>
      </c>
      <c r="Z74" s="52">
        <f>H75*Assumptions!$B$7*Assumptions!$B$25/$E75/12</f>
        <v>3315.0164472974288</v>
      </c>
      <c r="AA74" s="49">
        <f>Z74*Assumptions!$B$11</f>
        <v>663.00328945948581</v>
      </c>
      <c r="AB74" s="54">
        <f t="shared" si="19"/>
        <v>2652.0131578379433</v>
      </c>
      <c r="AC74" s="88">
        <f t="shared" si="20"/>
        <v>-63679.237167516236</v>
      </c>
      <c r="AD74" s="88">
        <f>Assumptions!$B$23*R74</f>
        <v>33058.119084353995</v>
      </c>
      <c r="AE74" s="88">
        <f t="shared" si="22"/>
        <v>-30621.118083162241</v>
      </c>
    </row>
    <row r="75" spans="1:31" x14ac:dyDescent="0.25">
      <c r="A75" s="44">
        <f t="shared" si="21"/>
        <v>70</v>
      </c>
      <c r="B75" s="45" t="s">
        <v>18</v>
      </c>
      <c r="C75" s="48">
        <f t="shared" si="12"/>
        <v>444</v>
      </c>
      <c r="D75" s="47">
        <f t="shared" si="13"/>
        <v>37</v>
      </c>
      <c r="E75" s="47">
        <f t="shared" si="15"/>
        <v>1</v>
      </c>
      <c r="F75" s="48">
        <f t="shared" si="16"/>
        <v>1</v>
      </c>
      <c r="G75" s="49">
        <f>(G74*($K74/$K73)-L74)*(1+Assumptions!$B$15)^$F75</f>
        <v>3985948.8258497999</v>
      </c>
      <c r="H75" s="49">
        <f>$H$6/$G$6*G75*(1+Assumptions!$B$16)^INT((C75-1)/12)*IF(B75="Monthly",1,12)</f>
        <v>63648.315788110638</v>
      </c>
      <c r="I75" s="50">
        <f>Assumptions!$B$14</f>
        <v>0.15</v>
      </c>
      <c r="J75" s="50">
        <f t="shared" si="17"/>
        <v>0.15000000000000002</v>
      </c>
      <c r="K75" s="51">
        <f t="shared" si="18"/>
        <v>1.8541658663105531E-3</v>
      </c>
      <c r="L75" s="52">
        <f>H75*Assumptions!$B$7</f>
        <v>31824.157894055319</v>
      </c>
      <c r="M75" s="49">
        <f>L75*Assumptions!$B$11</f>
        <v>6364.831578811064</v>
      </c>
      <c r="N75" s="49">
        <f>H75*Assumptions!$B$11</f>
        <v>12729.663157622128</v>
      </c>
      <c r="O75" s="49">
        <f>N75*Assumptions!$B$12</f>
        <v>1272.9663157622128</v>
      </c>
      <c r="P75" s="49">
        <f>H75*Assumptions!$B$9</f>
        <v>5091.8652630488514</v>
      </c>
      <c r="Q75" s="49">
        <f>H75*Assumptions!$B$8</f>
        <v>3182.415789405532</v>
      </c>
      <c r="R75" s="52">
        <f>(R76)/((1+Assumptions!$B$21)^$E76)+H76/IF(H$3="EOP",((1+Assumptions!$B$21)^$E76),1)</f>
        <v>160657.62339360558</v>
      </c>
      <c r="S75" s="49">
        <f>(S76)/((1+Assumptions!$B$21)^$E76)+L76/IF(L$3="EOP",((1+Assumptions!$B$21)^$E76),1)</f>
        <v>78369.572387124674</v>
      </c>
      <c r="T75" s="49">
        <f>(T76)/((1+Assumptions!$B$21)^$E76)+M76/IF(M$3="EOP",((1+Assumptions!$B$21)^$E76),1)</f>
        <v>15673.914477424934</v>
      </c>
      <c r="U75" s="49">
        <f>(U76)/((1+Assumptions!$B$21)^$E76)+N76/IF(N$3="EOP",((1+Assumptions!$B$21)^$E76),1)</f>
        <v>32131.524678721114</v>
      </c>
      <c r="V75" s="49">
        <f>(V76)/((1+Assumptions!$B$21)^$E76)+O76/IF(O$3="EOP",((1+Assumptions!$B$21)^$E76),1)</f>
        <v>3213.1524678721116</v>
      </c>
      <c r="W75" s="49">
        <f>(W76)/((1+Assumptions!$B$21)^$E76)+P76/IF(P$3="EOP",((1+Assumptions!$B$21)^$E76),1)</f>
        <v>12852.609871488447</v>
      </c>
      <c r="X75" s="49">
        <f>(X76)/((1+Assumptions!$B$21)^$E76)+Q76/IF(Q$3="EOP",((1+Assumptions!$B$21)^$E76),1)</f>
        <v>7836.9572387124672</v>
      </c>
      <c r="Y75" s="53">
        <f t="shared" si="14"/>
        <v>-48354.026162855924</v>
      </c>
      <c r="Z75" s="52">
        <f>H76*Assumptions!$B$7*Assumptions!$B$25/$E76/12</f>
        <v>3074.8923390379114</v>
      </c>
      <c r="AA75" s="49">
        <f>Z75*Assumptions!$B$11</f>
        <v>614.97846780758232</v>
      </c>
      <c r="AB75" s="54">
        <f t="shared" si="19"/>
        <v>2459.9138712303293</v>
      </c>
      <c r="AC75" s="88">
        <f t="shared" si="20"/>
        <v>-45894.112291625592</v>
      </c>
      <c r="AD75" s="88">
        <f>Assumptions!$B$23*R75</f>
        <v>24098.643509040838</v>
      </c>
      <c r="AE75" s="88">
        <f t="shared" si="22"/>
        <v>-21795.468782584754</v>
      </c>
    </row>
    <row r="76" spans="1:31" x14ac:dyDescent="0.25">
      <c r="A76" s="44">
        <f t="shared" si="21"/>
        <v>71</v>
      </c>
      <c r="B76" s="45" t="s">
        <v>18</v>
      </c>
      <c r="C76" s="48">
        <f t="shared" si="12"/>
        <v>456</v>
      </c>
      <c r="D76" s="47">
        <f t="shared" si="13"/>
        <v>38</v>
      </c>
      <c r="E76" s="47">
        <f t="shared" si="15"/>
        <v>1</v>
      </c>
      <c r="F76" s="48">
        <f t="shared" si="16"/>
        <v>1</v>
      </c>
      <c r="G76" s="49">
        <f>(G75*($K75/$K74)-L75)*(1+Assumptions!$B$15)^$F76</f>
        <v>3423356.9909598399</v>
      </c>
      <c r="H76" s="49">
        <f>$H$6/$G$6*G76*(1+Assumptions!$B$16)^INT((C76-1)/12)*IF(B76="Monthly",1,12)</f>
        <v>59037.932909527895</v>
      </c>
      <c r="I76" s="50">
        <f>Assumptions!$B$14</f>
        <v>0.15</v>
      </c>
      <c r="J76" s="50">
        <f t="shared" si="17"/>
        <v>0.15000000000000002</v>
      </c>
      <c r="K76" s="51">
        <f t="shared" si="18"/>
        <v>1.57604098636397E-3</v>
      </c>
      <c r="L76" s="52">
        <f>H76*Assumptions!$B$7</f>
        <v>29518.966454763948</v>
      </c>
      <c r="M76" s="49">
        <f>L76*Assumptions!$B$11</f>
        <v>5903.7932909527899</v>
      </c>
      <c r="N76" s="49">
        <f>H76*Assumptions!$B$11</f>
        <v>11807.58658190558</v>
      </c>
      <c r="O76" s="49">
        <f>N76*Assumptions!$B$12</f>
        <v>1180.758658190558</v>
      </c>
      <c r="P76" s="49">
        <f>H76*Assumptions!$B$9</f>
        <v>4723.0346327622319</v>
      </c>
      <c r="Q76" s="49">
        <f>H76*Assumptions!$B$8</f>
        <v>2951.896645476395</v>
      </c>
      <c r="R76" s="52">
        <f>(R77)/((1+Assumptions!$B$21)^$E77)+H77/IF(H$3="EOP",((1+Assumptions!$B$21)^$E77),1)</f>
        <v>104160.18274617961</v>
      </c>
      <c r="S76" s="49">
        <f>(S77)/((1+Assumptions!$B$21)^$E77)+L77/IF(L$3="EOP",((1+Assumptions!$B$21)^$E77),1)</f>
        <v>50809.845242038835</v>
      </c>
      <c r="T76" s="49">
        <f>(T77)/((1+Assumptions!$B$21)^$E77)+M77/IF(M$3="EOP",((1+Assumptions!$B$21)^$E77),1)</f>
        <v>10161.969048407767</v>
      </c>
      <c r="U76" s="49">
        <f>(U77)/((1+Assumptions!$B$21)^$E77)+N77/IF(N$3="EOP",((1+Assumptions!$B$21)^$E77),1)</f>
        <v>20832.03654923592</v>
      </c>
      <c r="V76" s="49">
        <f>(V77)/((1+Assumptions!$B$21)^$E77)+O77/IF(O$3="EOP",((1+Assumptions!$B$21)^$E77),1)</f>
        <v>2083.2036549235922</v>
      </c>
      <c r="W76" s="49">
        <f>(W77)/((1+Assumptions!$B$21)^$E77)+P77/IF(P$3="EOP",((1+Assumptions!$B$21)^$E77),1)</f>
        <v>8332.814619694369</v>
      </c>
      <c r="X76" s="49">
        <f>(X77)/((1+Assumptions!$B$21)^$E77)+Q77/IF(Q$3="EOP",((1+Assumptions!$B$21)^$E77),1)</f>
        <v>5080.9845242038837</v>
      </c>
      <c r="Y76" s="53">
        <f t="shared" si="14"/>
        <v>-31349.674514337956</v>
      </c>
      <c r="Z76" s="52">
        <f>H77*Assumptions!$B$7*Assumptions!$B$25/$E77/12</f>
        <v>2849.9981247318428</v>
      </c>
      <c r="AA76" s="49">
        <f>Z76*Assumptions!$B$11</f>
        <v>569.99962494636861</v>
      </c>
      <c r="AB76" s="54">
        <f t="shared" si="19"/>
        <v>2279.9984997854745</v>
      </c>
      <c r="AC76" s="88">
        <f t="shared" si="20"/>
        <v>-29069.676014552482</v>
      </c>
      <c r="AD76" s="88">
        <f>Assumptions!$B$23*R76</f>
        <v>15624.02741192694</v>
      </c>
      <c r="AE76" s="88">
        <f t="shared" si="22"/>
        <v>-13445.648602625542</v>
      </c>
    </row>
    <row r="77" spans="1:31" x14ac:dyDescent="0.25">
      <c r="A77" s="44">
        <f t="shared" si="21"/>
        <v>72</v>
      </c>
      <c r="B77" s="45" t="s">
        <v>18</v>
      </c>
      <c r="C77" s="48">
        <f t="shared" si="12"/>
        <v>468</v>
      </c>
      <c r="D77" s="47">
        <f t="shared" si="13"/>
        <v>39</v>
      </c>
      <c r="E77" s="47">
        <f t="shared" si="15"/>
        <v>1</v>
      </c>
      <c r="F77" s="48">
        <f t="shared" si="16"/>
        <v>1</v>
      </c>
      <c r="G77" s="49">
        <f>(G76*($K76/$K75)-L76)*(1+Assumptions!$B$15)^$F77</f>
        <v>2937941.1653783219</v>
      </c>
      <c r="H77" s="49">
        <f>$H$6/$G$6*G77*(1+Assumptions!$B$16)^INT((C77-1)/12)*IF(B77="Monthly",1,12)</f>
        <v>54719.963994851387</v>
      </c>
      <c r="I77" s="50">
        <f>Assumptions!$B$14</f>
        <v>0.15</v>
      </c>
      <c r="J77" s="50">
        <f t="shared" si="17"/>
        <v>0.15000000000000002</v>
      </c>
      <c r="K77" s="51">
        <f t="shared" si="18"/>
        <v>1.3396348384093744E-3</v>
      </c>
      <c r="L77" s="52">
        <f>H77*Assumptions!$B$7</f>
        <v>27359.981997425693</v>
      </c>
      <c r="M77" s="49">
        <f>L77*Assumptions!$B$11</f>
        <v>5471.9963994851387</v>
      </c>
      <c r="N77" s="49">
        <f>H77*Assumptions!$B$11</f>
        <v>10943.992798970277</v>
      </c>
      <c r="O77" s="49">
        <f>N77*Assumptions!$B$12</f>
        <v>1094.3992798970278</v>
      </c>
      <c r="P77" s="49">
        <f>H77*Assumptions!$B$9</f>
        <v>4377.5971195881111</v>
      </c>
      <c r="Q77" s="49">
        <f>H77*Assumptions!$B$8</f>
        <v>2735.9981997425693</v>
      </c>
      <c r="R77" s="52">
        <f>(R78)/((1+Assumptions!$B$21)^$E78)+H78/IF(H$3="EOP",((1+Assumptions!$B$21)^$E78),1)</f>
        <v>50676.22422011142</v>
      </c>
      <c r="S77" s="49">
        <f>(S78)/((1+Assumptions!$B$21)^$E78)+L78/IF(L$3="EOP",((1+Assumptions!$B$21)^$E78),1)</f>
        <v>24720.109375664109</v>
      </c>
      <c r="T77" s="49">
        <f>(T78)/((1+Assumptions!$B$21)^$E78)+M78/IF(M$3="EOP",((1+Assumptions!$B$21)^$E78),1)</f>
        <v>4944.0218751328221</v>
      </c>
      <c r="U77" s="49">
        <f>(U78)/((1+Assumptions!$B$21)^$E78)+N78/IF(N$3="EOP",((1+Assumptions!$B$21)^$E78),1)</f>
        <v>10135.244844022285</v>
      </c>
      <c r="V77" s="49">
        <f>(V78)/((1+Assumptions!$B$21)^$E78)+O78/IF(O$3="EOP",((1+Assumptions!$B$21)^$E78),1)</f>
        <v>1013.5244844022286</v>
      </c>
      <c r="W77" s="49">
        <f>(W78)/((1+Assumptions!$B$21)^$E78)+P78/IF(P$3="EOP",((1+Assumptions!$B$21)^$E78),1)</f>
        <v>4054.0979376089135</v>
      </c>
      <c r="X77" s="49">
        <f>(X78)/((1+Assumptions!$B$21)^$E78)+Q78/IF(Q$3="EOP",((1+Assumptions!$B$21)^$E78),1)</f>
        <v>2472.010937566411</v>
      </c>
      <c r="Y77" s="53">
        <f t="shared" si="14"/>
        <v>-15252.307484784753</v>
      </c>
      <c r="Z77" s="52">
        <f>H78*Assumptions!$B$7*Assumptions!$B$25/$E78/12</f>
        <v>2639.3866781308029</v>
      </c>
      <c r="AA77" s="49">
        <f>Z77*Assumptions!$B$11</f>
        <v>527.87733562616063</v>
      </c>
      <c r="AB77" s="54">
        <f t="shared" si="19"/>
        <v>2111.5093425046425</v>
      </c>
      <c r="AC77" s="88">
        <f t="shared" si="20"/>
        <v>-13140.798142280109</v>
      </c>
      <c r="AD77" s="88">
        <f>Assumptions!$B$23*R77</f>
        <v>7601.4336330167125</v>
      </c>
      <c r="AE77" s="88">
        <f t="shared" si="22"/>
        <v>-5539.3645092633969</v>
      </c>
    </row>
    <row r="78" spans="1:31" x14ac:dyDescent="0.25">
      <c r="A78" s="44">
        <f t="shared" si="21"/>
        <v>73</v>
      </c>
      <c r="B78" s="45" t="s">
        <v>18</v>
      </c>
      <c r="C78" s="48">
        <f t="shared" si="12"/>
        <v>480</v>
      </c>
      <c r="D78" s="47">
        <f t="shared" si="13"/>
        <v>40</v>
      </c>
      <c r="E78" s="47">
        <f t="shared" si="15"/>
        <v>1</v>
      </c>
      <c r="F78" s="48">
        <f t="shared" si="16"/>
        <v>1</v>
      </c>
      <c r="G78" s="49">
        <f>(G77*($K77/$K76)-L77)*(1+Assumptions!$B$15)^$F78</f>
        <v>2519287.8087456306</v>
      </c>
      <c r="H78" s="49">
        <f>$H$6/$G$6*G78*(1+Assumptions!$B$16)^INT((C78-1)/12)*IF(B78="Monthly",1,12)</f>
        <v>50676.22422011142</v>
      </c>
      <c r="I78" s="50">
        <f>Assumptions!$B$14</f>
        <v>0.15</v>
      </c>
      <c r="J78" s="50">
        <f t="shared" si="17"/>
        <v>0.15000000000000002</v>
      </c>
      <c r="K78" s="55">
        <v>0</v>
      </c>
      <c r="L78" s="52">
        <f>H78*Assumptions!$B$7</f>
        <v>25338.11211005571</v>
      </c>
      <c r="M78" s="49">
        <f>L78*Assumptions!$B$11</f>
        <v>5067.6224220111426</v>
      </c>
      <c r="N78" s="49">
        <f>H78*Assumptions!$B$11</f>
        <v>10135.244844022285</v>
      </c>
      <c r="O78" s="49">
        <f>N78*Assumptions!$B$12</f>
        <v>1013.5244844022286</v>
      </c>
      <c r="P78" s="49">
        <f>H78*Assumptions!$B$9</f>
        <v>4054.0979376089135</v>
      </c>
      <c r="Q78" s="49">
        <f>H78*Assumptions!$B$8</f>
        <v>2533.8112110055713</v>
      </c>
      <c r="R78" s="56">
        <v>0</v>
      </c>
      <c r="S78" s="57">
        <v>0</v>
      </c>
      <c r="T78" s="57">
        <v>0</v>
      </c>
      <c r="U78" s="57">
        <v>0</v>
      </c>
      <c r="V78" s="57">
        <v>0</v>
      </c>
      <c r="W78" s="57">
        <v>0</v>
      </c>
      <c r="X78" s="57">
        <v>0</v>
      </c>
      <c r="Y78" s="53">
        <f t="shared" si="14"/>
        <v>0</v>
      </c>
      <c r="Z78" s="56">
        <v>0</v>
      </c>
      <c r="AA78" s="57">
        <v>0</v>
      </c>
      <c r="AB78" s="58">
        <v>0</v>
      </c>
      <c r="AC78" s="88">
        <f t="shared" si="20"/>
        <v>0</v>
      </c>
      <c r="AD78" s="88">
        <f>Assumptions!$B$23*R78</f>
        <v>0</v>
      </c>
      <c r="AE78" s="88">
        <f t="shared" si="22"/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Assumptions</vt:lpstr>
      <vt:lpstr>BE CFs</vt:lpstr>
      <vt:lpstr>Random</vt:lpstr>
      <vt:lpstr>Future</vt:lpstr>
      <vt:lpstr>Event</vt:lpstr>
      <vt:lpstr>Lapse</vt:lpstr>
    </vt:vector>
  </TitlesOfParts>
  <Company>KPMG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Corbett, Peter</dc:creator>
  <cp:lastModifiedBy>Zhu, Vincent-JF</cp:lastModifiedBy>
  <cp:lastPrinted>2017-02-05T09:34:51Z</cp:lastPrinted>
  <dcterms:created xsi:type="dcterms:W3CDTF">2016-12-20T11:05:49Z</dcterms:created>
  <dcterms:modified xsi:type="dcterms:W3CDTF">2019-09-30T02:52:19Z</dcterms:modified>
</cp:coreProperties>
</file>