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0" yWindow="0" windowWidth="26850" windowHeight="11820" tabRatio="791" activeTab="5"/>
  </bookViews>
  <sheets>
    <sheet name="Mortality Table" sheetId="5" r:id="rId1"/>
    <sheet name="CF" sheetId="21" r:id="rId2"/>
    <sheet name="AOP" sheetId="23" r:id="rId3"/>
    <sheet name="CF_b)Soln" sheetId="17" r:id="rId4"/>
    <sheet name="CF_c)i)Soln" sheetId="20" r:id="rId5"/>
    <sheet name="AOP_Soln" sheetId="16" r:id="rId6"/>
    <sheet name="CF_e)i)Soln" sheetId="25" r:id="rId7"/>
  </sheets>
  <calcPr calcId="145621"/>
</workbook>
</file>

<file path=xl/calcChain.xml><?xml version="1.0" encoding="utf-8"?>
<calcChain xmlns="http://schemas.openxmlformats.org/spreadsheetml/2006/main">
  <c r="E29" i="16" l="1"/>
  <c r="I27" i="25" l="1"/>
  <c r="E17" i="16" l="1"/>
  <c r="C28" i="25" l="1"/>
  <c r="C29" i="25" s="1"/>
  <c r="C30" i="25" s="1"/>
  <c r="C31" i="25" s="1"/>
  <c r="C32" i="25" s="1"/>
  <c r="C33" i="25" s="1"/>
  <c r="C34" i="25" s="1"/>
  <c r="C35" i="25" s="1"/>
  <c r="C36" i="25" s="1"/>
  <c r="C37" i="25" s="1"/>
  <c r="C38" i="25" s="1"/>
  <c r="C39" i="25" s="1"/>
  <c r="C40" i="25" s="1"/>
  <c r="C41" i="25" s="1"/>
  <c r="C42" i="25" s="1"/>
  <c r="C43" i="25" s="1"/>
  <c r="C44" i="25" s="1"/>
  <c r="C45" i="25" s="1"/>
  <c r="C46" i="25" s="1"/>
  <c r="C47" i="25" s="1"/>
  <c r="C48" i="25" s="1"/>
  <c r="C49" i="25" s="1"/>
  <c r="C50" i="25" s="1"/>
  <c r="C51" i="25" s="1"/>
  <c r="D27" i="25"/>
  <c r="B27" i="25"/>
  <c r="B28" i="25" s="1"/>
  <c r="B29" i="25" s="1"/>
  <c r="B30" i="25" s="1"/>
  <c r="B31" i="25" s="1"/>
  <c r="B32" i="25" s="1"/>
  <c r="B33" i="25" s="1"/>
  <c r="B34" i="25" s="1"/>
  <c r="B35" i="25" s="1"/>
  <c r="B36" i="25" s="1"/>
  <c r="B37" i="25" s="1"/>
  <c r="B38" i="25" s="1"/>
  <c r="B39" i="25" s="1"/>
  <c r="B40" i="25" s="1"/>
  <c r="B41" i="25" s="1"/>
  <c r="B42" i="25" s="1"/>
  <c r="B43" i="25" s="1"/>
  <c r="B44" i="25" s="1"/>
  <c r="B45" i="25" s="1"/>
  <c r="B46" i="25" s="1"/>
  <c r="B47" i="25" s="1"/>
  <c r="B48" i="25" s="1"/>
  <c r="B49" i="25" s="1"/>
  <c r="B50" i="25" s="1"/>
  <c r="B51" i="25" s="1"/>
  <c r="H26" i="25"/>
  <c r="F26" i="25"/>
  <c r="E11" i="25"/>
  <c r="E15" i="23"/>
  <c r="E19" i="23" s="1"/>
  <c r="E22" i="23" s="1"/>
  <c r="E26" i="23" s="1"/>
  <c r="E23" i="16"/>
  <c r="E16" i="16"/>
  <c r="E15" i="16"/>
  <c r="C28" i="21"/>
  <c r="C29" i="21" s="1"/>
  <c r="C30" i="21" s="1"/>
  <c r="C31" i="21" s="1"/>
  <c r="C32" i="21" s="1"/>
  <c r="C33" i="21" s="1"/>
  <c r="C34" i="21" s="1"/>
  <c r="C35" i="21" s="1"/>
  <c r="C36" i="21" s="1"/>
  <c r="C37" i="21" s="1"/>
  <c r="C38" i="21" s="1"/>
  <c r="C39" i="21" s="1"/>
  <c r="C40" i="21" s="1"/>
  <c r="C41" i="21" s="1"/>
  <c r="C42" i="21" s="1"/>
  <c r="C43" i="21" s="1"/>
  <c r="C44" i="21" s="1"/>
  <c r="C45" i="21" s="1"/>
  <c r="C46" i="21" s="1"/>
  <c r="C47" i="21" s="1"/>
  <c r="C48" i="21" s="1"/>
  <c r="C49" i="21" s="1"/>
  <c r="C50" i="21" s="1"/>
  <c r="C51" i="21" s="1"/>
  <c r="D27" i="21"/>
  <c r="E27" i="21" s="1"/>
  <c r="B27" i="21"/>
  <c r="H26" i="21"/>
  <c r="F26" i="21"/>
  <c r="G27" i="21" s="1"/>
  <c r="E11" i="21"/>
  <c r="C28" i="20"/>
  <c r="C29" i="20" s="1"/>
  <c r="C30" i="20" s="1"/>
  <c r="C31" i="20" s="1"/>
  <c r="C32" i="20" s="1"/>
  <c r="C33" i="20" s="1"/>
  <c r="C34" i="20" s="1"/>
  <c r="C35" i="20" s="1"/>
  <c r="C36" i="20" s="1"/>
  <c r="C37" i="20" s="1"/>
  <c r="C38" i="20" s="1"/>
  <c r="C39" i="20" s="1"/>
  <c r="C40" i="20" s="1"/>
  <c r="C41" i="20" s="1"/>
  <c r="C42" i="20" s="1"/>
  <c r="C43" i="20" s="1"/>
  <c r="C44" i="20" s="1"/>
  <c r="C45" i="20" s="1"/>
  <c r="C46" i="20" s="1"/>
  <c r="C47" i="20" s="1"/>
  <c r="C48" i="20" s="1"/>
  <c r="C49" i="20" s="1"/>
  <c r="C50" i="20" s="1"/>
  <c r="C51" i="20" s="1"/>
  <c r="D27" i="20"/>
  <c r="E27" i="20" s="1"/>
  <c r="B27" i="20"/>
  <c r="B28" i="20" s="1"/>
  <c r="B29" i="20" s="1"/>
  <c r="B30" i="20" s="1"/>
  <c r="B31" i="20" s="1"/>
  <c r="B32" i="20" s="1"/>
  <c r="B33" i="20" s="1"/>
  <c r="B34" i="20" s="1"/>
  <c r="B35" i="20" s="1"/>
  <c r="B36" i="20" s="1"/>
  <c r="B37" i="20" s="1"/>
  <c r="B38" i="20" s="1"/>
  <c r="B39" i="20" s="1"/>
  <c r="B40" i="20" s="1"/>
  <c r="B41" i="20" s="1"/>
  <c r="B42" i="20" s="1"/>
  <c r="B43" i="20" s="1"/>
  <c r="B44" i="20" s="1"/>
  <c r="B45" i="20" s="1"/>
  <c r="B46" i="20" s="1"/>
  <c r="B47" i="20" s="1"/>
  <c r="B48" i="20" s="1"/>
  <c r="B49" i="20" s="1"/>
  <c r="B50" i="20" s="1"/>
  <c r="B51" i="20" s="1"/>
  <c r="H26" i="20"/>
  <c r="F26" i="20"/>
  <c r="E11" i="20"/>
  <c r="K27" i="25" l="1"/>
  <c r="D28" i="20"/>
  <c r="D29" i="20" s="1"/>
  <c r="K27" i="20"/>
  <c r="D28" i="25"/>
  <c r="D29" i="25" s="1"/>
  <c r="E27" i="25"/>
  <c r="F27" i="25" s="1"/>
  <c r="G28" i="25" s="1"/>
  <c r="G27" i="20"/>
  <c r="H27" i="20" s="1"/>
  <c r="E18" i="16"/>
  <c r="E24" i="16" s="1"/>
  <c r="G27" i="25"/>
  <c r="E19" i="16"/>
  <c r="E22" i="16" s="1"/>
  <c r="F27" i="21"/>
  <c r="B28" i="21"/>
  <c r="B29" i="21" s="1"/>
  <c r="B30" i="21" s="1"/>
  <c r="B31" i="21" s="1"/>
  <c r="B32" i="21" s="1"/>
  <c r="B33" i="21" s="1"/>
  <c r="B34" i="21" s="1"/>
  <c r="B35" i="21" s="1"/>
  <c r="B36" i="21" s="1"/>
  <c r="B37" i="21" s="1"/>
  <c r="B38" i="21" s="1"/>
  <c r="B39" i="21" s="1"/>
  <c r="B40" i="21" s="1"/>
  <c r="B41" i="21" s="1"/>
  <c r="B42" i="21" s="1"/>
  <c r="B43" i="21" s="1"/>
  <c r="B44" i="21" s="1"/>
  <c r="B45" i="21" s="1"/>
  <c r="B46" i="21" s="1"/>
  <c r="B47" i="21" s="1"/>
  <c r="B48" i="21" s="1"/>
  <c r="B49" i="21" s="1"/>
  <c r="B50" i="21" s="1"/>
  <c r="B51" i="21" s="1"/>
  <c r="E29" i="20"/>
  <c r="D30" i="20"/>
  <c r="F27" i="20"/>
  <c r="H27" i="25" l="1"/>
  <c r="E28" i="20"/>
  <c r="F28" i="20" s="1"/>
  <c r="I27" i="20"/>
  <c r="L27" i="20" s="1"/>
  <c r="J27" i="20"/>
  <c r="Q17" i="25"/>
  <c r="Q16" i="25"/>
  <c r="E28" i="25"/>
  <c r="F28" i="25" s="1"/>
  <c r="K29" i="25" s="1"/>
  <c r="J27" i="25"/>
  <c r="K28" i="25"/>
  <c r="E29" i="25"/>
  <c r="D30" i="25"/>
  <c r="G28" i="21"/>
  <c r="D28" i="21"/>
  <c r="G28" i="20"/>
  <c r="H28" i="20" s="1"/>
  <c r="K28" i="20"/>
  <c r="D31" i="20"/>
  <c r="E30" i="20"/>
  <c r="H28" i="25" l="1"/>
  <c r="J28" i="20"/>
  <c r="I28" i="20"/>
  <c r="F29" i="25"/>
  <c r="G30" i="25" s="1"/>
  <c r="G29" i="25"/>
  <c r="I28" i="25"/>
  <c r="J28" i="25"/>
  <c r="E30" i="25"/>
  <c r="D31" i="25"/>
  <c r="L27" i="25"/>
  <c r="D29" i="21"/>
  <c r="E28" i="21"/>
  <c r="F28" i="21" s="1"/>
  <c r="D32" i="20"/>
  <c r="E31" i="20"/>
  <c r="K29" i="20"/>
  <c r="F29" i="20"/>
  <c r="G29" i="20"/>
  <c r="H29" i="20" s="1"/>
  <c r="K30" i="25" l="1"/>
  <c r="F30" i="25"/>
  <c r="K31" i="25" s="1"/>
  <c r="H29" i="25"/>
  <c r="H30" i="25" s="1"/>
  <c r="J29" i="20"/>
  <c r="I29" i="20"/>
  <c r="L28" i="20"/>
  <c r="L28" i="25"/>
  <c r="D32" i="25"/>
  <c r="E31" i="25"/>
  <c r="J29" i="25"/>
  <c r="I29" i="25"/>
  <c r="G29" i="21"/>
  <c r="E29" i="21"/>
  <c r="F29" i="21" s="1"/>
  <c r="D30" i="21"/>
  <c r="G30" i="20"/>
  <c r="H30" i="20" s="1"/>
  <c r="F30" i="20"/>
  <c r="K30" i="20"/>
  <c r="D33" i="20"/>
  <c r="E32" i="20"/>
  <c r="F31" i="25" l="1"/>
  <c r="G32" i="25" s="1"/>
  <c r="G31" i="25"/>
  <c r="H31" i="25" s="1"/>
  <c r="L29" i="20"/>
  <c r="J30" i="20"/>
  <c r="I30" i="20"/>
  <c r="L30" i="20" s="1"/>
  <c r="J30" i="25"/>
  <c r="I30" i="25"/>
  <c r="E32" i="25"/>
  <c r="D33" i="25"/>
  <c r="L29" i="25"/>
  <c r="G30" i="21"/>
  <c r="D31" i="21"/>
  <c r="E30" i="21"/>
  <c r="F30" i="21" s="1"/>
  <c r="D34" i="20"/>
  <c r="E33" i="20"/>
  <c r="G31" i="20"/>
  <c r="H31" i="20" s="1"/>
  <c r="F31" i="20"/>
  <c r="K31" i="20"/>
  <c r="K32" i="25" l="1"/>
  <c r="F32" i="25"/>
  <c r="G33" i="25" s="1"/>
  <c r="H32" i="25"/>
  <c r="I31" i="20"/>
  <c r="J31" i="20"/>
  <c r="L30" i="25"/>
  <c r="D34" i="25"/>
  <c r="E33" i="25"/>
  <c r="I31" i="25"/>
  <c r="J31" i="25"/>
  <c r="G31" i="21"/>
  <c r="D32" i="21"/>
  <c r="E31" i="21"/>
  <c r="F31" i="21" s="1"/>
  <c r="K32" i="20"/>
  <c r="G32" i="20"/>
  <c r="H32" i="20" s="1"/>
  <c r="F32" i="20"/>
  <c r="E34" i="20"/>
  <c r="D35" i="20"/>
  <c r="K33" i="25" l="1"/>
  <c r="F33" i="25"/>
  <c r="K34" i="25" s="1"/>
  <c r="H33" i="25"/>
  <c r="L31" i="20"/>
  <c r="J32" i="20"/>
  <c r="I32" i="20"/>
  <c r="L32" i="20" s="1"/>
  <c r="G34" i="25"/>
  <c r="L31" i="25"/>
  <c r="J32" i="25"/>
  <c r="I32" i="25"/>
  <c r="D35" i="25"/>
  <c r="E34" i="25"/>
  <c r="G32" i="21"/>
  <c r="E32" i="21"/>
  <c r="F32" i="21" s="1"/>
  <c r="D33" i="21"/>
  <c r="D36" i="20"/>
  <c r="E35" i="20"/>
  <c r="F33" i="20"/>
  <c r="G33" i="20"/>
  <c r="I33" i="20" s="1"/>
  <c r="K33" i="20"/>
  <c r="F34" i="25" l="1"/>
  <c r="G35" i="25" s="1"/>
  <c r="H34" i="25"/>
  <c r="H33" i="20"/>
  <c r="J33" i="20"/>
  <c r="L33" i="20" s="1"/>
  <c r="K35" i="25"/>
  <c r="E35" i="25"/>
  <c r="D36" i="25"/>
  <c r="L32" i="25"/>
  <c r="J33" i="25"/>
  <c r="I33" i="25"/>
  <c r="G33" i="21"/>
  <c r="D34" i="21"/>
  <c r="E33" i="21"/>
  <c r="F33" i="21" s="1"/>
  <c r="F34" i="20"/>
  <c r="K34" i="20"/>
  <c r="G34" i="20"/>
  <c r="D37" i="20"/>
  <c r="E36" i="20"/>
  <c r="F35" i="25" l="1"/>
  <c r="K36" i="25" s="1"/>
  <c r="H34" i="20"/>
  <c r="H35" i="25"/>
  <c r="I34" i="20"/>
  <c r="J34" i="20"/>
  <c r="I34" i="25"/>
  <c r="J34" i="25"/>
  <c r="L33" i="25"/>
  <c r="D37" i="25"/>
  <c r="E36" i="25"/>
  <c r="G34" i="21"/>
  <c r="D35" i="21"/>
  <c r="E34" i="21"/>
  <c r="F34" i="21" s="1"/>
  <c r="E37" i="20"/>
  <c r="D38" i="20"/>
  <c r="K35" i="20"/>
  <c r="G35" i="20"/>
  <c r="F35" i="20"/>
  <c r="F36" i="25" l="1"/>
  <c r="G37" i="25" s="1"/>
  <c r="G36" i="25"/>
  <c r="H36" i="25" s="1"/>
  <c r="H35" i="20"/>
  <c r="L34" i="20"/>
  <c r="J35" i="20"/>
  <c r="I35" i="20"/>
  <c r="J35" i="25"/>
  <c r="I35" i="25"/>
  <c r="E37" i="25"/>
  <c r="D38" i="25"/>
  <c r="L34" i="25"/>
  <c r="G35" i="21"/>
  <c r="D36" i="21"/>
  <c r="E35" i="21"/>
  <c r="F35" i="21" s="1"/>
  <c r="G36" i="20"/>
  <c r="K36" i="20"/>
  <c r="F36" i="20"/>
  <c r="D39" i="20"/>
  <c r="E38" i="20"/>
  <c r="K37" i="25" l="1"/>
  <c r="F37" i="25"/>
  <c r="G38" i="25" s="1"/>
  <c r="L35" i="20"/>
  <c r="H36" i="20"/>
  <c r="H37" i="25"/>
  <c r="L35" i="25"/>
  <c r="J36" i="20"/>
  <c r="I36" i="20"/>
  <c r="I36" i="25"/>
  <c r="J36" i="25"/>
  <c r="E38" i="25"/>
  <c r="D39" i="25"/>
  <c r="G36" i="21"/>
  <c r="D37" i="21"/>
  <c r="E36" i="21"/>
  <c r="F36" i="21" s="1"/>
  <c r="D40" i="20"/>
  <c r="E39" i="20"/>
  <c r="K37" i="20"/>
  <c r="F37" i="20"/>
  <c r="G37" i="20"/>
  <c r="K38" i="25" l="1"/>
  <c r="F38" i="25"/>
  <c r="G39" i="25" s="1"/>
  <c r="H38" i="25"/>
  <c r="H37" i="20"/>
  <c r="L36" i="20"/>
  <c r="I37" i="20"/>
  <c r="J37" i="20"/>
  <c r="L36" i="25"/>
  <c r="D40" i="25"/>
  <c r="E39" i="25"/>
  <c r="J37" i="25"/>
  <c r="I37" i="25"/>
  <c r="G37" i="21"/>
  <c r="E37" i="21"/>
  <c r="F37" i="21" s="1"/>
  <c r="D38" i="21"/>
  <c r="G38" i="20"/>
  <c r="F38" i="20"/>
  <c r="K38" i="20"/>
  <c r="D41" i="20"/>
  <c r="E40" i="20"/>
  <c r="K39" i="25" l="1"/>
  <c r="F39" i="25"/>
  <c r="G40" i="25" s="1"/>
  <c r="H38" i="20"/>
  <c r="H39" i="25"/>
  <c r="L37" i="20"/>
  <c r="L37" i="25"/>
  <c r="J38" i="20"/>
  <c r="I38" i="20"/>
  <c r="K40" i="25"/>
  <c r="J38" i="25"/>
  <c r="I38" i="25"/>
  <c r="E40" i="25"/>
  <c r="D41" i="25"/>
  <c r="G38" i="21"/>
  <c r="D39" i="21"/>
  <c r="E38" i="21"/>
  <c r="F38" i="21" s="1"/>
  <c r="D42" i="20"/>
  <c r="E41" i="20"/>
  <c r="G39" i="20"/>
  <c r="J39" i="20" s="1"/>
  <c r="F39" i="20"/>
  <c r="K39" i="20"/>
  <c r="F40" i="25" l="1"/>
  <c r="K41" i="25" s="1"/>
  <c r="H40" i="25"/>
  <c r="H39" i="20"/>
  <c r="L38" i="20"/>
  <c r="I39" i="20"/>
  <c r="L38" i="25"/>
  <c r="G41" i="25"/>
  <c r="J39" i="25"/>
  <c r="I39" i="25"/>
  <c r="D42" i="25"/>
  <c r="E41" i="25"/>
  <c r="G39" i="21"/>
  <c r="D40" i="21"/>
  <c r="E39" i="21"/>
  <c r="F39" i="21" s="1"/>
  <c r="L39" i="20"/>
  <c r="K40" i="20"/>
  <c r="G40" i="20"/>
  <c r="F40" i="20"/>
  <c r="E42" i="20"/>
  <c r="D43" i="20"/>
  <c r="F41" i="25" l="1"/>
  <c r="K42" i="25" s="1"/>
  <c r="H40" i="20"/>
  <c r="H41" i="25"/>
  <c r="J40" i="20"/>
  <c r="I40" i="20"/>
  <c r="L39" i="25"/>
  <c r="G42" i="25"/>
  <c r="J40" i="25"/>
  <c r="I40" i="25"/>
  <c r="D43" i="25"/>
  <c r="E42" i="25"/>
  <c r="G40" i="21"/>
  <c r="E40" i="21"/>
  <c r="F40" i="21" s="1"/>
  <c r="D41" i="21"/>
  <c r="G41" i="20"/>
  <c r="F41" i="20"/>
  <c r="K41" i="20"/>
  <c r="D44" i="20"/>
  <c r="E43" i="20"/>
  <c r="F42" i="25" l="1"/>
  <c r="H42" i="25"/>
  <c r="H41" i="20"/>
  <c r="L40" i="20"/>
  <c r="I41" i="20"/>
  <c r="J41" i="20"/>
  <c r="L40" i="25"/>
  <c r="K43" i="25"/>
  <c r="G43" i="25"/>
  <c r="E43" i="25"/>
  <c r="F43" i="25" s="1"/>
  <c r="D44" i="25"/>
  <c r="J41" i="25"/>
  <c r="I41" i="25"/>
  <c r="G41" i="21"/>
  <c r="D42" i="21"/>
  <c r="E41" i="21"/>
  <c r="F41" i="21" s="1"/>
  <c r="D45" i="20"/>
  <c r="E44" i="20"/>
  <c r="F42" i="20"/>
  <c r="K42" i="20"/>
  <c r="G42" i="20"/>
  <c r="L41" i="20" l="1"/>
  <c r="H42" i="20"/>
  <c r="H43" i="25"/>
  <c r="L41" i="25"/>
  <c r="J42" i="20"/>
  <c r="I42" i="20"/>
  <c r="L42" i="20" s="1"/>
  <c r="G44" i="25"/>
  <c r="K44" i="25"/>
  <c r="I42" i="25"/>
  <c r="J42" i="25"/>
  <c r="D45" i="25"/>
  <c r="E44" i="25"/>
  <c r="F44" i="25" s="1"/>
  <c r="G42" i="21"/>
  <c r="D43" i="21"/>
  <c r="E42" i="21"/>
  <c r="F42" i="21" s="1"/>
  <c r="K43" i="20"/>
  <c r="G43" i="20"/>
  <c r="F43" i="20"/>
  <c r="E45" i="20"/>
  <c r="D46" i="20"/>
  <c r="H44" i="25" l="1"/>
  <c r="H43" i="20"/>
  <c r="I43" i="20"/>
  <c r="J43" i="20"/>
  <c r="L42" i="25"/>
  <c r="K45" i="25"/>
  <c r="G45" i="25"/>
  <c r="E45" i="25"/>
  <c r="F45" i="25" s="1"/>
  <c r="D46" i="25"/>
  <c r="J43" i="25"/>
  <c r="I43" i="25"/>
  <c r="G43" i="21"/>
  <c r="D44" i="21"/>
  <c r="E43" i="21"/>
  <c r="F43" i="21" s="1"/>
  <c r="G44" i="20"/>
  <c r="F44" i="20"/>
  <c r="K44" i="20"/>
  <c r="D47" i="20"/>
  <c r="E46" i="20"/>
  <c r="H44" i="20" l="1"/>
  <c r="H45" i="25"/>
  <c r="L43" i="20"/>
  <c r="L43" i="25"/>
  <c r="I44" i="20"/>
  <c r="J44" i="20"/>
  <c r="K46" i="25"/>
  <c r="G46" i="25"/>
  <c r="I44" i="25"/>
  <c r="J44" i="25"/>
  <c r="E46" i="25"/>
  <c r="F46" i="25" s="1"/>
  <c r="D47" i="25"/>
  <c r="G44" i="21"/>
  <c r="D45" i="21"/>
  <c r="E44" i="21"/>
  <c r="F44" i="21" s="1"/>
  <c r="D48" i="20"/>
  <c r="E47" i="20"/>
  <c r="K45" i="20"/>
  <c r="F45" i="20"/>
  <c r="G45" i="20"/>
  <c r="H46" i="25" l="1"/>
  <c r="H45" i="20"/>
  <c r="L44" i="20"/>
  <c r="I45" i="20"/>
  <c r="J45" i="20"/>
  <c r="G47" i="25"/>
  <c r="K47" i="25"/>
  <c r="D48" i="25"/>
  <c r="E47" i="25"/>
  <c r="F47" i="25" s="1"/>
  <c r="L44" i="25"/>
  <c r="J45" i="25"/>
  <c r="I45" i="25"/>
  <c r="G45" i="21"/>
  <c r="E45" i="21"/>
  <c r="F45" i="21" s="1"/>
  <c r="D46" i="21"/>
  <c r="G46" i="20"/>
  <c r="F46" i="20"/>
  <c r="K46" i="20"/>
  <c r="D49" i="20"/>
  <c r="E48" i="20"/>
  <c r="L45" i="20" l="1"/>
  <c r="H46" i="20"/>
  <c r="H47" i="25"/>
  <c r="I46" i="20"/>
  <c r="J46" i="20"/>
  <c r="K48" i="25"/>
  <c r="G48" i="25"/>
  <c r="E48" i="25"/>
  <c r="F48" i="25" s="1"/>
  <c r="D49" i="25"/>
  <c r="J46" i="25"/>
  <c r="I46" i="25"/>
  <c r="L45" i="25"/>
  <c r="G46" i="21"/>
  <c r="D47" i="21"/>
  <c r="E46" i="21"/>
  <c r="F46" i="21" s="1"/>
  <c r="G47" i="20"/>
  <c r="F47" i="20"/>
  <c r="K47" i="20"/>
  <c r="D50" i="20"/>
  <c r="E49" i="20"/>
  <c r="H48" i="25" l="1"/>
  <c r="H47" i="20"/>
  <c r="L46" i="20"/>
  <c r="J47" i="20"/>
  <c r="I47" i="20"/>
  <c r="L46" i="25"/>
  <c r="G49" i="25"/>
  <c r="K49" i="25"/>
  <c r="D50" i="25"/>
  <c r="E49" i="25"/>
  <c r="F49" i="25" s="1"/>
  <c r="J47" i="25"/>
  <c r="I47" i="25"/>
  <c r="G47" i="21"/>
  <c r="D48" i="21"/>
  <c r="E47" i="21"/>
  <c r="F47" i="21" s="1"/>
  <c r="E50" i="20"/>
  <c r="D51" i="20"/>
  <c r="E51" i="20" s="1"/>
  <c r="K48" i="20"/>
  <c r="G48" i="20"/>
  <c r="F48" i="20"/>
  <c r="H48" i="20" l="1"/>
  <c r="H49" i="25"/>
  <c r="L47" i="20"/>
  <c r="L47" i="25"/>
  <c r="J48" i="20"/>
  <c r="I48" i="20"/>
  <c r="G50" i="25"/>
  <c r="K50" i="25"/>
  <c r="J48" i="25"/>
  <c r="I48" i="25"/>
  <c r="D51" i="25"/>
  <c r="E51" i="25" s="1"/>
  <c r="E50" i="25"/>
  <c r="F50" i="25" s="1"/>
  <c r="G48" i="21"/>
  <c r="E48" i="21"/>
  <c r="F48" i="21" s="1"/>
  <c r="D49" i="21"/>
  <c r="L48" i="20"/>
  <c r="G49" i="20"/>
  <c r="F49" i="20"/>
  <c r="K49" i="20"/>
  <c r="L48" i="25" l="1"/>
  <c r="H50" i="25"/>
  <c r="H49" i="20"/>
  <c r="I49" i="20"/>
  <c r="J49" i="20"/>
  <c r="K51" i="25"/>
  <c r="K22" i="25" s="1"/>
  <c r="F51" i="25"/>
  <c r="G51" i="25"/>
  <c r="J49" i="25"/>
  <c r="I49" i="25"/>
  <c r="G49" i="21"/>
  <c r="D50" i="21"/>
  <c r="E49" i="21"/>
  <c r="F49" i="21" s="1"/>
  <c r="F50" i="20"/>
  <c r="K50" i="20"/>
  <c r="G50" i="20"/>
  <c r="H50" i="20" l="1"/>
  <c r="H51" i="25"/>
  <c r="L49" i="20"/>
  <c r="J50" i="20"/>
  <c r="I50" i="20"/>
  <c r="L50" i="20" s="1"/>
  <c r="L49" i="25"/>
  <c r="I50" i="25"/>
  <c r="J50" i="25"/>
  <c r="G50" i="21"/>
  <c r="D51" i="21"/>
  <c r="E51" i="21" s="1"/>
  <c r="E50" i="21"/>
  <c r="F50" i="21" s="1"/>
  <c r="K51" i="20"/>
  <c r="K22" i="20" s="1"/>
  <c r="G51" i="20"/>
  <c r="F51" i="20"/>
  <c r="H51" i="20" l="1"/>
  <c r="I51" i="20"/>
  <c r="I22" i="20" s="1"/>
  <c r="J51" i="20"/>
  <c r="J22" i="20" s="1"/>
  <c r="L50" i="25"/>
  <c r="J51" i="25"/>
  <c r="J22" i="25" s="1"/>
  <c r="I51" i="25"/>
  <c r="I22" i="25" s="1"/>
  <c r="G51" i="21"/>
  <c r="F51" i="21"/>
  <c r="L51" i="20" l="1"/>
  <c r="L22" i="20" s="1"/>
  <c r="E25" i="16" s="1"/>
  <c r="E26" i="16" s="1"/>
  <c r="L51" i="25"/>
  <c r="L22" i="25" l="1"/>
  <c r="Q18" i="25" s="1"/>
  <c r="H26" i="17"/>
  <c r="F26" i="17"/>
  <c r="D27" i="17" l="1"/>
  <c r="E27" i="17" s="1"/>
  <c r="F27" i="17" s="1"/>
  <c r="C28" i="17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B27" i="17"/>
  <c r="B28" i="17" l="1"/>
  <c r="G27" i="17"/>
  <c r="E11" i="17"/>
  <c r="H27" i="17" l="1"/>
  <c r="I27" i="17"/>
  <c r="J27" i="17"/>
  <c r="B29" i="17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D28" i="17"/>
  <c r="K27" i="17"/>
  <c r="E28" i="17" l="1"/>
  <c r="F28" i="17" s="1"/>
  <c r="D29" i="17"/>
  <c r="L27" i="17"/>
  <c r="G28" i="17"/>
  <c r="I28" i="17" s="1"/>
  <c r="K28" i="17"/>
  <c r="H28" i="17" l="1"/>
  <c r="J28" i="17"/>
  <c r="L28" i="17" s="1"/>
  <c r="E29" i="17"/>
  <c r="F29" i="17" s="1"/>
  <c r="D30" i="17"/>
  <c r="E30" i="17" s="1"/>
  <c r="G29" i="17"/>
  <c r="K29" i="17"/>
  <c r="H29" i="17" l="1"/>
  <c r="I29" i="17"/>
  <c r="J29" i="17"/>
  <c r="L29" i="17" s="1"/>
  <c r="F30" i="17"/>
  <c r="K30" i="17"/>
  <c r="G30" i="17"/>
  <c r="D31" i="17"/>
  <c r="E31" i="17" s="1"/>
  <c r="H30" i="17" l="1"/>
  <c r="J30" i="17"/>
  <c r="I30" i="17"/>
  <c r="L30" i="17" s="1"/>
  <c r="F31" i="17"/>
  <c r="G31" i="17"/>
  <c r="K31" i="17"/>
  <c r="D32" i="17"/>
  <c r="E32" i="17" s="1"/>
  <c r="F32" i="17" s="1"/>
  <c r="H31" i="17" l="1"/>
  <c r="J31" i="17"/>
  <c r="I31" i="17"/>
  <c r="K32" i="17"/>
  <c r="G32" i="17"/>
  <c r="D33" i="17"/>
  <c r="E33" i="17" s="1"/>
  <c r="F33" i="17" s="1"/>
  <c r="H32" i="17" l="1"/>
  <c r="L31" i="17"/>
  <c r="J32" i="17"/>
  <c r="I32" i="17"/>
  <c r="G33" i="17"/>
  <c r="K33" i="17"/>
  <c r="D34" i="17"/>
  <c r="E34" i="17" s="1"/>
  <c r="F34" i="17" s="1"/>
  <c r="H33" i="17" l="1"/>
  <c r="L32" i="17"/>
  <c r="J33" i="17"/>
  <c r="I33" i="17"/>
  <c r="D35" i="17"/>
  <c r="E35" i="17" s="1"/>
  <c r="F35" i="17" s="1"/>
  <c r="G34" i="17"/>
  <c r="K34" i="17"/>
  <c r="H34" i="17" l="1"/>
  <c r="L33" i="17"/>
  <c r="J34" i="17"/>
  <c r="I34" i="17"/>
  <c r="D36" i="17"/>
  <c r="E36" i="17" s="1"/>
  <c r="F36" i="17" s="1"/>
  <c r="L34" i="17" l="1"/>
  <c r="D37" i="17"/>
  <c r="E37" i="17" s="1"/>
  <c r="F37" i="17" s="1"/>
  <c r="G35" i="17"/>
  <c r="H35" i="17" s="1"/>
  <c r="K35" i="17"/>
  <c r="J35" i="17" l="1"/>
  <c r="I35" i="17"/>
  <c r="G36" i="17"/>
  <c r="H36" i="17" s="1"/>
  <c r="K36" i="17"/>
  <c r="D38" i="17"/>
  <c r="E38" i="17" s="1"/>
  <c r="F38" i="17" s="1"/>
  <c r="L35" i="17" l="1"/>
  <c r="I36" i="17"/>
  <c r="J36" i="17"/>
  <c r="D39" i="17"/>
  <c r="E39" i="17" s="1"/>
  <c r="F39" i="17" s="1"/>
  <c r="G37" i="17"/>
  <c r="H37" i="17" s="1"/>
  <c r="K37" i="17"/>
  <c r="L36" i="17" l="1"/>
  <c r="J37" i="17"/>
  <c r="I37" i="17"/>
  <c r="D40" i="17"/>
  <c r="E40" i="17" s="1"/>
  <c r="F40" i="17" s="1"/>
  <c r="L37" i="17"/>
  <c r="K38" i="17"/>
  <c r="G38" i="17"/>
  <c r="H38" i="17" s="1"/>
  <c r="J38" i="17" l="1"/>
  <c r="I38" i="17"/>
  <c r="L38" i="17" s="1"/>
  <c r="G39" i="17"/>
  <c r="H39" i="17" s="1"/>
  <c r="K39" i="17"/>
  <c r="D41" i="17"/>
  <c r="E41" i="17" s="1"/>
  <c r="F41" i="17" s="1"/>
  <c r="I39" i="17" l="1"/>
  <c r="J39" i="17"/>
  <c r="L39" i="17" s="1"/>
  <c r="D42" i="17"/>
  <c r="E42" i="17" s="1"/>
  <c r="F42" i="17" s="1"/>
  <c r="K40" i="17"/>
  <c r="G40" i="17"/>
  <c r="H40" i="17" s="1"/>
  <c r="I40" i="17" l="1"/>
  <c r="J40" i="17"/>
  <c r="G41" i="17"/>
  <c r="H41" i="17" s="1"/>
  <c r="K41" i="17"/>
  <c r="D43" i="17"/>
  <c r="E43" i="17" s="1"/>
  <c r="F43" i="17" s="1"/>
  <c r="L40" i="17"/>
  <c r="I41" i="17" l="1"/>
  <c r="J41" i="17"/>
  <c r="G42" i="17"/>
  <c r="H42" i="17" s="1"/>
  <c r="K42" i="17"/>
  <c r="D44" i="17"/>
  <c r="E44" i="17" s="1"/>
  <c r="F44" i="17" s="1"/>
  <c r="L41" i="17" l="1"/>
  <c r="I42" i="17"/>
  <c r="J42" i="17"/>
  <c r="G43" i="17"/>
  <c r="H43" i="17" s="1"/>
  <c r="K43" i="17"/>
  <c r="D45" i="17"/>
  <c r="E45" i="17" s="1"/>
  <c r="F45" i="17" s="1"/>
  <c r="L42" i="17"/>
  <c r="J43" i="17" l="1"/>
  <c r="I43" i="17"/>
  <c r="D46" i="17"/>
  <c r="E46" i="17" s="1"/>
  <c r="F46" i="17" s="1"/>
  <c r="G44" i="17"/>
  <c r="H44" i="17" s="1"/>
  <c r="K44" i="17"/>
  <c r="L43" i="17" l="1"/>
  <c r="J44" i="17"/>
  <c r="I44" i="17"/>
  <c r="D47" i="17"/>
  <c r="E47" i="17" s="1"/>
  <c r="F47" i="17" s="1"/>
  <c r="G45" i="17"/>
  <c r="H45" i="17" s="1"/>
  <c r="K45" i="17"/>
  <c r="L44" i="17"/>
  <c r="I45" i="17" l="1"/>
  <c r="J45" i="17"/>
  <c r="L45" i="17" s="1"/>
  <c r="D48" i="17"/>
  <c r="E48" i="17" s="1"/>
  <c r="F48" i="17" s="1"/>
  <c r="K46" i="17"/>
  <c r="G46" i="17"/>
  <c r="H46" i="17" s="1"/>
  <c r="I46" i="17" l="1"/>
  <c r="J46" i="17"/>
  <c r="G47" i="17"/>
  <c r="H47" i="17" s="1"/>
  <c r="K47" i="17"/>
  <c r="D49" i="17"/>
  <c r="E49" i="17" s="1"/>
  <c r="F49" i="17" s="1"/>
  <c r="L46" i="17" l="1"/>
  <c r="I47" i="17"/>
  <c r="J47" i="17"/>
  <c r="D50" i="17"/>
  <c r="E50" i="17" s="1"/>
  <c r="F50" i="17" s="1"/>
  <c r="G48" i="17"/>
  <c r="H48" i="17" s="1"/>
  <c r="K48" i="17"/>
  <c r="L47" i="17" l="1"/>
  <c r="I48" i="17"/>
  <c r="J48" i="17"/>
  <c r="D51" i="17"/>
  <c r="E51" i="17" s="1"/>
  <c r="F51" i="17" s="1"/>
  <c r="G49" i="17"/>
  <c r="H49" i="17" s="1"/>
  <c r="K49" i="17"/>
  <c r="L48" i="17" l="1"/>
  <c r="J49" i="17"/>
  <c r="I49" i="17"/>
  <c r="L49" i="17" s="1"/>
  <c r="K50" i="17"/>
  <c r="G50" i="17"/>
  <c r="H50" i="17" s="1"/>
  <c r="I50" i="17" l="1"/>
  <c r="J50" i="17"/>
  <c r="G51" i="17"/>
  <c r="H51" i="17" s="1"/>
  <c r="K51" i="17"/>
  <c r="K22" i="17" s="1"/>
  <c r="L50" i="17" l="1"/>
  <c r="J51" i="17"/>
  <c r="J22" i="17" s="1"/>
  <c r="I51" i="17"/>
  <c r="I22" i="17" s="1"/>
  <c r="L51" i="17" l="1"/>
  <c r="L22" i="17" s="1"/>
  <c r="E30" i="16"/>
</calcChain>
</file>

<file path=xl/sharedStrings.xml><?xml version="1.0" encoding="utf-8"?>
<sst xmlns="http://schemas.openxmlformats.org/spreadsheetml/2006/main" count="294" uniqueCount="85">
  <si>
    <t>Mortality</t>
  </si>
  <si>
    <t>Mortality table</t>
  </si>
  <si>
    <t>Calculations</t>
  </si>
  <si>
    <t>Number of policies</t>
  </si>
  <si>
    <t>Age last birthday</t>
  </si>
  <si>
    <t>EOY</t>
  </si>
  <si>
    <t>Age of each policyholder</t>
  </si>
  <si>
    <t>Surrender rate</t>
  </si>
  <si>
    <t>BOY</t>
  </si>
  <si>
    <t>Fees</t>
  </si>
  <si>
    <t>Prior year deferred fees balance</t>
  </si>
  <si>
    <t>Prior year account balance</t>
  </si>
  <si>
    <t>Expected fees</t>
  </si>
  <si>
    <t>Check - actual profit 2017</t>
  </si>
  <si>
    <t>.</t>
  </si>
  <si>
    <t>Additional loss - onerous contracts</t>
  </si>
  <si>
    <t>2017 Expected Profit</t>
  </si>
  <si>
    <t>Key:</t>
  </si>
  <si>
    <t>INPUTS</t>
  </si>
  <si>
    <t>Projection Year</t>
  </si>
  <si>
    <t>Calendar Year</t>
  </si>
  <si>
    <t>No. of Policies inforce</t>
  </si>
  <si>
    <t>years old exactly at 31 December 2017</t>
  </si>
  <si>
    <t>years (policy matures at age 65)</t>
  </si>
  <si>
    <t>Annual premium per policy</t>
  </si>
  <si>
    <t>at 31 December 2017</t>
  </si>
  <si>
    <t>Expected investment earnings rate</t>
  </si>
  <si>
    <t>CPI inflation</t>
  </si>
  <si>
    <t>Policy term &amp; projection period</t>
  </si>
  <si>
    <t>at 31 December 2016</t>
  </si>
  <si>
    <t>Actual 2017 surrender experience</t>
  </si>
  <si>
    <t>Actual 2017 investment earning rate</t>
  </si>
  <si>
    <t>Number of policies inforce at prior year end</t>
  </si>
  <si>
    <t>of account balance at 31 December 2016</t>
  </si>
  <si>
    <t>Prior period Deferred Acquisition Cost (DAC) balance</t>
  </si>
  <si>
    <t>DAC margin/run-off rate</t>
  </si>
  <si>
    <t>of Fees p.a.</t>
  </si>
  <si>
    <t>Details of the Inforce Business</t>
  </si>
  <si>
    <t>p.a.</t>
  </si>
  <si>
    <t>p.a. applied to beginning of year account balance after new premiums paid in</t>
  </si>
  <si>
    <t>Economic and Expense Assumptions (31 December 2016 basis)</t>
  </si>
  <si>
    <t>Discount rate for present values</t>
  </si>
  <si>
    <t>Additional information</t>
  </si>
  <si>
    <t>Timing (B/EOY = Beginning/End of Year):</t>
  </si>
  <si>
    <t>Account balance (AUM)</t>
  </si>
  <si>
    <t>AUM expenses</t>
  </si>
  <si>
    <t>Present Value</t>
  </si>
  <si>
    <t>Per policy expenses</t>
  </si>
  <si>
    <t>Other Assumptions</t>
  </si>
  <si>
    <t>Premiums
$</t>
  </si>
  <si>
    <t>Account balance
$</t>
  </si>
  <si>
    <t>Fees
$</t>
  </si>
  <si>
    <t>AUM Expenses
$</t>
  </si>
  <si>
    <t>Per Policy Expenses
$</t>
  </si>
  <si>
    <t>Fees Less Expenses
$</t>
  </si>
  <si>
    <t>Mortality 
Rate</t>
  </si>
  <si>
    <t>of Mortality table. Assume the mortality decrement is independent of the surrender decrement</t>
  </si>
  <si>
    <t>p.a. Assume the surrender decrement is independent of the mortality decrement</t>
  </si>
  <si>
    <t>p.a. of the beginning of year account balance, immediately after new premiums are paid in</t>
  </si>
  <si>
    <t>TO BE COMPLETED</t>
  </si>
  <si>
    <t>(Expected per policy expenses)</t>
  </si>
  <si>
    <t>(Expected AUM expenses)</t>
  </si>
  <si>
    <t>(Expected DAC amortisation/run-off)</t>
  </si>
  <si>
    <t>payable at the beginning of each calendar year, not indexed</t>
  </si>
  <si>
    <t>2017 Analysis of Before Tax Profit</t>
  </si>
  <si>
    <t>Expected profit before tax</t>
  </si>
  <si>
    <t>Experience variance 1:</t>
  </si>
  <si>
    <t>Experience variance 2:</t>
  </si>
  <si>
    <t>Experience variance 3:</t>
  </si>
  <si>
    <t>Actual profit before tax</t>
  </si>
  <si>
    <t>Difference</t>
  </si>
  <si>
    <t>i.e. in line with expected</t>
  </si>
  <si>
    <t>other than this, expenses were in line with expected</t>
  </si>
  <si>
    <t>Expected Profit Before Tax</t>
  </si>
  <si>
    <t>DAC write-off at 31 December 2017</t>
  </si>
  <si>
    <t>Revised Fees less Expenses</t>
  </si>
  <si>
    <t>p.a. for 2018, incurred for beginning of year policies in force, indexed annually with CPI inflation rate</t>
  </si>
  <si>
    <t>Unit Pricing remediation project costs &amp; remediation provision</t>
  </si>
  <si>
    <t>refer to tab "Mortality Table"</t>
  </si>
  <si>
    <t>Upfront Commission</t>
  </si>
  <si>
    <t>Upfront Fee</t>
  </si>
  <si>
    <t>Unit Pricing remediation project costs &amp; remediation provision (under Expenses)</t>
  </si>
  <si>
    <t>Fees and Mortality experience were in line with expectations</t>
  </si>
  <si>
    <t>Investment Return + Premium - surrender benefit - death benefit - expenses - increase of PL</t>
  </si>
  <si>
    <t>in loss recognition, hence need to write off all the DAC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</si>
</sst>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&quot;$&quot;#,##0;[Red]\-&quot;$&quot;#,##0"/>
    <numFmt numFmtId="165" formatCode="&quot;$&quot;#,##0.00;[Red]\-&quot;$&quot;#,##0.00"/>
    <numFmt numFmtId="166" formatCode="_-* #,##0.00_-;\-* #,##0.00_-;_-* &quot;-&quot;??_-;_-@_-"/>
    <numFmt numFmtId="167" formatCode="_ * #,##0.00_ ;_ * \-#,##0.00_ ;_ * &quot;-&quot;??_ ;_ @_ "/>
    <numFmt numFmtId="168" formatCode="_ * #,##0_ ;_ * \-#,##0_ ;_ * &quot;-&quot;??_ ;_ @_ "/>
    <numFmt numFmtId="169" formatCode="#,##0.00000"/>
    <numFmt numFmtId="170" formatCode="#,##0.000000"/>
    <numFmt numFmtId="171" formatCode="_-* #,##0_-;\-* #,##0_-;_-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name val="Arial"/>
      <family val="2"/>
    </font>
    <font>
      <b/>
      <sz val="10"/>
      <name val="Century Gothic"/>
      <family val="2"/>
    </font>
    <font>
      <sz val="10"/>
      <name val="Century Gothic"/>
      <family val="2"/>
    </font>
    <font>
      <b/>
      <sz val="13"/>
      <name val="Century Gothic"/>
      <family val="2"/>
    </font>
    <font>
      <sz val="10"/>
      <name val="Arial"/>
      <family val="2"/>
    </font>
    <font>
      <sz val="10"/>
      <name val="MS Sans Serif"/>
    </font>
    <font>
      <sz val="10"/>
      <color theme="1"/>
      <name val="Times New Roman"/>
      <family val="2"/>
    </font>
    <font>
      <sz val="10"/>
      <color rgb="FFFF0000"/>
      <name val="Century Gothic"/>
      <family val="2"/>
    </font>
    <font>
      <b/>
      <sz val="10"/>
      <color theme="1"/>
      <name val="Century Gothic"/>
      <family val="2"/>
    </font>
    <font>
      <b/>
      <u/>
      <sz val="10"/>
      <color theme="1"/>
      <name val="Century Gothic"/>
      <family val="2"/>
    </font>
    <font>
      <i/>
      <sz val="10"/>
      <color theme="1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7" fillId="0" borderId="0"/>
    <xf numFmtId="0" fontId="8" fillId="0" borderId="0" applyBorder="0"/>
    <xf numFmtId="166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</cellStyleXfs>
  <cellXfs count="117">
    <xf numFmtId="0" fontId="0" fillId="0" borderId="0" xfId="0"/>
    <xf numFmtId="0" fontId="2" fillId="0" borderId="0" xfId="0" applyFont="1" applyBorder="1"/>
    <xf numFmtId="0" fontId="4" fillId="0" borderId="1" xfId="1" applyFont="1" applyBorder="1"/>
    <xf numFmtId="0" fontId="2" fillId="0" borderId="2" xfId="0" applyFont="1" applyBorder="1"/>
    <xf numFmtId="0" fontId="2" fillId="0" borderId="3" xfId="0" applyFont="1" applyBorder="1"/>
    <xf numFmtId="0" fontId="5" fillId="0" borderId="3" xfId="1" applyFont="1" applyBorder="1"/>
    <xf numFmtId="0" fontId="5" fillId="0" borderId="0" xfId="1" applyFont="1" applyBorder="1"/>
    <xf numFmtId="0" fontId="5" fillId="0" borderId="5" xfId="1" applyFont="1" applyBorder="1"/>
    <xf numFmtId="0" fontId="5" fillId="0" borderId="7" xfId="1" applyFont="1" applyBorder="1"/>
    <xf numFmtId="0" fontId="5" fillId="0" borderId="0" xfId="1" applyFont="1"/>
    <xf numFmtId="0" fontId="5" fillId="0" borderId="2" xfId="1" applyFont="1" applyBorder="1"/>
    <xf numFmtId="0" fontId="4" fillId="0" borderId="0" xfId="1" applyFont="1" applyBorder="1"/>
    <xf numFmtId="0" fontId="4" fillId="0" borderId="3" xfId="1" applyFont="1" applyBorder="1"/>
    <xf numFmtId="0" fontId="5" fillId="0" borderId="0" xfId="1" applyFont="1" applyAlignment="1">
      <alignment wrapText="1"/>
    </xf>
    <xf numFmtId="0" fontId="6" fillId="0" borderId="3" xfId="1" applyFont="1" applyBorder="1"/>
    <xf numFmtId="0" fontId="7" fillId="0" borderId="0" xfId="8"/>
    <xf numFmtId="1" fontId="7" fillId="0" borderId="0" xfId="8" applyNumberFormat="1"/>
    <xf numFmtId="9" fontId="5" fillId="0" borderId="0" xfId="1" applyNumberFormat="1" applyFont="1" applyFill="1" applyBorder="1"/>
    <xf numFmtId="0" fontId="6" fillId="0" borderId="0" xfId="1" applyFont="1" applyBorder="1"/>
    <xf numFmtId="0" fontId="5" fillId="0" borderId="3" xfId="1" applyFont="1" applyBorder="1" applyAlignment="1">
      <alignment horizontal="center"/>
    </xf>
    <xf numFmtId="168" fontId="5" fillId="0" borderId="0" xfId="7" applyNumberFormat="1" applyFont="1"/>
    <xf numFmtId="0" fontId="5" fillId="0" borderId="0" xfId="1" applyFont="1" applyBorder="1" applyAlignment="1">
      <alignment horizontal="center" wrapText="1"/>
    </xf>
    <xf numFmtId="3" fontId="5" fillId="0" borderId="0" xfId="1" applyNumberFormat="1" applyFont="1" applyBorder="1" applyAlignment="1">
      <alignment horizontal="right" wrapText="1"/>
    </xf>
    <xf numFmtId="0" fontId="5" fillId="0" borderId="0" xfId="1" applyFont="1" applyBorder="1" applyAlignment="1">
      <alignment wrapText="1"/>
    </xf>
    <xf numFmtId="3" fontId="5" fillId="0" borderId="0" xfId="1" applyNumberFormat="1" applyFont="1" applyBorder="1" applyAlignment="1">
      <alignment horizontal="center"/>
    </xf>
    <xf numFmtId="3" fontId="5" fillId="0" borderId="0" xfId="1" applyNumberFormat="1" applyFont="1" applyBorder="1" applyAlignment="1">
      <alignment horizontal="center" wrapText="1"/>
    </xf>
    <xf numFmtId="170" fontId="5" fillId="0" borderId="0" xfId="1" applyNumberFormat="1" applyFont="1" applyBorder="1" applyAlignment="1">
      <alignment horizontal="center"/>
    </xf>
    <xf numFmtId="0" fontId="5" fillId="3" borderId="0" xfId="1" applyFont="1" applyFill="1" applyBorder="1"/>
    <xf numFmtId="0" fontId="5" fillId="3" borderId="0" xfId="1" applyFont="1" applyFill="1" applyBorder="1" applyAlignment="1">
      <alignment horizontal="right"/>
    </xf>
    <xf numFmtId="9" fontId="5" fillId="3" borderId="0" xfId="1" applyNumberFormat="1" applyFont="1" applyFill="1" applyBorder="1"/>
    <xf numFmtId="164" fontId="5" fillId="3" borderId="0" xfId="1" applyNumberFormat="1" applyFont="1" applyFill="1" applyBorder="1"/>
    <xf numFmtId="0" fontId="5" fillId="0" borderId="4" xfId="1" applyFont="1" applyBorder="1"/>
    <xf numFmtId="0" fontId="5" fillId="0" borderId="6" xfId="1" applyFont="1" applyBorder="1"/>
    <xf numFmtId="0" fontId="5" fillId="0" borderId="0" xfId="8" applyFont="1" applyAlignment="1">
      <alignment horizontal="right"/>
    </xf>
    <xf numFmtId="0" fontId="5" fillId="0" borderId="0" xfId="8" applyFont="1"/>
    <xf numFmtId="0" fontId="5" fillId="0" borderId="0" xfId="9" applyFont="1" applyAlignment="1">
      <alignment horizontal="right"/>
    </xf>
    <xf numFmtId="169" fontId="5" fillId="3" borderId="0" xfId="1" applyNumberFormat="1" applyFont="1" applyFill="1" applyBorder="1"/>
    <xf numFmtId="10" fontId="5" fillId="3" borderId="0" xfId="11" applyNumberFormat="1" applyFont="1" applyFill="1" applyBorder="1"/>
    <xf numFmtId="168" fontId="5" fillId="0" borderId="0" xfId="7" applyNumberFormat="1" applyFont="1" applyBorder="1"/>
    <xf numFmtId="10" fontId="5" fillId="4" borderId="0" xfId="1" applyNumberFormat="1" applyFont="1" applyFill="1" applyBorder="1"/>
    <xf numFmtId="10" fontId="5" fillId="3" borderId="0" xfId="1" applyNumberFormat="1" applyFont="1" applyFill="1" applyBorder="1"/>
    <xf numFmtId="0" fontId="4" fillId="0" borderId="0" xfId="1" applyFont="1"/>
    <xf numFmtId="0" fontId="4" fillId="0" borderId="2" xfId="1" applyFont="1" applyBorder="1"/>
    <xf numFmtId="0" fontId="5" fillId="0" borderId="0" xfId="1" applyFont="1" applyBorder="1" applyAlignment="1">
      <alignment horizontal="center"/>
    </xf>
    <xf numFmtId="0" fontId="5" fillId="3" borderId="0" xfId="1" applyFont="1" applyFill="1" applyBorder="1" applyAlignment="1">
      <alignment horizontal="center"/>
    </xf>
    <xf numFmtId="0" fontId="5" fillId="0" borderId="0" xfId="1" applyFont="1" applyBorder="1" applyAlignment="1">
      <alignment horizontal="right"/>
    </xf>
    <xf numFmtId="170" fontId="5" fillId="0" borderId="0" xfId="1" applyNumberFormat="1" applyFont="1" applyFill="1" applyBorder="1" applyAlignment="1">
      <alignment horizontal="center"/>
    </xf>
    <xf numFmtId="3" fontId="10" fillId="0" borderId="0" xfId="1" applyNumberFormat="1" applyFont="1" applyFill="1" applyBorder="1" applyAlignment="1">
      <alignment horizontal="center" wrapText="1"/>
    </xf>
    <xf numFmtId="0" fontId="5" fillId="0" borderId="10" xfId="1" applyFont="1" applyBorder="1"/>
    <xf numFmtId="0" fontId="10" fillId="3" borderId="7" xfId="1" applyFont="1" applyFill="1" applyBorder="1" applyAlignment="1">
      <alignment horizontal="right"/>
    </xf>
    <xf numFmtId="168" fontId="5" fillId="0" borderId="2" xfId="7" applyNumberFormat="1" applyFont="1" applyBorder="1"/>
    <xf numFmtId="168" fontId="5" fillId="0" borderId="10" xfId="7" applyNumberFormat="1" applyFont="1" applyBorder="1"/>
    <xf numFmtId="0" fontId="5" fillId="0" borderId="4" xfId="1" applyFont="1" applyBorder="1" applyAlignment="1">
      <alignment horizontal="center" wrapText="1"/>
    </xf>
    <xf numFmtId="0" fontId="5" fillId="0" borderId="0" xfId="1" applyFont="1" applyFill="1" applyBorder="1" applyAlignment="1">
      <alignment horizontal="center" wrapText="1"/>
    </xf>
    <xf numFmtId="0" fontId="5" fillId="3" borderId="3" xfId="1" applyFont="1" applyFill="1" applyBorder="1" applyAlignment="1">
      <alignment horizontal="center" wrapText="1"/>
    </xf>
    <xf numFmtId="0" fontId="5" fillId="0" borderId="4" xfId="1" applyFont="1" applyBorder="1" applyAlignment="1">
      <alignment horizontal="right" wrapText="1"/>
    </xf>
    <xf numFmtId="0" fontId="5" fillId="0" borderId="5" xfId="1" applyFont="1" applyBorder="1" applyAlignment="1">
      <alignment horizontal="center"/>
    </xf>
    <xf numFmtId="0" fontId="5" fillId="0" borderId="7" xfId="1" applyFont="1" applyBorder="1" applyAlignment="1">
      <alignment horizontal="center"/>
    </xf>
    <xf numFmtId="170" fontId="5" fillId="0" borderId="7" xfId="1" applyNumberFormat="1" applyFont="1" applyBorder="1" applyAlignment="1">
      <alignment horizontal="center"/>
    </xf>
    <xf numFmtId="3" fontId="5" fillId="0" borderId="7" xfId="1" applyNumberFormat="1" applyFont="1" applyBorder="1" applyAlignment="1">
      <alignment horizontal="center" wrapText="1"/>
    </xf>
    <xf numFmtId="0" fontId="11" fillId="0" borderId="0" xfId="1" applyFont="1"/>
    <xf numFmtId="0" fontId="2" fillId="3" borderId="0" xfId="1" applyFont="1" applyFill="1" applyBorder="1" applyAlignment="1">
      <alignment horizontal="right"/>
    </xf>
    <xf numFmtId="0" fontId="2" fillId="0" borderId="0" xfId="1" applyFont="1" applyBorder="1"/>
    <xf numFmtId="0" fontId="2" fillId="0" borderId="4" xfId="1" applyFont="1" applyBorder="1"/>
    <xf numFmtId="0" fontId="2" fillId="0" borderId="3" xfId="1" applyFont="1" applyBorder="1"/>
    <xf numFmtId="3" fontId="2" fillId="3" borderId="0" xfId="1" applyNumberFormat="1" applyFont="1" applyFill="1" applyBorder="1"/>
    <xf numFmtId="0" fontId="2" fillId="0" borderId="5" xfId="1" applyFont="1" applyBorder="1"/>
    <xf numFmtId="0" fontId="2" fillId="0" borderId="7" xfId="1" applyFont="1" applyBorder="1"/>
    <xf numFmtId="0" fontId="2" fillId="0" borderId="6" xfId="1" applyFont="1" applyBorder="1"/>
    <xf numFmtId="168" fontId="2" fillId="0" borderId="0" xfId="7" applyNumberFormat="1" applyFont="1"/>
    <xf numFmtId="9" fontId="2" fillId="3" borderId="0" xfId="11" applyFont="1" applyFill="1" applyBorder="1"/>
    <xf numFmtId="3" fontId="2" fillId="0" borderId="0" xfId="1" applyNumberFormat="1" applyFont="1" applyFill="1" applyBorder="1"/>
    <xf numFmtId="0" fontId="10" fillId="0" borderId="4" xfId="1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0" fontId="5" fillId="0" borderId="6" xfId="1" applyFont="1" applyBorder="1" applyAlignment="1">
      <alignment horizontal="center"/>
    </xf>
    <xf numFmtId="168" fontId="5" fillId="0" borderId="4" xfId="1" applyNumberFormat="1" applyFont="1" applyBorder="1"/>
    <xf numFmtId="0" fontId="6" fillId="0" borderId="1" xfId="1" applyFont="1" applyBorder="1"/>
    <xf numFmtId="0" fontId="5" fillId="0" borderId="0" xfId="1" quotePrefix="1" applyFont="1" applyBorder="1"/>
    <xf numFmtId="0" fontId="5" fillId="0" borderId="1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center" vertical="center" wrapText="1"/>
    </xf>
    <xf numFmtId="168" fontId="5" fillId="3" borderId="0" xfId="7" applyNumberFormat="1" applyFont="1" applyFill="1" applyBorder="1"/>
    <xf numFmtId="10" fontId="5" fillId="4" borderId="0" xfId="11" applyNumberFormat="1" applyFont="1" applyFill="1" applyBorder="1"/>
    <xf numFmtId="164" fontId="5" fillId="4" borderId="0" xfId="1" applyNumberFormat="1" applyFont="1" applyFill="1" applyBorder="1"/>
    <xf numFmtId="168" fontId="4" fillId="2" borderId="8" xfId="7" applyNumberFormat="1" applyFont="1" applyFill="1" applyBorder="1"/>
    <xf numFmtId="168" fontId="4" fillId="5" borderId="8" xfId="7" applyNumberFormat="1" applyFont="1" applyFill="1" applyBorder="1"/>
    <xf numFmtId="168" fontId="5" fillId="4" borderId="0" xfId="7" applyNumberFormat="1" applyFont="1" applyFill="1" applyBorder="1"/>
    <xf numFmtId="0" fontId="5" fillId="0" borderId="0" xfId="1" applyFont="1" applyFill="1" applyAlignment="1">
      <alignment horizontal="right"/>
    </xf>
    <xf numFmtId="0" fontId="2" fillId="0" borderId="0" xfId="0" applyFont="1"/>
    <xf numFmtId="0" fontId="11" fillId="0" borderId="1" xfId="0" applyFont="1" applyBorder="1"/>
    <xf numFmtId="0" fontId="2" fillId="0" borderId="10" xfId="0" applyFont="1" applyBorder="1"/>
    <xf numFmtId="0" fontId="2" fillId="0" borderId="4" xfId="0" applyFont="1" applyBorder="1"/>
    <xf numFmtId="0" fontId="12" fillId="0" borderId="0" xfId="0" applyFont="1"/>
    <xf numFmtId="168" fontId="2" fillId="6" borderId="0" xfId="7" applyNumberFormat="1" applyFont="1" applyFill="1"/>
    <xf numFmtId="168" fontId="2" fillId="0" borderId="0" xfId="0" applyNumberFormat="1" applyFont="1"/>
    <xf numFmtId="168" fontId="10" fillId="0" borderId="0" xfId="0" applyNumberFormat="1" applyFont="1"/>
    <xf numFmtId="0" fontId="2" fillId="6" borderId="0" xfId="1" applyFont="1" applyFill="1" applyBorder="1" applyAlignment="1">
      <alignment horizontal="right"/>
    </xf>
    <xf numFmtId="3" fontId="2" fillId="3" borderId="7" xfId="1" applyNumberFormat="1" applyFont="1" applyFill="1" applyBorder="1"/>
    <xf numFmtId="10" fontId="5" fillId="0" borderId="0" xfId="11" applyNumberFormat="1" applyFont="1" applyBorder="1" applyAlignment="1">
      <alignment horizontal="center"/>
    </xf>
    <xf numFmtId="10" fontId="5" fillId="0" borderId="0" xfId="1" applyNumberFormat="1" applyFont="1" applyBorder="1"/>
    <xf numFmtId="10" fontId="5" fillId="0" borderId="0" xfId="1" applyNumberFormat="1" applyFont="1" applyBorder="1" applyAlignment="1">
      <alignment wrapText="1"/>
    </xf>
    <xf numFmtId="0" fontId="11" fillId="0" borderId="0" xfId="0" applyFont="1"/>
    <xf numFmtId="168" fontId="11" fillId="0" borderId="9" xfId="7" applyNumberFormat="1" applyFont="1" applyBorder="1"/>
    <xf numFmtId="0" fontId="2" fillId="6" borderId="0" xfId="0" applyFont="1" applyFill="1"/>
    <xf numFmtId="3" fontId="2" fillId="6" borderId="0" xfId="0" applyNumberFormat="1" applyFont="1" applyFill="1"/>
    <xf numFmtId="168" fontId="2" fillId="6" borderId="0" xfId="0" applyNumberFormat="1" applyFont="1" applyFill="1"/>
    <xf numFmtId="0" fontId="10" fillId="0" borderId="0" xfId="0" applyFont="1"/>
    <xf numFmtId="0" fontId="5" fillId="0" borderId="0" xfId="1" applyFont="1" applyBorder="1" applyAlignment="1">
      <alignment horizontal="left" vertical="center"/>
    </xf>
    <xf numFmtId="166" fontId="2" fillId="0" borderId="0" xfId="0" applyNumberFormat="1" applyFont="1"/>
    <xf numFmtId="165" fontId="5" fillId="0" borderId="0" xfId="1" applyNumberFormat="1" applyFont="1"/>
    <xf numFmtId="165" fontId="5" fillId="0" borderId="0" xfId="1" applyNumberFormat="1" applyFont="1" applyBorder="1"/>
    <xf numFmtId="3" fontId="5" fillId="0" borderId="4" xfId="1" applyNumberFormat="1" applyFont="1" applyBorder="1" applyAlignment="1">
      <alignment horizontal="center" wrapText="1"/>
    </xf>
    <xf numFmtId="3" fontId="5" fillId="0" borderId="6" xfId="1" applyNumberFormat="1" applyFont="1" applyBorder="1" applyAlignment="1">
      <alignment horizontal="center" wrapText="1"/>
    </xf>
    <xf numFmtId="3" fontId="10" fillId="0" borderId="0" xfId="1" applyNumberFormat="1" applyFont="1" applyBorder="1" applyAlignment="1">
      <alignment horizontal="center" wrapText="1"/>
    </xf>
    <xf numFmtId="0" fontId="11" fillId="0" borderId="0" xfId="1" applyFont="1" applyBorder="1"/>
    <xf numFmtId="0" fontId="13" fillId="4" borderId="0" xfId="0" applyFont="1" applyFill="1"/>
    <xf numFmtId="171" fontId="2" fillId="6" borderId="0" xfId="7" applyNumberFormat="1" applyFont="1" applyFill="1"/>
  </cellXfs>
  <cellStyles count="13">
    <cellStyle name="Comma" xfId="7" builtinId="3"/>
    <cellStyle name="Comma 2" xfId="3"/>
    <cellStyle name="Comma 2 2" xfId="10"/>
    <cellStyle name="Comma 3" xfId="4"/>
    <cellStyle name="Normal" xfId="0" builtinId="0"/>
    <cellStyle name="Normal 2" xfId="5"/>
    <cellStyle name="Normal 2 2" xfId="8"/>
    <cellStyle name="Normal 3" xfId="1"/>
    <cellStyle name="Normal 4" xfId="12"/>
    <cellStyle name="Normal_males" xfId="9"/>
    <cellStyle name="Percent" xfId="11" builtinId="5"/>
    <cellStyle name="Percent 2" xfId="6"/>
    <cellStyle name="Percent 3" xfId="2"/>
  </cellStyles>
  <dxfs count="0"/>
  <tableStyles count="0" defaultTableStyle="TableStyleMedium2" defaultPivotStyle="PivotStyleLight16"/>
  <colors>
    <mruColors>
      <color rgb="FFFFFFCC"/>
      <color rgb="FFFFFF99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0</xdr:row>
      <xdr:rowOff>17808</xdr:rowOff>
    </xdr:from>
    <xdr:to>
      <xdr:col>1</xdr:col>
      <xdr:colOff>428625</xdr:colOff>
      <xdr:row>1</xdr:row>
      <xdr:rowOff>46383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4377" y="17808"/>
          <a:ext cx="152400" cy="202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111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2.75" x14ac:dyDescent="0.2"/>
  <cols>
    <col min="1" max="1" width="16.7109375" style="15" bestFit="1" customWidth="1"/>
    <col min="2" max="2" width="9.5703125" style="15" bestFit="1" customWidth="1"/>
    <col min="3" max="250" width="9.140625" style="15"/>
    <col min="251" max="251" width="11" style="15" bestFit="1" customWidth="1"/>
    <col min="252" max="256" width="9.140625" style="15"/>
    <col min="257" max="257" width="10" style="15" bestFit="1" customWidth="1"/>
    <col min="258" max="258" width="12.42578125" style="15" bestFit="1" customWidth="1"/>
    <col min="259" max="506" width="9.140625" style="15"/>
    <col min="507" max="507" width="11" style="15" bestFit="1" customWidth="1"/>
    <col min="508" max="512" width="9.140625" style="15"/>
    <col min="513" max="513" width="10" style="15" bestFit="1" customWidth="1"/>
    <col min="514" max="514" width="12.42578125" style="15" bestFit="1" customWidth="1"/>
    <col min="515" max="762" width="9.140625" style="15"/>
    <col min="763" max="763" width="11" style="15" bestFit="1" customWidth="1"/>
    <col min="764" max="768" width="9.140625" style="15"/>
    <col min="769" max="769" width="10" style="15" bestFit="1" customWidth="1"/>
    <col min="770" max="770" width="12.42578125" style="15" bestFit="1" customWidth="1"/>
    <col min="771" max="1018" width="9.140625" style="15"/>
    <col min="1019" max="1019" width="11" style="15" bestFit="1" customWidth="1"/>
    <col min="1020" max="1024" width="9.140625" style="15"/>
    <col min="1025" max="1025" width="10" style="15" bestFit="1" customWidth="1"/>
    <col min="1026" max="1026" width="12.42578125" style="15" bestFit="1" customWidth="1"/>
    <col min="1027" max="1274" width="9.140625" style="15"/>
    <col min="1275" max="1275" width="11" style="15" bestFit="1" customWidth="1"/>
    <col min="1276" max="1280" width="9.140625" style="15"/>
    <col min="1281" max="1281" width="10" style="15" bestFit="1" customWidth="1"/>
    <col min="1282" max="1282" width="12.42578125" style="15" bestFit="1" customWidth="1"/>
    <col min="1283" max="1530" width="9.140625" style="15"/>
    <col min="1531" max="1531" width="11" style="15" bestFit="1" customWidth="1"/>
    <col min="1532" max="1536" width="9.140625" style="15"/>
    <col min="1537" max="1537" width="10" style="15" bestFit="1" customWidth="1"/>
    <col min="1538" max="1538" width="12.42578125" style="15" bestFit="1" customWidth="1"/>
    <col min="1539" max="1786" width="9.140625" style="15"/>
    <col min="1787" max="1787" width="11" style="15" bestFit="1" customWidth="1"/>
    <col min="1788" max="1792" width="9.140625" style="15"/>
    <col min="1793" max="1793" width="10" style="15" bestFit="1" customWidth="1"/>
    <col min="1794" max="1794" width="12.42578125" style="15" bestFit="1" customWidth="1"/>
    <col min="1795" max="2042" width="9.140625" style="15"/>
    <col min="2043" max="2043" width="11" style="15" bestFit="1" customWidth="1"/>
    <col min="2044" max="2048" width="9.140625" style="15"/>
    <col min="2049" max="2049" width="10" style="15" bestFit="1" customWidth="1"/>
    <col min="2050" max="2050" width="12.42578125" style="15" bestFit="1" customWidth="1"/>
    <col min="2051" max="2298" width="9.140625" style="15"/>
    <col min="2299" max="2299" width="11" style="15" bestFit="1" customWidth="1"/>
    <col min="2300" max="2304" width="9.140625" style="15"/>
    <col min="2305" max="2305" width="10" style="15" bestFit="1" customWidth="1"/>
    <col min="2306" max="2306" width="12.42578125" style="15" bestFit="1" customWidth="1"/>
    <col min="2307" max="2554" width="9.140625" style="15"/>
    <col min="2555" max="2555" width="11" style="15" bestFit="1" customWidth="1"/>
    <col min="2556" max="2560" width="9.140625" style="15"/>
    <col min="2561" max="2561" width="10" style="15" bestFit="1" customWidth="1"/>
    <col min="2562" max="2562" width="12.42578125" style="15" bestFit="1" customWidth="1"/>
    <col min="2563" max="2810" width="9.140625" style="15"/>
    <col min="2811" max="2811" width="11" style="15" bestFit="1" customWidth="1"/>
    <col min="2812" max="2816" width="9.140625" style="15"/>
    <col min="2817" max="2817" width="10" style="15" bestFit="1" customWidth="1"/>
    <col min="2818" max="2818" width="12.42578125" style="15" bestFit="1" customWidth="1"/>
    <col min="2819" max="3066" width="9.140625" style="15"/>
    <col min="3067" max="3067" width="11" style="15" bestFit="1" customWidth="1"/>
    <col min="3068" max="3072" width="9.140625" style="15"/>
    <col min="3073" max="3073" width="10" style="15" bestFit="1" customWidth="1"/>
    <col min="3074" max="3074" width="12.42578125" style="15" bestFit="1" customWidth="1"/>
    <col min="3075" max="3322" width="9.140625" style="15"/>
    <col min="3323" max="3323" width="11" style="15" bestFit="1" customWidth="1"/>
    <col min="3324" max="3328" width="9.140625" style="15"/>
    <col min="3329" max="3329" width="10" style="15" bestFit="1" customWidth="1"/>
    <col min="3330" max="3330" width="12.42578125" style="15" bestFit="1" customWidth="1"/>
    <col min="3331" max="3578" width="9.140625" style="15"/>
    <col min="3579" max="3579" width="11" style="15" bestFit="1" customWidth="1"/>
    <col min="3580" max="3584" width="9.140625" style="15"/>
    <col min="3585" max="3585" width="10" style="15" bestFit="1" customWidth="1"/>
    <col min="3586" max="3586" width="12.42578125" style="15" bestFit="1" customWidth="1"/>
    <col min="3587" max="3834" width="9.140625" style="15"/>
    <col min="3835" max="3835" width="11" style="15" bestFit="1" customWidth="1"/>
    <col min="3836" max="3840" width="9.140625" style="15"/>
    <col min="3841" max="3841" width="10" style="15" bestFit="1" customWidth="1"/>
    <col min="3842" max="3842" width="12.42578125" style="15" bestFit="1" customWidth="1"/>
    <col min="3843" max="4090" width="9.140625" style="15"/>
    <col min="4091" max="4091" width="11" style="15" bestFit="1" customWidth="1"/>
    <col min="4092" max="4096" width="9.140625" style="15"/>
    <col min="4097" max="4097" width="10" style="15" bestFit="1" customWidth="1"/>
    <col min="4098" max="4098" width="12.42578125" style="15" bestFit="1" customWidth="1"/>
    <col min="4099" max="4346" width="9.140625" style="15"/>
    <col min="4347" max="4347" width="11" style="15" bestFit="1" customWidth="1"/>
    <col min="4348" max="4352" width="9.140625" style="15"/>
    <col min="4353" max="4353" width="10" style="15" bestFit="1" customWidth="1"/>
    <col min="4354" max="4354" width="12.42578125" style="15" bestFit="1" customWidth="1"/>
    <col min="4355" max="4602" width="9.140625" style="15"/>
    <col min="4603" max="4603" width="11" style="15" bestFit="1" customWidth="1"/>
    <col min="4604" max="4608" width="9.140625" style="15"/>
    <col min="4609" max="4609" width="10" style="15" bestFit="1" customWidth="1"/>
    <col min="4610" max="4610" width="12.42578125" style="15" bestFit="1" customWidth="1"/>
    <col min="4611" max="4858" width="9.140625" style="15"/>
    <col min="4859" max="4859" width="11" style="15" bestFit="1" customWidth="1"/>
    <col min="4860" max="4864" width="9.140625" style="15"/>
    <col min="4865" max="4865" width="10" style="15" bestFit="1" customWidth="1"/>
    <col min="4866" max="4866" width="12.42578125" style="15" bestFit="1" customWidth="1"/>
    <col min="4867" max="5114" width="9.140625" style="15"/>
    <col min="5115" max="5115" width="11" style="15" bestFit="1" customWidth="1"/>
    <col min="5116" max="5120" width="9.140625" style="15"/>
    <col min="5121" max="5121" width="10" style="15" bestFit="1" customWidth="1"/>
    <col min="5122" max="5122" width="12.42578125" style="15" bestFit="1" customWidth="1"/>
    <col min="5123" max="5370" width="9.140625" style="15"/>
    <col min="5371" max="5371" width="11" style="15" bestFit="1" customWidth="1"/>
    <col min="5372" max="5376" width="9.140625" style="15"/>
    <col min="5377" max="5377" width="10" style="15" bestFit="1" customWidth="1"/>
    <col min="5378" max="5378" width="12.42578125" style="15" bestFit="1" customWidth="1"/>
    <col min="5379" max="5626" width="9.140625" style="15"/>
    <col min="5627" max="5627" width="11" style="15" bestFit="1" customWidth="1"/>
    <col min="5628" max="5632" width="9.140625" style="15"/>
    <col min="5633" max="5633" width="10" style="15" bestFit="1" customWidth="1"/>
    <col min="5634" max="5634" width="12.42578125" style="15" bestFit="1" customWidth="1"/>
    <col min="5635" max="5882" width="9.140625" style="15"/>
    <col min="5883" max="5883" width="11" style="15" bestFit="1" customWidth="1"/>
    <col min="5884" max="5888" width="9.140625" style="15"/>
    <col min="5889" max="5889" width="10" style="15" bestFit="1" customWidth="1"/>
    <col min="5890" max="5890" width="12.42578125" style="15" bestFit="1" customWidth="1"/>
    <col min="5891" max="6138" width="9.140625" style="15"/>
    <col min="6139" max="6139" width="11" style="15" bestFit="1" customWidth="1"/>
    <col min="6140" max="6144" width="9.140625" style="15"/>
    <col min="6145" max="6145" width="10" style="15" bestFit="1" customWidth="1"/>
    <col min="6146" max="6146" width="12.42578125" style="15" bestFit="1" customWidth="1"/>
    <col min="6147" max="6394" width="9.140625" style="15"/>
    <col min="6395" max="6395" width="11" style="15" bestFit="1" customWidth="1"/>
    <col min="6396" max="6400" width="9.140625" style="15"/>
    <col min="6401" max="6401" width="10" style="15" bestFit="1" customWidth="1"/>
    <col min="6402" max="6402" width="12.42578125" style="15" bestFit="1" customWidth="1"/>
    <col min="6403" max="6650" width="9.140625" style="15"/>
    <col min="6651" max="6651" width="11" style="15" bestFit="1" customWidth="1"/>
    <col min="6652" max="6656" width="9.140625" style="15"/>
    <col min="6657" max="6657" width="10" style="15" bestFit="1" customWidth="1"/>
    <col min="6658" max="6658" width="12.42578125" style="15" bestFit="1" customWidth="1"/>
    <col min="6659" max="6906" width="9.140625" style="15"/>
    <col min="6907" max="6907" width="11" style="15" bestFit="1" customWidth="1"/>
    <col min="6908" max="6912" width="9.140625" style="15"/>
    <col min="6913" max="6913" width="10" style="15" bestFit="1" customWidth="1"/>
    <col min="6914" max="6914" width="12.42578125" style="15" bestFit="1" customWidth="1"/>
    <col min="6915" max="7162" width="9.140625" style="15"/>
    <col min="7163" max="7163" width="11" style="15" bestFit="1" customWidth="1"/>
    <col min="7164" max="7168" width="9.140625" style="15"/>
    <col min="7169" max="7169" width="10" style="15" bestFit="1" customWidth="1"/>
    <col min="7170" max="7170" width="12.42578125" style="15" bestFit="1" customWidth="1"/>
    <col min="7171" max="7418" width="9.140625" style="15"/>
    <col min="7419" max="7419" width="11" style="15" bestFit="1" customWidth="1"/>
    <col min="7420" max="7424" width="9.140625" style="15"/>
    <col min="7425" max="7425" width="10" style="15" bestFit="1" customWidth="1"/>
    <col min="7426" max="7426" width="12.42578125" style="15" bestFit="1" customWidth="1"/>
    <col min="7427" max="7674" width="9.140625" style="15"/>
    <col min="7675" max="7675" width="11" style="15" bestFit="1" customWidth="1"/>
    <col min="7676" max="7680" width="9.140625" style="15"/>
    <col min="7681" max="7681" width="10" style="15" bestFit="1" customWidth="1"/>
    <col min="7682" max="7682" width="12.42578125" style="15" bestFit="1" customWidth="1"/>
    <col min="7683" max="7930" width="9.140625" style="15"/>
    <col min="7931" max="7931" width="11" style="15" bestFit="1" customWidth="1"/>
    <col min="7932" max="7936" width="9.140625" style="15"/>
    <col min="7937" max="7937" width="10" style="15" bestFit="1" customWidth="1"/>
    <col min="7938" max="7938" width="12.42578125" style="15" bestFit="1" customWidth="1"/>
    <col min="7939" max="8186" width="9.140625" style="15"/>
    <col min="8187" max="8187" width="11" style="15" bestFit="1" customWidth="1"/>
    <col min="8188" max="8192" width="9.140625" style="15"/>
    <col min="8193" max="8193" width="10" style="15" bestFit="1" customWidth="1"/>
    <col min="8194" max="8194" width="12.42578125" style="15" bestFit="1" customWidth="1"/>
    <col min="8195" max="8442" width="9.140625" style="15"/>
    <col min="8443" max="8443" width="11" style="15" bestFit="1" customWidth="1"/>
    <col min="8444" max="8448" width="9.140625" style="15"/>
    <col min="8449" max="8449" width="10" style="15" bestFit="1" customWidth="1"/>
    <col min="8450" max="8450" width="12.42578125" style="15" bestFit="1" customWidth="1"/>
    <col min="8451" max="8698" width="9.140625" style="15"/>
    <col min="8699" max="8699" width="11" style="15" bestFit="1" customWidth="1"/>
    <col min="8700" max="8704" width="9.140625" style="15"/>
    <col min="8705" max="8705" width="10" style="15" bestFit="1" customWidth="1"/>
    <col min="8706" max="8706" width="12.42578125" style="15" bestFit="1" customWidth="1"/>
    <col min="8707" max="8954" width="9.140625" style="15"/>
    <col min="8955" max="8955" width="11" style="15" bestFit="1" customWidth="1"/>
    <col min="8956" max="8960" width="9.140625" style="15"/>
    <col min="8961" max="8961" width="10" style="15" bestFit="1" customWidth="1"/>
    <col min="8962" max="8962" width="12.42578125" style="15" bestFit="1" customWidth="1"/>
    <col min="8963" max="9210" width="9.140625" style="15"/>
    <col min="9211" max="9211" width="11" style="15" bestFit="1" customWidth="1"/>
    <col min="9212" max="9216" width="9.140625" style="15"/>
    <col min="9217" max="9217" width="10" style="15" bestFit="1" customWidth="1"/>
    <col min="9218" max="9218" width="12.42578125" style="15" bestFit="1" customWidth="1"/>
    <col min="9219" max="9466" width="9.140625" style="15"/>
    <col min="9467" max="9467" width="11" style="15" bestFit="1" customWidth="1"/>
    <col min="9468" max="9472" width="9.140625" style="15"/>
    <col min="9473" max="9473" width="10" style="15" bestFit="1" customWidth="1"/>
    <col min="9474" max="9474" width="12.42578125" style="15" bestFit="1" customWidth="1"/>
    <col min="9475" max="9722" width="9.140625" style="15"/>
    <col min="9723" max="9723" width="11" style="15" bestFit="1" customWidth="1"/>
    <col min="9724" max="9728" width="9.140625" style="15"/>
    <col min="9729" max="9729" width="10" style="15" bestFit="1" customWidth="1"/>
    <col min="9730" max="9730" width="12.42578125" style="15" bestFit="1" customWidth="1"/>
    <col min="9731" max="9978" width="9.140625" style="15"/>
    <col min="9979" max="9979" width="11" style="15" bestFit="1" customWidth="1"/>
    <col min="9980" max="9984" width="9.140625" style="15"/>
    <col min="9985" max="9985" width="10" style="15" bestFit="1" customWidth="1"/>
    <col min="9986" max="9986" width="12.42578125" style="15" bestFit="1" customWidth="1"/>
    <col min="9987" max="10234" width="9.140625" style="15"/>
    <col min="10235" max="10235" width="11" style="15" bestFit="1" customWidth="1"/>
    <col min="10236" max="10240" width="9.140625" style="15"/>
    <col min="10241" max="10241" width="10" style="15" bestFit="1" customWidth="1"/>
    <col min="10242" max="10242" width="12.42578125" style="15" bestFit="1" customWidth="1"/>
    <col min="10243" max="10490" width="9.140625" style="15"/>
    <col min="10491" max="10491" width="11" style="15" bestFit="1" customWidth="1"/>
    <col min="10492" max="10496" width="9.140625" style="15"/>
    <col min="10497" max="10497" width="10" style="15" bestFit="1" customWidth="1"/>
    <col min="10498" max="10498" width="12.42578125" style="15" bestFit="1" customWidth="1"/>
    <col min="10499" max="10746" width="9.140625" style="15"/>
    <col min="10747" max="10747" width="11" style="15" bestFit="1" customWidth="1"/>
    <col min="10748" max="10752" width="9.140625" style="15"/>
    <col min="10753" max="10753" width="10" style="15" bestFit="1" customWidth="1"/>
    <col min="10754" max="10754" width="12.42578125" style="15" bestFit="1" customWidth="1"/>
    <col min="10755" max="11002" width="9.140625" style="15"/>
    <col min="11003" max="11003" width="11" style="15" bestFit="1" customWidth="1"/>
    <col min="11004" max="11008" width="9.140625" style="15"/>
    <col min="11009" max="11009" width="10" style="15" bestFit="1" customWidth="1"/>
    <col min="11010" max="11010" width="12.42578125" style="15" bestFit="1" customWidth="1"/>
    <col min="11011" max="11258" width="9.140625" style="15"/>
    <col min="11259" max="11259" width="11" style="15" bestFit="1" customWidth="1"/>
    <col min="11260" max="11264" width="9.140625" style="15"/>
    <col min="11265" max="11265" width="10" style="15" bestFit="1" customWidth="1"/>
    <col min="11266" max="11266" width="12.42578125" style="15" bestFit="1" customWidth="1"/>
    <col min="11267" max="11514" width="9.140625" style="15"/>
    <col min="11515" max="11515" width="11" style="15" bestFit="1" customWidth="1"/>
    <col min="11516" max="11520" width="9.140625" style="15"/>
    <col min="11521" max="11521" width="10" style="15" bestFit="1" customWidth="1"/>
    <col min="11522" max="11522" width="12.42578125" style="15" bestFit="1" customWidth="1"/>
    <col min="11523" max="11770" width="9.140625" style="15"/>
    <col min="11771" max="11771" width="11" style="15" bestFit="1" customWidth="1"/>
    <col min="11772" max="11776" width="9.140625" style="15"/>
    <col min="11777" max="11777" width="10" style="15" bestFit="1" customWidth="1"/>
    <col min="11778" max="11778" width="12.42578125" style="15" bestFit="1" customWidth="1"/>
    <col min="11779" max="12026" width="9.140625" style="15"/>
    <col min="12027" max="12027" width="11" style="15" bestFit="1" customWidth="1"/>
    <col min="12028" max="12032" width="9.140625" style="15"/>
    <col min="12033" max="12033" width="10" style="15" bestFit="1" customWidth="1"/>
    <col min="12034" max="12034" width="12.42578125" style="15" bestFit="1" customWidth="1"/>
    <col min="12035" max="12282" width="9.140625" style="15"/>
    <col min="12283" max="12283" width="11" style="15" bestFit="1" customWidth="1"/>
    <col min="12284" max="12288" width="9.140625" style="15"/>
    <col min="12289" max="12289" width="10" style="15" bestFit="1" customWidth="1"/>
    <col min="12290" max="12290" width="12.42578125" style="15" bestFit="1" customWidth="1"/>
    <col min="12291" max="12538" width="9.140625" style="15"/>
    <col min="12539" max="12539" width="11" style="15" bestFit="1" customWidth="1"/>
    <col min="12540" max="12544" width="9.140625" style="15"/>
    <col min="12545" max="12545" width="10" style="15" bestFit="1" customWidth="1"/>
    <col min="12546" max="12546" width="12.42578125" style="15" bestFit="1" customWidth="1"/>
    <col min="12547" max="12794" width="9.140625" style="15"/>
    <col min="12795" max="12795" width="11" style="15" bestFit="1" customWidth="1"/>
    <col min="12796" max="12800" width="9.140625" style="15"/>
    <col min="12801" max="12801" width="10" style="15" bestFit="1" customWidth="1"/>
    <col min="12802" max="12802" width="12.42578125" style="15" bestFit="1" customWidth="1"/>
    <col min="12803" max="13050" width="9.140625" style="15"/>
    <col min="13051" max="13051" width="11" style="15" bestFit="1" customWidth="1"/>
    <col min="13052" max="13056" width="9.140625" style="15"/>
    <col min="13057" max="13057" width="10" style="15" bestFit="1" customWidth="1"/>
    <col min="13058" max="13058" width="12.42578125" style="15" bestFit="1" customWidth="1"/>
    <col min="13059" max="13306" width="9.140625" style="15"/>
    <col min="13307" max="13307" width="11" style="15" bestFit="1" customWidth="1"/>
    <col min="13308" max="13312" width="9.140625" style="15"/>
    <col min="13313" max="13313" width="10" style="15" bestFit="1" customWidth="1"/>
    <col min="13314" max="13314" width="12.42578125" style="15" bestFit="1" customWidth="1"/>
    <col min="13315" max="13562" width="9.140625" style="15"/>
    <col min="13563" max="13563" width="11" style="15" bestFit="1" customWidth="1"/>
    <col min="13564" max="13568" width="9.140625" style="15"/>
    <col min="13569" max="13569" width="10" style="15" bestFit="1" customWidth="1"/>
    <col min="13570" max="13570" width="12.42578125" style="15" bestFit="1" customWidth="1"/>
    <col min="13571" max="13818" width="9.140625" style="15"/>
    <col min="13819" max="13819" width="11" style="15" bestFit="1" customWidth="1"/>
    <col min="13820" max="13824" width="9.140625" style="15"/>
    <col min="13825" max="13825" width="10" style="15" bestFit="1" customWidth="1"/>
    <col min="13826" max="13826" width="12.42578125" style="15" bestFit="1" customWidth="1"/>
    <col min="13827" max="14074" width="9.140625" style="15"/>
    <col min="14075" max="14075" width="11" style="15" bestFit="1" customWidth="1"/>
    <col min="14076" max="14080" width="9.140625" style="15"/>
    <col min="14081" max="14081" width="10" style="15" bestFit="1" customWidth="1"/>
    <col min="14082" max="14082" width="12.42578125" style="15" bestFit="1" customWidth="1"/>
    <col min="14083" max="14330" width="9.140625" style="15"/>
    <col min="14331" max="14331" width="11" style="15" bestFit="1" customWidth="1"/>
    <col min="14332" max="14336" width="9.140625" style="15"/>
    <col min="14337" max="14337" width="10" style="15" bestFit="1" customWidth="1"/>
    <col min="14338" max="14338" width="12.42578125" style="15" bestFit="1" customWidth="1"/>
    <col min="14339" max="14586" width="9.140625" style="15"/>
    <col min="14587" max="14587" width="11" style="15" bestFit="1" customWidth="1"/>
    <col min="14588" max="14592" width="9.140625" style="15"/>
    <col min="14593" max="14593" width="10" style="15" bestFit="1" customWidth="1"/>
    <col min="14594" max="14594" width="12.42578125" style="15" bestFit="1" customWidth="1"/>
    <col min="14595" max="14842" width="9.140625" style="15"/>
    <col min="14843" max="14843" width="11" style="15" bestFit="1" customWidth="1"/>
    <col min="14844" max="14848" width="9.140625" style="15"/>
    <col min="14849" max="14849" width="10" style="15" bestFit="1" customWidth="1"/>
    <col min="14850" max="14850" width="12.42578125" style="15" bestFit="1" customWidth="1"/>
    <col min="14851" max="15098" width="9.140625" style="15"/>
    <col min="15099" max="15099" width="11" style="15" bestFit="1" customWidth="1"/>
    <col min="15100" max="15104" width="9.140625" style="15"/>
    <col min="15105" max="15105" width="10" style="15" bestFit="1" customWidth="1"/>
    <col min="15106" max="15106" width="12.42578125" style="15" bestFit="1" customWidth="1"/>
    <col min="15107" max="15354" width="9.140625" style="15"/>
    <col min="15355" max="15355" width="11" style="15" bestFit="1" customWidth="1"/>
    <col min="15356" max="15360" width="9.140625" style="15"/>
    <col min="15361" max="15361" width="10" style="15" bestFit="1" customWidth="1"/>
    <col min="15362" max="15362" width="12.42578125" style="15" bestFit="1" customWidth="1"/>
    <col min="15363" max="15610" width="9.140625" style="15"/>
    <col min="15611" max="15611" width="11" style="15" bestFit="1" customWidth="1"/>
    <col min="15612" max="15616" width="9.140625" style="15"/>
    <col min="15617" max="15617" width="10" style="15" bestFit="1" customWidth="1"/>
    <col min="15618" max="15618" width="12.42578125" style="15" bestFit="1" customWidth="1"/>
    <col min="15619" max="15866" width="9.140625" style="15"/>
    <col min="15867" max="15867" width="11" style="15" bestFit="1" customWidth="1"/>
    <col min="15868" max="15872" width="9.140625" style="15"/>
    <col min="15873" max="15873" width="10" style="15" bestFit="1" customWidth="1"/>
    <col min="15874" max="15874" width="12.42578125" style="15" bestFit="1" customWidth="1"/>
    <col min="15875" max="16122" width="9.140625" style="15"/>
    <col min="16123" max="16123" width="11" style="15" bestFit="1" customWidth="1"/>
    <col min="16124" max="16128" width="9.140625" style="15"/>
    <col min="16129" max="16129" width="10" style="15" bestFit="1" customWidth="1"/>
    <col min="16130" max="16130" width="12.42578125" style="15" bestFit="1" customWidth="1"/>
    <col min="16131" max="16384" width="9.140625" style="15"/>
  </cols>
  <sheetData>
    <row r="1" spans="1:5" ht="13.5" x14ac:dyDescent="0.25">
      <c r="A1" s="33" t="s">
        <v>4</v>
      </c>
      <c r="B1" s="34"/>
    </row>
    <row r="2" spans="1:5" ht="13.5" x14ac:dyDescent="0.25">
      <c r="A2" s="35">
        <v>0</v>
      </c>
      <c r="B2" s="36">
        <v>5.2300000000000003E-3</v>
      </c>
      <c r="D2" s="16"/>
      <c r="E2" s="16"/>
    </row>
    <row r="3" spans="1:5" ht="13.5" x14ac:dyDescent="0.25">
      <c r="A3" s="35">
        <v>1</v>
      </c>
      <c r="B3" s="36">
        <v>4.0000000000000002E-4</v>
      </c>
      <c r="D3" s="16"/>
      <c r="E3" s="16"/>
    </row>
    <row r="4" spans="1:5" ht="13.5" x14ac:dyDescent="0.25">
      <c r="A4" s="35">
        <v>2</v>
      </c>
      <c r="B4" s="36">
        <v>2.7999999999999998E-4</v>
      </c>
      <c r="D4" s="16"/>
      <c r="E4" s="16"/>
    </row>
    <row r="5" spans="1:5" ht="13.5" x14ac:dyDescent="0.25">
      <c r="A5" s="35">
        <v>3</v>
      </c>
      <c r="B5" s="36">
        <v>1.8000000000000001E-4</v>
      </c>
      <c r="D5" s="16"/>
      <c r="E5" s="16"/>
    </row>
    <row r="6" spans="1:5" ht="13.5" x14ac:dyDescent="0.25">
      <c r="A6" s="35">
        <v>4</v>
      </c>
      <c r="B6" s="36">
        <v>1.3999999999999999E-4</v>
      </c>
      <c r="D6" s="16"/>
      <c r="E6" s="16"/>
    </row>
    <row r="7" spans="1:5" ht="13.5" x14ac:dyDescent="0.25">
      <c r="A7" s="35">
        <v>5</v>
      </c>
      <c r="B7" s="36">
        <v>1.2999999999999999E-4</v>
      </c>
      <c r="D7" s="16"/>
      <c r="E7" s="16"/>
    </row>
    <row r="8" spans="1:5" ht="13.5" x14ac:dyDescent="0.25">
      <c r="A8" s="35">
        <v>6</v>
      </c>
      <c r="B8" s="36">
        <v>1.2E-4</v>
      </c>
      <c r="D8" s="16"/>
      <c r="E8" s="16"/>
    </row>
    <row r="9" spans="1:5" ht="13.5" x14ac:dyDescent="0.25">
      <c r="A9" s="35">
        <v>7</v>
      </c>
      <c r="B9" s="36">
        <v>1.1E-4</v>
      </c>
      <c r="D9" s="16"/>
      <c r="E9" s="16"/>
    </row>
    <row r="10" spans="1:5" ht="13.5" x14ac:dyDescent="0.25">
      <c r="A10" s="35">
        <v>8</v>
      </c>
      <c r="B10" s="36">
        <v>1E-4</v>
      </c>
      <c r="D10" s="16"/>
      <c r="E10" s="16"/>
    </row>
    <row r="11" spans="1:5" ht="13.5" x14ac:dyDescent="0.25">
      <c r="A11" s="35">
        <v>9</v>
      </c>
      <c r="B11" s="36">
        <v>1E-4</v>
      </c>
      <c r="D11" s="16"/>
      <c r="E11" s="16"/>
    </row>
    <row r="12" spans="1:5" ht="13.5" x14ac:dyDescent="0.25">
      <c r="A12" s="35">
        <v>10</v>
      </c>
      <c r="B12" s="36">
        <v>1E-4</v>
      </c>
      <c r="D12" s="16"/>
      <c r="E12" s="16"/>
    </row>
    <row r="13" spans="1:5" ht="13.5" x14ac:dyDescent="0.25">
      <c r="A13" s="35">
        <v>11</v>
      </c>
      <c r="B13" s="36">
        <v>1.1E-4</v>
      </c>
      <c r="D13" s="16"/>
      <c r="E13" s="16"/>
    </row>
    <row r="14" spans="1:5" ht="13.5" x14ac:dyDescent="0.25">
      <c r="A14" s="35">
        <v>12</v>
      </c>
      <c r="B14" s="36">
        <v>1.2E-4</v>
      </c>
      <c r="D14" s="16"/>
      <c r="E14" s="16"/>
    </row>
    <row r="15" spans="1:5" ht="13.5" x14ac:dyDescent="0.25">
      <c r="A15" s="35">
        <v>13</v>
      </c>
      <c r="B15" s="36">
        <v>1.2999999999999999E-4</v>
      </c>
      <c r="D15" s="16"/>
      <c r="E15" s="16"/>
    </row>
    <row r="16" spans="1:5" ht="13.5" x14ac:dyDescent="0.25">
      <c r="A16" s="35">
        <v>14</v>
      </c>
      <c r="B16" s="36">
        <v>1.6000000000000001E-4</v>
      </c>
      <c r="D16" s="16"/>
      <c r="E16" s="16"/>
    </row>
    <row r="17" spans="1:5" ht="13.5" x14ac:dyDescent="0.25">
      <c r="A17" s="35">
        <v>15</v>
      </c>
      <c r="B17" s="36">
        <v>2.2000000000000001E-4</v>
      </c>
      <c r="D17" s="16"/>
      <c r="E17" s="16"/>
    </row>
    <row r="18" spans="1:5" ht="13.5" x14ac:dyDescent="0.25">
      <c r="A18" s="35">
        <v>16</v>
      </c>
      <c r="B18" s="36">
        <v>3.5E-4</v>
      </c>
      <c r="D18" s="16"/>
      <c r="E18" s="16"/>
    </row>
    <row r="19" spans="1:5" ht="13.5" x14ac:dyDescent="0.25">
      <c r="A19" s="35">
        <v>17</v>
      </c>
      <c r="B19" s="36">
        <v>5.4000000000000001E-4</v>
      </c>
      <c r="D19" s="16"/>
      <c r="E19" s="16"/>
    </row>
    <row r="20" spans="1:5" ht="13.5" x14ac:dyDescent="0.25">
      <c r="A20" s="35">
        <v>18</v>
      </c>
      <c r="B20" s="36">
        <v>6.9999999999999999E-4</v>
      </c>
      <c r="D20" s="16"/>
      <c r="E20" s="16"/>
    </row>
    <row r="21" spans="1:5" ht="13.5" x14ac:dyDescent="0.25">
      <c r="A21" s="35">
        <v>19</v>
      </c>
      <c r="B21" s="36">
        <v>7.2999999999999996E-4</v>
      </c>
      <c r="D21" s="16"/>
      <c r="E21" s="16"/>
    </row>
    <row r="22" spans="1:5" ht="13.5" x14ac:dyDescent="0.25">
      <c r="A22" s="35">
        <v>20</v>
      </c>
      <c r="B22" s="36">
        <v>7.3999999999999999E-4</v>
      </c>
      <c r="D22" s="16"/>
      <c r="E22" s="16"/>
    </row>
    <row r="23" spans="1:5" ht="13.5" x14ac:dyDescent="0.25">
      <c r="A23" s="35">
        <v>21</v>
      </c>
      <c r="B23" s="36">
        <v>7.6000000000000004E-4</v>
      </c>
      <c r="D23" s="16"/>
      <c r="E23" s="16"/>
    </row>
    <row r="24" spans="1:5" ht="13.5" x14ac:dyDescent="0.25">
      <c r="A24" s="35">
        <v>22</v>
      </c>
      <c r="B24" s="36">
        <v>7.6999999999999996E-4</v>
      </c>
      <c r="D24" s="16"/>
      <c r="E24" s="16"/>
    </row>
    <row r="25" spans="1:5" ht="13.5" x14ac:dyDescent="0.25">
      <c r="A25" s="35">
        <v>23</v>
      </c>
      <c r="B25" s="36">
        <v>7.9000000000000001E-4</v>
      </c>
      <c r="D25" s="16"/>
      <c r="E25" s="16"/>
    </row>
    <row r="26" spans="1:5" ht="13.5" x14ac:dyDescent="0.25">
      <c r="A26" s="35">
        <v>24</v>
      </c>
      <c r="B26" s="36">
        <v>8.0999999999999996E-4</v>
      </c>
      <c r="D26" s="16"/>
      <c r="E26" s="16"/>
    </row>
    <row r="27" spans="1:5" ht="13.5" x14ac:dyDescent="0.25">
      <c r="A27" s="35">
        <v>25</v>
      </c>
      <c r="B27" s="36">
        <v>8.3000000000000001E-4</v>
      </c>
      <c r="D27" s="16"/>
      <c r="E27" s="16"/>
    </row>
    <row r="28" spans="1:5" ht="13.5" x14ac:dyDescent="0.25">
      <c r="A28" s="35">
        <v>26</v>
      </c>
      <c r="B28" s="36">
        <v>8.4999999999999995E-4</v>
      </c>
      <c r="D28" s="16"/>
      <c r="E28" s="16"/>
    </row>
    <row r="29" spans="1:5" ht="13.5" x14ac:dyDescent="0.25">
      <c r="A29" s="35">
        <v>27</v>
      </c>
      <c r="B29" s="36">
        <v>8.8000000000000003E-4</v>
      </c>
      <c r="D29" s="16"/>
      <c r="E29" s="16"/>
    </row>
    <row r="30" spans="1:5" ht="13.5" x14ac:dyDescent="0.25">
      <c r="A30" s="35">
        <v>28</v>
      </c>
      <c r="B30" s="36">
        <v>8.9999999999999998E-4</v>
      </c>
      <c r="D30" s="16"/>
      <c r="E30" s="16"/>
    </row>
    <row r="31" spans="1:5" ht="13.5" x14ac:dyDescent="0.25">
      <c r="A31" s="35">
        <v>29</v>
      </c>
      <c r="B31" s="36">
        <v>9.3000000000000005E-4</v>
      </c>
      <c r="D31" s="16"/>
      <c r="E31" s="16"/>
    </row>
    <row r="32" spans="1:5" ht="13.5" x14ac:dyDescent="0.25">
      <c r="A32" s="35">
        <v>30</v>
      </c>
      <c r="B32" s="36">
        <v>9.5E-4</v>
      </c>
      <c r="D32" s="16"/>
      <c r="E32" s="16"/>
    </row>
    <row r="33" spans="1:5" ht="13.5" x14ac:dyDescent="0.25">
      <c r="A33" s="35">
        <v>31</v>
      </c>
      <c r="B33" s="36">
        <v>9.7999999999999997E-4</v>
      </c>
      <c r="D33" s="16"/>
      <c r="E33" s="16"/>
    </row>
    <row r="34" spans="1:5" ht="13.5" x14ac:dyDescent="0.25">
      <c r="A34" s="35">
        <v>32</v>
      </c>
      <c r="B34" s="36">
        <v>1.01E-3</v>
      </c>
      <c r="D34" s="16"/>
      <c r="E34" s="16"/>
    </row>
    <row r="35" spans="1:5" ht="13.5" x14ac:dyDescent="0.25">
      <c r="A35" s="35">
        <v>33</v>
      </c>
      <c r="B35" s="36">
        <v>1.0499999999999999E-3</v>
      </c>
      <c r="D35" s="16"/>
      <c r="E35" s="16"/>
    </row>
    <row r="36" spans="1:5" ht="13.5" x14ac:dyDescent="0.25">
      <c r="A36" s="35">
        <v>34</v>
      </c>
      <c r="B36" s="36">
        <v>1.08E-3</v>
      </c>
      <c r="D36" s="16"/>
      <c r="E36" s="16"/>
    </row>
    <row r="37" spans="1:5" ht="13.5" x14ac:dyDescent="0.25">
      <c r="A37" s="35">
        <v>35</v>
      </c>
      <c r="B37" s="36">
        <v>1.1199999999999999E-3</v>
      </c>
      <c r="D37" s="16"/>
      <c r="E37" s="16"/>
    </row>
    <row r="38" spans="1:5" ht="13.5" x14ac:dyDescent="0.25">
      <c r="A38" s="35">
        <v>36</v>
      </c>
      <c r="B38" s="36">
        <v>1.17E-3</v>
      </c>
      <c r="D38" s="16"/>
      <c r="E38" s="16"/>
    </row>
    <row r="39" spans="1:5" ht="13.5" x14ac:dyDescent="0.25">
      <c r="A39" s="35">
        <v>37</v>
      </c>
      <c r="B39" s="36">
        <v>1.23E-3</v>
      </c>
      <c r="D39" s="16"/>
      <c r="E39" s="16"/>
    </row>
    <row r="40" spans="1:5" ht="13.5" x14ac:dyDescent="0.25">
      <c r="A40" s="35">
        <v>38</v>
      </c>
      <c r="B40" s="36">
        <v>1.2899999999999999E-3</v>
      </c>
      <c r="D40" s="16"/>
      <c r="E40" s="16"/>
    </row>
    <row r="41" spans="1:5" ht="13.5" x14ac:dyDescent="0.25">
      <c r="A41" s="35">
        <v>39</v>
      </c>
      <c r="B41" s="36">
        <v>1.3600000000000001E-3</v>
      </c>
      <c r="D41" s="16"/>
      <c r="E41" s="16"/>
    </row>
    <row r="42" spans="1:5" ht="13.5" x14ac:dyDescent="0.25">
      <c r="A42" s="35">
        <v>40</v>
      </c>
      <c r="B42" s="36">
        <v>1.4499999999999999E-3</v>
      </c>
      <c r="D42" s="16"/>
      <c r="E42" s="16"/>
    </row>
    <row r="43" spans="1:5" ht="13.5" x14ac:dyDescent="0.25">
      <c r="A43" s="35">
        <v>41</v>
      </c>
      <c r="B43" s="36">
        <v>1.5399999999999999E-3</v>
      </c>
      <c r="D43" s="16"/>
      <c r="E43" s="16"/>
    </row>
    <row r="44" spans="1:5" ht="13.5" x14ac:dyDescent="0.25">
      <c r="A44" s="35">
        <v>42</v>
      </c>
      <c r="B44" s="36">
        <v>1.65E-3</v>
      </c>
      <c r="D44" s="16"/>
      <c r="E44" s="16"/>
    </row>
    <row r="45" spans="1:5" ht="13.5" x14ac:dyDescent="0.25">
      <c r="A45" s="35">
        <v>43</v>
      </c>
      <c r="B45" s="36">
        <v>1.7600000000000001E-3</v>
      </c>
      <c r="D45" s="16"/>
      <c r="E45" s="16"/>
    </row>
    <row r="46" spans="1:5" ht="13.5" x14ac:dyDescent="0.25">
      <c r="A46" s="35">
        <v>44</v>
      </c>
      <c r="B46" s="36">
        <v>1.9E-3</v>
      </c>
      <c r="D46" s="16"/>
      <c r="E46" s="16"/>
    </row>
    <row r="47" spans="1:5" ht="13.5" x14ac:dyDescent="0.25">
      <c r="A47" s="35">
        <v>45</v>
      </c>
      <c r="B47" s="36">
        <v>2.0400000000000001E-3</v>
      </c>
      <c r="D47" s="16"/>
      <c r="E47" s="16"/>
    </row>
    <row r="48" spans="1:5" ht="13.5" x14ac:dyDescent="0.25">
      <c r="A48" s="35">
        <v>46</v>
      </c>
      <c r="B48" s="36">
        <v>2.2100000000000002E-3</v>
      </c>
      <c r="D48" s="16"/>
      <c r="E48" s="16"/>
    </row>
    <row r="49" spans="1:5" ht="13.5" x14ac:dyDescent="0.25">
      <c r="A49" s="35">
        <v>47</v>
      </c>
      <c r="B49" s="36">
        <v>2.3800000000000002E-3</v>
      </c>
      <c r="D49" s="16"/>
      <c r="E49" s="16"/>
    </row>
    <row r="50" spans="1:5" ht="13.5" x14ac:dyDescent="0.25">
      <c r="A50" s="35">
        <v>48</v>
      </c>
      <c r="B50" s="36">
        <v>2.5799999999999998E-3</v>
      </c>
      <c r="D50" s="16"/>
      <c r="E50" s="16"/>
    </row>
    <row r="51" spans="1:5" ht="13.5" x14ac:dyDescent="0.25">
      <c r="A51" s="35">
        <v>49</v>
      </c>
      <c r="B51" s="36">
        <v>2.8E-3</v>
      </c>
      <c r="D51" s="16"/>
      <c r="E51" s="16"/>
    </row>
    <row r="52" spans="1:5" ht="13.5" x14ac:dyDescent="0.25">
      <c r="A52" s="35">
        <v>50</v>
      </c>
      <c r="B52" s="36">
        <v>3.0300000000000001E-3</v>
      </c>
      <c r="D52" s="16"/>
      <c r="E52" s="16"/>
    </row>
    <row r="53" spans="1:5" ht="13.5" x14ac:dyDescent="0.25">
      <c r="A53" s="35">
        <v>51</v>
      </c>
      <c r="B53" s="36">
        <v>3.29E-3</v>
      </c>
      <c r="D53" s="16"/>
      <c r="E53" s="16"/>
    </row>
    <row r="54" spans="1:5" ht="13.5" x14ac:dyDescent="0.25">
      <c r="A54" s="35">
        <v>52</v>
      </c>
      <c r="B54" s="36">
        <v>3.5699999999999998E-3</v>
      </c>
      <c r="D54" s="16"/>
      <c r="E54" s="16"/>
    </row>
    <row r="55" spans="1:5" ht="13.5" x14ac:dyDescent="0.25">
      <c r="A55" s="35">
        <v>53</v>
      </c>
      <c r="B55" s="36">
        <v>3.8600000000000001E-3</v>
      </c>
      <c r="D55" s="16"/>
      <c r="E55" s="16"/>
    </row>
    <row r="56" spans="1:5" ht="13.5" x14ac:dyDescent="0.25">
      <c r="A56" s="35">
        <v>54</v>
      </c>
      <c r="B56" s="36">
        <v>4.1900000000000001E-3</v>
      </c>
      <c r="D56" s="16"/>
      <c r="E56" s="16"/>
    </row>
    <row r="57" spans="1:5" ht="13.5" x14ac:dyDescent="0.25">
      <c r="A57" s="35">
        <v>55</v>
      </c>
      <c r="B57" s="36">
        <v>4.5399999999999998E-3</v>
      </c>
      <c r="D57" s="16"/>
      <c r="E57" s="16"/>
    </row>
    <row r="58" spans="1:5" ht="13.5" x14ac:dyDescent="0.25">
      <c r="A58" s="35">
        <v>56</v>
      </c>
      <c r="B58" s="36">
        <v>4.9300000000000004E-3</v>
      </c>
      <c r="D58" s="16"/>
      <c r="E58" s="16"/>
    </row>
    <row r="59" spans="1:5" ht="13.5" x14ac:dyDescent="0.25">
      <c r="A59" s="35">
        <v>57</v>
      </c>
      <c r="B59" s="36">
        <v>5.3800000000000002E-3</v>
      </c>
      <c r="D59" s="16"/>
      <c r="E59" s="16"/>
    </row>
    <row r="60" spans="1:5" ht="13.5" x14ac:dyDescent="0.25">
      <c r="A60" s="35">
        <v>58</v>
      </c>
      <c r="B60" s="36">
        <v>5.9100000000000003E-3</v>
      </c>
      <c r="D60" s="16"/>
      <c r="E60" s="16"/>
    </row>
    <row r="61" spans="1:5" ht="13.5" x14ac:dyDescent="0.25">
      <c r="A61" s="35">
        <v>59</v>
      </c>
      <c r="B61" s="36">
        <v>6.5199999999999998E-3</v>
      </c>
      <c r="D61" s="16"/>
      <c r="E61" s="16"/>
    </row>
    <row r="62" spans="1:5" ht="13.5" x14ac:dyDescent="0.25">
      <c r="A62" s="35">
        <v>60</v>
      </c>
      <c r="B62" s="36">
        <v>7.2100000000000003E-3</v>
      </c>
      <c r="D62" s="16"/>
      <c r="E62" s="16"/>
    </row>
    <row r="63" spans="1:5" ht="13.5" x14ac:dyDescent="0.25">
      <c r="A63" s="35">
        <v>61</v>
      </c>
      <c r="B63" s="36">
        <v>7.9900000000000006E-3</v>
      </c>
      <c r="D63" s="16"/>
      <c r="E63" s="16"/>
    </row>
    <row r="64" spans="1:5" ht="13.5" x14ac:dyDescent="0.25">
      <c r="A64" s="35">
        <v>62</v>
      </c>
      <c r="B64" s="36">
        <v>8.8500000000000002E-3</v>
      </c>
      <c r="D64" s="16"/>
      <c r="E64" s="16"/>
    </row>
    <row r="65" spans="1:5" ht="13.5" x14ac:dyDescent="0.25">
      <c r="A65" s="35">
        <v>63</v>
      </c>
      <c r="B65" s="36">
        <v>9.8099999999999993E-3</v>
      </c>
      <c r="D65" s="16"/>
      <c r="E65" s="16"/>
    </row>
    <row r="66" spans="1:5" ht="13.5" x14ac:dyDescent="0.25">
      <c r="A66" s="35">
        <v>64</v>
      </c>
      <c r="B66" s="36">
        <v>1.085E-2</v>
      </c>
      <c r="D66" s="16"/>
      <c r="E66" s="16"/>
    </row>
    <row r="67" spans="1:5" ht="13.5" x14ac:dyDescent="0.25">
      <c r="A67" s="35">
        <v>65</v>
      </c>
      <c r="B67" s="36">
        <v>1.2E-2</v>
      </c>
      <c r="D67" s="16"/>
      <c r="E67" s="16"/>
    </row>
    <row r="68" spans="1:5" ht="13.5" x14ac:dyDescent="0.25">
      <c r="A68" s="35">
        <v>66</v>
      </c>
      <c r="B68" s="36">
        <v>1.323E-2</v>
      </c>
      <c r="D68" s="16"/>
      <c r="E68" s="16"/>
    </row>
    <row r="69" spans="1:5" ht="13.5" x14ac:dyDescent="0.25">
      <c r="A69" s="35">
        <v>67</v>
      </c>
      <c r="B69" s="36">
        <v>1.457E-2</v>
      </c>
      <c r="D69" s="16"/>
      <c r="E69" s="16"/>
    </row>
    <row r="70" spans="1:5" ht="13.5" x14ac:dyDescent="0.25">
      <c r="A70" s="35">
        <v>68</v>
      </c>
      <c r="B70" s="36">
        <v>1.601E-2</v>
      </c>
      <c r="D70" s="16"/>
      <c r="E70" s="16"/>
    </row>
    <row r="71" spans="1:5" ht="13.5" x14ac:dyDescent="0.25">
      <c r="A71" s="35">
        <v>69</v>
      </c>
      <c r="B71" s="36">
        <v>1.755E-2</v>
      </c>
      <c r="D71" s="16"/>
      <c r="E71" s="16"/>
    </row>
    <row r="72" spans="1:5" ht="13.5" x14ac:dyDescent="0.25">
      <c r="A72" s="35">
        <v>70</v>
      </c>
      <c r="B72" s="36">
        <v>1.9199999999999998E-2</v>
      </c>
      <c r="D72" s="16"/>
      <c r="E72" s="16"/>
    </row>
    <row r="73" spans="1:5" ht="13.5" x14ac:dyDescent="0.25">
      <c r="A73" s="35">
        <v>71</v>
      </c>
      <c r="B73" s="36">
        <v>2.1000000000000001E-2</v>
      </c>
      <c r="D73" s="16"/>
      <c r="E73" s="16"/>
    </row>
    <row r="74" spans="1:5" ht="13.5" x14ac:dyDescent="0.25">
      <c r="A74" s="35">
        <v>72</v>
      </c>
      <c r="B74" s="36">
        <v>2.3199999999999998E-2</v>
      </c>
      <c r="D74" s="16"/>
      <c r="E74" s="16"/>
    </row>
    <row r="75" spans="1:5" ht="13.5" x14ac:dyDescent="0.25">
      <c r="A75" s="35">
        <v>73</v>
      </c>
      <c r="B75" s="36">
        <v>2.6020000000000001E-2</v>
      </c>
      <c r="D75" s="16"/>
      <c r="E75" s="16"/>
    </row>
    <row r="76" spans="1:5" ht="13.5" x14ac:dyDescent="0.25">
      <c r="A76" s="35">
        <v>74</v>
      </c>
      <c r="B76" s="36">
        <v>2.938E-2</v>
      </c>
      <c r="D76" s="16"/>
      <c r="E76" s="16"/>
    </row>
    <row r="77" spans="1:5" ht="13.5" x14ac:dyDescent="0.25">
      <c r="A77" s="35">
        <v>75</v>
      </c>
      <c r="B77" s="36">
        <v>3.3119999999999997E-2</v>
      </c>
      <c r="D77" s="16"/>
      <c r="E77" s="16"/>
    </row>
    <row r="78" spans="1:5" ht="13.5" x14ac:dyDescent="0.25">
      <c r="A78" s="35">
        <v>76</v>
      </c>
      <c r="B78" s="36">
        <v>3.7159999999999999E-2</v>
      </c>
      <c r="D78" s="16"/>
      <c r="E78" s="16"/>
    </row>
    <row r="79" spans="1:5" ht="13.5" x14ac:dyDescent="0.25">
      <c r="A79" s="35">
        <v>77</v>
      </c>
      <c r="B79" s="36">
        <v>4.1529999999999997E-2</v>
      </c>
      <c r="D79" s="16"/>
      <c r="E79" s="16"/>
    </row>
    <row r="80" spans="1:5" ht="13.5" x14ac:dyDescent="0.25">
      <c r="A80" s="35">
        <v>78</v>
      </c>
      <c r="B80" s="36">
        <v>4.6339999999999999E-2</v>
      </c>
      <c r="D80" s="16"/>
      <c r="E80" s="16"/>
    </row>
    <row r="81" spans="1:5" ht="13.5" x14ac:dyDescent="0.25">
      <c r="A81" s="35">
        <v>79</v>
      </c>
      <c r="B81" s="36">
        <v>5.1670000000000001E-2</v>
      </c>
      <c r="D81" s="16"/>
      <c r="E81" s="16"/>
    </row>
    <row r="82" spans="1:5" ht="13.5" x14ac:dyDescent="0.25">
      <c r="A82" s="35">
        <v>80</v>
      </c>
      <c r="B82" s="36">
        <v>5.7599999999999998E-2</v>
      </c>
      <c r="D82" s="16"/>
      <c r="E82" s="16"/>
    </row>
    <row r="83" spans="1:5" ht="13.5" x14ac:dyDescent="0.25">
      <c r="A83" s="35">
        <v>81</v>
      </c>
      <c r="B83" s="36">
        <v>6.4219999999999999E-2</v>
      </c>
      <c r="D83" s="16"/>
      <c r="E83" s="16"/>
    </row>
    <row r="84" spans="1:5" ht="13.5" x14ac:dyDescent="0.25">
      <c r="A84" s="35">
        <v>82</v>
      </c>
      <c r="B84" s="36">
        <v>7.1599999999999997E-2</v>
      </c>
      <c r="D84" s="16"/>
      <c r="E84" s="16"/>
    </row>
    <row r="85" spans="1:5" ht="13.5" x14ac:dyDescent="0.25">
      <c r="A85" s="35">
        <v>83</v>
      </c>
      <c r="B85" s="36">
        <v>7.9829999999999998E-2</v>
      </c>
      <c r="D85" s="16"/>
      <c r="E85" s="16"/>
    </row>
    <row r="86" spans="1:5" ht="13.5" x14ac:dyDescent="0.25">
      <c r="A86" s="35">
        <v>84</v>
      </c>
      <c r="B86" s="36">
        <v>8.8959999999999997E-2</v>
      </c>
      <c r="D86" s="16"/>
      <c r="E86" s="16"/>
    </row>
    <row r="87" spans="1:5" ht="13.5" x14ac:dyDescent="0.25">
      <c r="A87" s="35">
        <v>85</v>
      </c>
      <c r="B87" s="36">
        <v>9.9070000000000005E-2</v>
      </c>
      <c r="D87" s="16"/>
      <c r="E87" s="16"/>
    </row>
    <row r="88" spans="1:5" ht="13.5" x14ac:dyDescent="0.25">
      <c r="A88" s="35">
        <v>86</v>
      </c>
      <c r="B88" s="36">
        <v>0.11020000000000001</v>
      </c>
      <c r="D88" s="16"/>
      <c r="E88" s="16"/>
    </row>
    <row r="89" spans="1:5" ht="13.5" x14ac:dyDescent="0.25">
      <c r="A89" s="35">
        <v>87</v>
      </c>
      <c r="B89" s="36">
        <v>0.12236</v>
      </c>
      <c r="D89" s="16"/>
      <c r="E89" s="16"/>
    </row>
    <row r="90" spans="1:5" ht="13.5" x14ac:dyDescent="0.25">
      <c r="A90" s="35">
        <v>88</v>
      </c>
      <c r="B90" s="36">
        <v>0.13533999999999999</v>
      </c>
      <c r="D90" s="16"/>
      <c r="E90" s="16"/>
    </row>
    <row r="91" spans="1:5" ht="13.5" x14ac:dyDescent="0.25">
      <c r="A91" s="35">
        <v>89</v>
      </c>
      <c r="B91" s="36">
        <v>0.14892</v>
      </c>
      <c r="D91" s="16"/>
      <c r="E91" s="16"/>
    </row>
    <row r="92" spans="1:5" ht="13.5" x14ac:dyDescent="0.25">
      <c r="A92" s="35">
        <v>90</v>
      </c>
      <c r="B92" s="36">
        <v>0.16286</v>
      </c>
      <c r="D92" s="16"/>
      <c r="E92" s="16"/>
    </row>
    <row r="93" spans="1:5" ht="13.5" x14ac:dyDescent="0.25">
      <c r="A93" s="35">
        <v>91</v>
      </c>
      <c r="B93" s="36">
        <v>0.17696000000000001</v>
      </c>
      <c r="D93" s="16"/>
      <c r="E93" s="16"/>
    </row>
    <row r="94" spans="1:5" ht="13.5" x14ac:dyDescent="0.25">
      <c r="A94" s="35">
        <v>92</v>
      </c>
      <c r="B94" s="36">
        <v>0.19102</v>
      </c>
      <c r="D94" s="16"/>
      <c r="E94" s="16"/>
    </row>
    <row r="95" spans="1:5" ht="13.5" x14ac:dyDescent="0.25">
      <c r="A95" s="35">
        <v>93</v>
      </c>
      <c r="B95" s="36">
        <v>0.20483999999999999</v>
      </c>
      <c r="D95" s="16"/>
      <c r="E95" s="16"/>
    </row>
    <row r="96" spans="1:5" ht="13.5" x14ac:dyDescent="0.25">
      <c r="A96" s="35">
        <v>94</v>
      </c>
      <c r="B96" s="36">
        <v>0.21823999999999999</v>
      </c>
      <c r="D96" s="16"/>
      <c r="E96" s="16"/>
    </row>
    <row r="97" spans="1:5" ht="13.5" x14ac:dyDescent="0.25">
      <c r="A97" s="35">
        <v>95</v>
      </c>
      <c r="B97" s="36">
        <v>0.23105999999999999</v>
      </c>
      <c r="D97" s="16"/>
      <c r="E97" s="16"/>
    </row>
    <row r="98" spans="1:5" ht="13.5" x14ac:dyDescent="0.25">
      <c r="A98" s="35">
        <v>96</v>
      </c>
      <c r="B98" s="36">
        <v>0.24315000000000001</v>
      </c>
      <c r="D98" s="16"/>
      <c r="E98" s="16"/>
    </row>
    <row r="99" spans="1:5" ht="13.5" x14ac:dyDescent="0.25">
      <c r="A99" s="35">
        <v>97</v>
      </c>
      <c r="B99" s="36">
        <v>0.25436999999999999</v>
      </c>
      <c r="D99" s="16"/>
      <c r="E99" s="16"/>
    </row>
    <row r="100" spans="1:5" ht="13.5" x14ac:dyDescent="0.25">
      <c r="A100" s="35">
        <v>98</v>
      </c>
      <c r="B100" s="36">
        <v>0.26457999999999998</v>
      </c>
      <c r="D100" s="16"/>
      <c r="E100" s="16"/>
    </row>
    <row r="101" spans="1:5" ht="13.5" x14ac:dyDescent="0.25">
      <c r="A101" s="35">
        <v>99</v>
      </c>
      <c r="B101" s="36">
        <v>0.27366000000000001</v>
      </c>
      <c r="D101" s="16"/>
      <c r="E101" s="16"/>
    </row>
    <row r="102" spans="1:5" ht="13.5" x14ac:dyDescent="0.25">
      <c r="A102" s="35">
        <v>100</v>
      </c>
      <c r="B102" s="36">
        <v>0.28205000000000002</v>
      </c>
      <c r="D102" s="16"/>
      <c r="E102" s="16"/>
    </row>
    <row r="103" spans="1:5" ht="13.5" x14ac:dyDescent="0.25">
      <c r="A103" s="35">
        <v>101</v>
      </c>
      <c r="B103" s="36">
        <v>0.29175000000000001</v>
      </c>
      <c r="D103" s="16"/>
      <c r="E103" s="16"/>
    </row>
    <row r="104" spans="1:5" ht="13.5" x14ac:dyDescent="0.25">
      <c r="A104" s="35">
        <v>102</v>
      </c>
      <c r="B104" s="36">
        <v>0.30020000000000002</v>
      </c>
      <c r="D104" s="16"/>
      <c r="E104" s="16"/>
    </row>
    <row r="105" spans="1:5" ht="13.5" x14ac:dyDescent="0.25">
      <c r="A105" s="35">
        <v>103</v>
      </c>
      <c r="B105" s="36">
        <v>0.30768000000000001</v>
      </c>
      <c r="D105" s="16"/>
      <c r="E105" s="16"/>
    </row>
    <row r="106" spans="1:5" ht="13.5" x14ac:dyDescent="0.25">
      <c r="A106" s="35">
        <v>104</v>
      </c>
      <c r="B106" s="36">
        <v>0.31442999999999999</v>
      </c>
      <c r="D106" s="16"/>
      <c r="E106" s="16"/>
    </row>
    <row r="107" spans="1:5" ht="13.5" x14ac:dyDescent="0.25">
      <c r="A107" s="35">
        <v>105</v>
      </c>
      <c r="B107" s="36">
        <v>0.32068999999999998</v>
      </c>
      <c r="D107" s="16"/>
      <c r="E107" s="16"/>
    </row>
    <row r="108" spans="1:5" ht="13.5" x14ac:dyDescent="0.25">
      <c r="A108" s="35">
        <v>106</v>
      </c>
      <c r="B108" s="36">
        <v>0.3261</v>
      </c>
      <c r="D108" s="16"/>
      <c r="E108" s="16"/>
    </row>
    <row r="109" spans="1:5" ht="13.5" x14ac:dyDescent="0.25">
      <c r="A109" s="35">
        <v>107</v>
      </c>
      <c r="B109" s="36">
        <v>0.33110000000000001</v>
      </c>
      <c r="D109" s="16"/>
      <c r="E109" s="16"/>
    </row>
    <row r="110" spans="1:5" ht="13.5" x14ac:dyDescent="0.25">
      <c r="A110" s="35">
        <v>108</v>
      </c>
      <c r="B110" s="36">
        <v>0.33656999999999998</v>
      </c>
      <c r="D110" s="16"/>
      <c r="E110" s="16"/>
    </row>
    <row r="111" spans="1:5" ht="13.5" x14ac:dyDescent="0.25">
      <c r="A111" s="35">
        <v>109</v>
      </c>
      <c r="B111" s="36">
        <v>0.34192</v>
      </c>
      <c r="D111" s="16"/>
      <c r="E111" s="16"/>
    </row>
  </sheetData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M52"/>
  <sheetViews>
    <sheetView zoomScale="85" zoomScaleNormal="85" zoomScaleSheetLayoutView="90" workbookViewId="0">
      <selection activeCell="E10" sqref="E10"/>
    </sheetView>
  </sheetViews>
  <sheetFormatPr defaultRowHeight="13.5" x14ac:dyDescent="0.25"/>
  <cols>
    <col min="1" max="1" width="5.7109375" style="9" customWidth="1"/>
    <col min="2" max="4" width="12.28515625" style="9" customWidth="1"/>
    <col min="5" max="5" width="14.7109375" style="6" customWidth="1"/>
    <col min="6" max="8" width="13.42578125" style="6" customWidth="1"/>
    <col min="9" max="12" width="14" style="6" customWidth="1"/>
    <col min="13" max="231" width="9.140625" style="6"/>
    <col min="232" max="232" width="14.85546875" style="6" customWidth="1"/>
    <col min="233" max="233" width="15.85546875" style="6" customWidth="1"/>
    <col min="234" max="234" width="9.85546875" style="6" customWidth="1"/>
    <col min="235" max="235" width="6.85546875" style="6" customWidth="1"/>
    <col min="236" max="237" width="10.85546875" style="6" customWidth="1"/>
    <col min="238" max="238" width="5.7109375" style="6" customWidth="1"/>
    <col min="239" max="239" width="11.5703125" style="6" customWidth="1"/>
    <col min="240" max="240" width="9.140625" style="6"/>
    <col min="241" max="241" width="9.7109375" style="6" customWidth="1"/>
    <col min="242" max="242" width="8.5703125" style="6" customWidth="1"/>
    <col min="243" max="244" width="0" style="6" hidden="1" customWidth="1"/>
    <col min="245" max="245" width="8.28515625" style="6" customWidth="1"/>
    <col min="246" max="246" width="11.85546875" style="6" customWidth="1"/>
    <col min="247" max="247" width="11.42578125" style="6" customWidth="1"/>
    <col min="248" max="248" width="9.140625" style="6"/>
    <col min="249" max="249" width="7.85546875" style="6" customWidth="1"/>
    <col min="250" max="487" width="9.140625" style="6"/>
    <col min="488" max="488" width="14.85546875" style="6" customWidth="1"/>
    <col min="489" max="489" width="15.85546875" style="6" customWidth="1"/>
    <col min="490" max="490" width="9.85546875" style="6" customWidth="1"/>
    <col min="491" max="491" width="6.85546875" style="6" customWidth="1"/>
    <col min="492" max="493" width="10.85546875" style="6" customWidth="1"/>
    <col min="494" max="494" width="5.7109375" style="6" customWidth="1"/>
    <col min="495" max="495" width="11.5703125" style="6" customWidth="1"/>
    <col min="496" max="496" width="9.140625" style="6"/>
    <col min="497" max="497" width="9.7109375" style="6" customWidth="1"/>
    <col min="498" max="498" width="8.5703125" style="6" customWidth="1"/>
    <col min="499" max="500" width="0" style="6" hidden="1" customWidth="1"/>
    <col min="501" max="501" width="8.28515625" style="6" customWidth="1"/>
    <col min="502" max="502" width="11.85546875" style="6" customWidth="1"/>
    <col min="503" max="503" width="11.42578125" style="6" customWidth="1"/>
    <col min="504" max="504" width="9.140625" style="6"/>
    <col min="505" max="505" width="7.85546875" style="6" customWidth="1"/>
    <col min="506" max="743" width="9.140625" style="6"/>
    <col min="744" max="744" width="14.85546875" style="6" customWidth="1"/>
    <col min="745" max="745" width="15.85546875" style="6" customWidth="1"/>
    <col min="746" max="746" width="9.85546875" style="6" customWidth="1"/>
    <col min="747" max="747" width="6.85546875" style="6" customWidth="1"/>
    <col min="748" max="749" width="10.85546875" style="6" customWidth="1"/>
    <col min="750" max="750" width="5.7109375" style="6" customWidth="1"/>
    <col min="751" max="751" width="11.5703125" style="6" customWidth="1"/>
    <col min="752" max="752" width="9.140625" style="6"/>
    <col min="753" max="753" width="9.7109375" style="6" customWidth="1"/>
    <col min="754" max="754" width="8.5703125" style="6" customWidth="1"/>
    <col min="755" max="756" width="0" style="6" hidden="1" customWidth="1"/>
    <col min="757" max="757" width="8.28515625" style="6" customWidth="1"/>
    <col min="758" max="758" width="11.85546875" style="6" customWidth="1"/>
    <col min="759" max="759" width="11.42578125" style="6" customWidth="1"/>
    <col min="760" max="760" width="9.140625" style="6"/>
    <col min="761" max="761" width="7.85546875" style="6" customWidth="1"/>
    <col min="762" max="999" width="9.140625" style="6"/>
    <col min="1000" max="1000" width="14.85546875" style="6" customWidth="1"/>
    <col min="1001" max="1001" width="15.85546875" style="6" customWidth="1"/>
    <col min="1002" max="1002" width="9.85546875" style="6" customWidth="1"/>
    <col min="1003" max="1003" width="6.85546875" style="6" customWidth="1"/>
    <col min="1004" max="1005" width="10.85546875" style="6" customWidth="1"/>
    <col min="1006" max="1006" width="5.7109375" style="6" customWidth="1"/>
    <col min="1007" max="1007" width="11.5703125" style="6" customWidth="1"/>
    <col min="1008" max="1008" width="9.140625" style="6"/>
    <col min="1009" max="1009" width="9.7109375" style="6" customWidth="1"/>
    <col min="1010" max="1010" width="8.5703125" style="6" customWidth="1"/>
    <col min="1011" max="1012" width="0" style="6" hidden="1" customWidth="1"/>
    <col min="1013" max="1013" width="8.28515625" style="6" customWidth="1"/>
    <col min="1014" max="1014" width="11.85546875" style="6" customWidth="1"/>
    <col min="1015" max="1015" width="11.42578125" style="6" customWidth="1"/>
    <col min="1016" max="1016" width="9.140625" style="6"/>
    <col min="1017" max="1017" width="7.85546875" style="6" customWidth="1"/>
    <col min="1018" max="1255" width="9.140625" style="6"/>
    <col min="1256" max="1256" width="14.85546875" style="6" customWidth="1"/>
    <col min="1257" max="1257" width="15.85546875" style="6" customWidth="1"/>
    <col min="1258" max="1258" width="9.85546875" style="6" customWidth="1"/>
    <col min="1259" max="1259" width="6.85546875" style="6" customWidth="1"/>
    <col min="1260" max="1261" width="10.85546875" style="6" customWidth="1"/>
    <col min="1262" max="1262" width="5.7109375" style="6" customWidth="1"/>
    <col min="1263" max="1263" width="11.5703125" style="6" customWidth="1"/>
    <col min="1264" max="1264" width="9.140625" style="6"/>
    <col min="1265" max="1265" width="9.7109375" style="6" customWidth="1"/>
    <col min="1266" max="1266" width="8.5703125" style="6" customWidth="1"/>
    <col min="1267" max="1268" width="0" style="6" hidden="1" customWidth="1"/>
    <col min="1269" max="1269" width="8.28515625" style="6" customWidth="1"/>
    <col min="1270" max="1270" width="11.85546875" style="6" customWidth="1"/>
    <col min="1271" max="1271" width="11.42578125" style="6" customWidth="1"/>
    <col min="1272" max="1272" width="9.140625" style="6"/>
    <col min="1273" max="1273" width="7.85546875" style="6" customWidth="1"/>
    <col min="1274" max="1511" width="9.140625" style="6"/>
    <col min="1512" max="1512" width="14.85546875" style="6" customWidth="1"/>
    <col min="1513" max="1513" width="15.85546875" style="6" customWidth="1"/>
    <col min="1514" max="1514" width="9.85546875" style="6" customWidth="1"/>
    <col min="1515" max="1515" width="6.85546875" style="6" customWidth="1"/>
    <col min="1516" max="1517" width="10.85546875" style="6" customWidth="1"/>
    <col min="1518" max="1518" width="5.7109375" style="6" customWidth="1"/>
    <col min="1519" max="1519" width="11.5703125" style="6" customWidth="1"/>
    <col min="1520" max="1520" width="9.140625" style="6"/>
    <col min="1521" max="1521" width="9.7109375" style="6" customWidth="1"/>
    <col min="1522" max="1522" width="8.5703125" style="6" customWidth="1"/>
    <col min="1523" max="1524" width="0" style="6" hidden="1" customWidth="1"/>
    <col min="1525" max="1525" width="8.28515625" style="6" customWidth="1"/>
    <col min="1526" max="1526" width="11.85546875" style="6" customWidth="1"/>
    <col min="1527" max="1527" width="11.42578125" style="6" customWidth="1"/>
    <col min="1528" max="1528" width="9.140625" style="6"/>
    <col min="1529" max="1529" width="7.85546875" style="6" customWidth="1"/>
    <col min="1530" max="1767" width="9.140625" style="6"/>
    <col min="1768" max="1768" width="14.85546875" style="6" customWidth="1"/>
    <col min="1769" max="1769" width="15.85546875" style="6" customWidth="1"/>
    <col min="1770" max="1770" width="9.85546875" style="6" customWidth="1"/>
    <col min="1771" max="1771" width="6.85546875" style="6" customWidth="1"/>
    <col min="1772" max="1773" width="10.85546875" style="6" customWidth="1"/>
    <col min="1774" max="1774" width="5.7109375" style="6" customWidth="1"/>
    <col min="1775" max="1775" width="11.5703125" style="6" customWidth="1"/>
    <col min="1776" max="1776" width="9.140625" style="6"/>
    <col min="1777" max="1777" width="9.7109375" style="6" customWidth="1"/>
    <col min="1778" max="1778" width="8.5703125" style="6" customWidth="1"/>
    <col min="1779" max="1780" width="0" style="6" hidden="1" customWidth="1"/>
    <col min="1781" max="1781" width="8.28515625" style="6" customWidth="1"/>
    <col min="1782" max="1782" width="11.85546875" style="6" customWidth="1"/>
    <col min="1783" max="1783" width="11.42578125" style="6" customWidth="1"/>
    <col min="1784" max="1784" width="9.140625" style="6"/>
    <col min="1785" max="1785" width="7.85546875" style="6" customWidth="1"/>
    <col min="1786" max="2023" width="9.140625" style="6"/>
    <col min="2024" max="2024" width="14.85546875" style="6" customWidth="1"/>
    <col min="2025" max="2025" width="15.85546875" style="6" customWidth="1"/>
    <col min="2026" max="2026" width="9.85546875" style="6" customWidth="1"/>
    <col min="2027" max="2027" width="6.85546875" style="6" customWidth="1"/>
    <col min="2028" max="2029" width="10.85546875" style="6" customWidth="1"/>
    <col min="2030" max="2030" width="5.7109375" style="6" customWidth="1"/>
    <col min="2031" max="2031" width="11.5703125" style="6" customWidth="1"/>
    <col min="2032" max="2032" width="9.140625" style="6"/>
    <col min="2033" max="2033" width="9.7109375" style="6" customWidth="1"/>
    <col min="2034" max="2034" width="8.5703125" style="6" customWidth="1"/>
    <col min="2035" max="2036" width="0" style="6" hidden="1" customWidth="1"/>
    <col min="2037" max="2037" width="8.28515625" style="6" customWidth="1"/>
    <col min="2038" max="2038" width="11.85546875" style="6" customWidth="1"/>
    <col min="2039" max="2039" width="11.42578125" style="6" customWidth="1"/>
    <col min="2040" max="2040" width="9.140625" style="6"/>
    <col min="2041" max="2041" width="7.85546875" style="6" customWidth="1"/>
    <col min="2042" max="2279" width="9.140625" style="6"/>
    <col min="2280" max="2280" width="14.85546875" style="6" customWidth="1"/>
    <col min="2281" max="2281" width="15.85546875" style="6" customWidth="1"/>
    <col min="2282" max="2282" width="9.85546875" style="6" customWidth="1"/>
    <col min="2283" max="2283" width="6.85546875" style="6" customWidth="1"/>
    <col min="2284" max="2285" width="10.85546875" style="6" customWidth="1"/>
    <col min="2286" max="2286" width="5.7109375" style="6" customWidth="1"/>
    <col min="2287" max="2287" width="11.5703125" style="6" customWidth="1"/>
    <col min="2288" max="2288" width="9.140625" style="6"/>
    <col min="2289" max="2289" width="9.7109375" style="6" customWidth="1"/>
    <col min="2290" max="2290" width="8.5703125" style="6" customWidth="1"/>
    <col min="2291" max="2292" width="0" style="6" hidden="1" customWidth="1"/>
    <col min="2293" max="2293" width="8.28515625" style="6" customWidth="1"/>
    <col min="2294" max="2294" width="11.85546875" style="6" customWidth="1"/>
    <col min="2295" max="2295" width="11.42578125" style="6" customWidth="1"/>
    <col min="2296" max="2296" width="9.140625" style="6"/>
    <col min="2297" max="2297" width="7.85546875" style="6" customWidth="1"/>
    <col min="2298" max="2535" width="9.140625" style="6"/>
    <col min="2536" max="2536" width="14.85546875" style="6" customWidth="1"/>
    <col min="2537" max="2537" width="15.85546875" style="6" customWidth="1"/>
    <col min="2538" max="2538" width="9.85546875" style="6" customWidth="1"/>
    <col min="2539" max="2539" width="6.85546875" style="6" customWidth="1"/>
    <col min="2540" max="2541" width="10.85546875" style="6" customWidth="1"/>
    <col min="2542" max="2542" width="5.7109375" style="6" customWidth="1"/>
    <col min="2543" max="2543" width="11.5703125" style="6" customWidth="1"/>
    <col min="2544" max="2544" width="9.140625" style="6"/>
    <col min="2545" max="2545" width="9.7109375" style="6" customWidth="1"/>
    <col min="2546" max="2546" width="8.5703125" style="6" customWidth="1"/>
    <col min="2547" max="2548" width="0" style="6" hidden="1" customWidth="1"/>
    <col min="2549" max="2549" width="8.28515625" style="6" customWidth="1"/>
    <col min="2550" max="2550" width="11.85546875" style="6" customWidth="1"/>
    <col min="2551" max="2551" width="11.42578125" style="6" customWidth="1"/>
    <col min="2552" max="2552" width="9.140625" style="6"/>
    <col min="2553" max="2553" width="7.85546875" style="6" customWidth="1"/>
    <col min="2554" max="2791" width="9.140625" style="6"/>
    <col min="2792" max="2792" width="14.85546875" style="6" customWidth="1"/>
    <col min="2793" max="2793" width="15.85546875" style="6" customWidth="1"/>
    <col min="2794" max="2794" width="9.85546875" style="6" customWidth="1"/>
    <col min="2795" max="2795" width="6.85546875" style="6" customWidth="1"/>
    <col min="2796" max="2797" width="10.85546875" style="6" customWidth="1"/>
    <col min="2798" max="2798" width="5.7109375" style="6" customWidth="1"/>
    <col min="2799" max="2799" width="11.5703125" style="6" customWidth="1"/>
    <col min="2800" max="2800" width="9.140625" style="6"/>
    <col min="2801" max="2801" width="9.7109375" style="6" customWidth="1"/>
    <col min="2802" max="2802" width="8.5703125" style="6" customWidth="1"/>
    <col min="2803" max="2804" width="0" style="6" hidden="1" customWidth="1"/>
    <col min="2805" max="2805" width="8.28515625" style="6" customWidth="1"/>
    <col min="2806" max="2806" width="11.85546875" style="6" customWidth="1"/>
    <col min="2807" max="2807" width="11.42578125" style="6" customWidth="1"/>
    <col min="2808" max="2808" width="9.140625" style="6"/>
    <col min="2809" max="2809" width="7.85546875" style="6" customWidth="1"/>
    <col min="2810" max="3047" width="9.140625" style="6"/>
    <col min="3048" max="3048" width="14.85546875" style="6" customWidth="1"/>
    <col min="3049" max="3049" width="15.85546875" style="6" customWidth="1"/>
    <col min="3050" max="3050" width="9.85546875" style="6" customWidth="1"/>
    <col min="3051" max="3051" width="6.85546875" style="6" customWidth="1"/>
    <col min="3052" max="3053" width="10.85546875" style="6" customWidth="1"/>
    <col min="3054" max="3054" width="5.7109375" style="6" customWidth="1"/>
    <col min="3055" max="3055" width="11.5703125" style="6" customWidth="1"/>
    <col min="3056" max="3056" width="9.140625" style="6"/>
    <col min="3057" max="3057" width="9.7109375" style="6" customWidth="1"/>
    <col min="3058" max="3058" width="8.5703125" style="6" customWidth="1"/>
    <col min="3059" max="3060" width="0" style="6" hidden="1" customWidth="1"/>
    <col min="3061" max="3061" width="8.28515625" style="6" customWidth="1"/>
    <col min="3062" max="3062" width="11.85546875" style="6" customWidth="1"/>
    <col min="3063" max="3063" width="11.42578125" style="6" customWidth="1"/>
    <col min="3064" max="3064" width="9.140625" style="6"/>
    <col min="3065" max="3065" width="7.85546875" style="6" customWidth="1"/>
    <col min="3066" max="3303" width="9.140625" style="6"/>
    <col min="3304" max="3304" width="14.85546875" style="6" customWidth="1"/>
    <col min="3305" max="3305" width="15.85546875" style="6" customWidth="1"/>
    <col min="3306" max="3306" width="9.85546875" style="6" customWidth="1"/>
    <col min="3307" max="3307" width="6.85546875" style="6" customWidth="1"/>
    <col min="3308" max="3309" width="10.85546875" style="6" customWidth="1"/>
    <col min="3310" max="3310" width="5.7109375" style="6" customWidth="1"/>
    <col min="3311" max="3311" width="11.5703125" style="6" customWidth="1"/>
    <col min="3312" max="3312" width="9.140625" style="6"/>
    <col min="3313" max="3313" width="9.7109375" style="6" customWidth="1"/>
    <col min="3314" max="3314" width="8.5703125" style="6" customWidth="1"/>
    <col min="3315" max="3316" width="0" style="6" hidden="1" customWidth="1"/>
    <col min="3317" max="3317" width="8.28515625" style="6" customWidth="1"/>
    <col min="3318" max="3318" width="11.85546875" style="6" customWidth="1"/>
    <col min="3319" max="3319" width="11.42578125" style="6" customWidth="1"/>
    <col min="3320" max="3320" width="9.140625" style="6"/>
    <col min="3321" max="3321" width="7.85546875" style="6" customWidth="1"/>
    <col min="3322" max="3559" width="9.140625" style="6"/>
    <col min="3560" max="3560" width="14.85546875" style="6" customWidth="1"/>
    <col min="3561" max="3561" width="15.85546875" style="6" customWidth="1"/>
    <col min="3562" max="3562" width="9.85546875" style="6" customWidth="1"/>
    <col min="3563" max="3563" width="6.85546875" style="6" customWidth="1"/>
    <col min="3564" max="3565" width="10.85546875" style="6" customWidth="1"/>
    <col min="3566" max="3566" width="5.7109375" style="6" customWidth="1"/>
    <col min="3567" max="3567" width="11.5703125" style="6" customWidth="1"/>
    <col min="3568" max="3568" width="9.140625" style="6"/>
    <col min="3569" max="3569" width="9.7109375" style="6" customWidth="1"/>
    <col min="3570" max="3570" width="8.5703125" style="6" customWidth="1"/>
    <col min="3571" max="3572" width="0" style="6" hidden="1" customWidth="1"/>
    <col min="3573" max="3573" width="8.28515625" style="6" customWidth="1"/>
    <col min="3574" max="3574" width="11.85546875" style="6" customWidth="1"/>
    <col min="3575" max="3575" width="11.42578125" style="6" customWidth="1"/>
    <col min="3576" max="3576" width="9.140625" style="6"/>
    <col min="3577" max="3577" width="7.85546875" style="6" customWidth="1"/>
    <col min="3578" max="3815" width="9.140625" style="6"/>
    <col min="3816" max="3816" width="14.85546875" style="6" customWidth="1"/>
    <col min="3817" max="3817" width="15.85546875" style="6" customWidth="1"/>
    <col min="3818" max="3818" width="9.85546875" style="6" customWidth="1"/>
    <col min="3819" max="3819" width="6.85546875" style="6" customWidth="1"/>
    <col min="3820" max="3821" width="10.85546875" style="6" customWidth="1"/>
    <col min="3822" max="3822" width="5.7109375" style="6" customWidth="1"/>
    <col min="3823" max="3823" width="11.5703125" style="6" customWidth="1"/>
    <col min="3824" max="3824" width="9.140625" style="6"/>
    <col min="3825" max="3825" width="9.7109375" style="6" customWidth="1"/>
    <col min="3826" max="3826" width="8.5703125" style="6" customWidth="1"/>
    <col min="3827" max="3828" width="0" style="6" hidden="1" customWidth="1"/>
    <col min="3829" max="3829" width="8.28515625" style="6" customWidth="1"/>
    <col min="3830" max="3830" width="11.85546875" style="6" customWidth="1"/>
    <col min="3831" max="3831" width="11.42578125" style="6" customWidth="1"/>
    <col min="3832" max="3832" width="9.140625" style="6"/>
    <col min="3833" max="3833" width="7.85546875" style="6" customWidth="1"/>
    <col min="3834" max="4071" width="9.140625" style="6"/>
    <col min="4072" max="4072" width="14.85546875" style="6" customWidth="1"/>
    <col min="4073" max="4073" width="15.85546875" style="6" customWidth="1"/>
    <col min="4074" max="4074" width="9.85546875" style="6" customWidth="1"/>
    <col min="4075" max="4075" width="6.85546875" style="6" customWidth="1"/>
    <col min="4076" max="4077" width="10.85546875" style="6" customWidth="1"/>
    <col min="4078" max="4078" width="5.7109375" style="6" customWidth="1"/>
    <col min="4079" max="4079" width="11.5703125" style="6" customWidth="1"/>
    <col min="4080" max="4080" width="9.140625" style="6"/>
    <col min="4081" max="4081" width="9.7109375" style="6" customWidth="1"/>
    <col min="4082" max="4082" width="8.5703125" style="6" customWidth="1"/>
    <col min="4083" max="4084" width="0" style="6" hidden="1" customWidth="1"/>
    <col min="4085" max="4085" width="8.28515625" style="6" customWidth="1"/>
    <col min="4086" max="4086" width="11.85546875" style="6" customWidth="1"/>
    <col min="4087" max="4087" width="11.42578125" style="6" customWidth="1"/>
    <col min="4088" max="4088" width="9.140625" style="6"/>
    <col min="4089" max="4089" width="7.85546875" style="6" customWidth="1"/>
    <col min="4090" max="4327" width="9.140625" style="6"/>
    <col min="4328" max="4328" width="14.85546875" style="6" customWidth="1"/>
    <col min="4329" max="4329" width="15.85546875" style="6" customWidth="1"/>
    <col min="4330" max="4330" width="9.85546875" style="6" customWidth="1"/>
    <col min="4331" max="4331" width="6.85546875" style="6" customWidth="1"/>
    <col min="4332" max="4333" width="10.85546875" style="6" customWidth="1"/>
    <col min="4334" max="4334" width="5.7109375" style="6" customWidth="1"/>
    <col min="4335" max="4335" width="11.5703125" style="6" customWidth="1"/>
    <col min="4336" max="4336" width="9.140625" style="6"/>
    <col min="4337" max="4337" width="9.7109375" style="6" customWidth="1"/>
    <col min="4338" max="4338" width="8.5703125" style="6" customWidth="1"/>
    <col min="4339" max="4340" width="0" style="6" hidden="1" customWidth="1"/>
    <col min="4341" max="4341" width="8.28515625" style="6" customWidth="1"/>
    <col min="4342" max="4342" width="11.85546875" style="6" customWidth="1"/>
    <col min="4343" max="4343" width="11.42578125" style="6" customWidth="1"/>
    <col min="4344" max="4344" width="9.140625" style="6"/>
    <col min="4345" max="4345" width="7.85546875" style="6" customWidth="1"/>
    <col min="4346" max="4583" width="9.140625" style="6"/>
    <col min="4584" max="4584" width="14.85546875" style="6" customWidth="1"/>
    <col min="4585" max="4585" width="15.85546875" style="6" customWidth="1"/>
    <col min="4586" max="4586" width="9.85546875" style="6" customWidth="1"/>
    <col min="4587" max="4587" width="6.85546875" style="6" customWidth="1"/>
    <col min="4588" max="4589" width="10.85546875" style="6" customWidth="1"/>
    <col min="4590" max="4590" width="5.7109375" style="6" customWidth="1"/>
    <col min="4591" max="4591" width="11.5703125" style="6" customWidth="1"/>
    <col min="4592" max="4592" width="9.140625" style="6"/>
    <col min="4593" max="4593" width="9.7109375" style="6" customWidth="1"/>
    <col min="4594" max="4594" width="8.5703125" style="6" customWidth="1"/>
    <col min="4595" max="4596" width="0" style="6" hidden="1" customWidth="1"/>
    <col min="4597" max="4597" width="8.28515625" style="6" customWidth="1"/>
    <col min="4598" max="4598" width="11.85546875" style="6" customWidth="1"/>
    <col min="4599" max="4599" width="11.42578125" style="6" customWidth="1"/>
    <col min="4600" max="4600" width="9.140625" style="6"/>
    <col min="4601" max="4601" width="7.85546875" style="6" customWidth="1"/>
    <col min="4602" max="4839" width="9.140625" style="6"/>
    <col min="4840" max="4840" width="14.85546875" style="6" customWidth="1"/>
    <col min="4841" max="4841" width="15.85546875" style="6" customWidth="1"/>
    <col min="4842" max="4842" width="9.85546875" style="6" customWidth="1"/>
    <col min="4843" max="4843" width="6.85546875" style="6" customWidth="1"/>
    <col min="4844" max="4845" width="10.85546875" style="6" customWidth="1"/>
    <col min="4846" max="4846" width="5.7109375" style="6" customWidth="1"/>
    <col min="4847" max="4847" width="11.5703125" style="6" customWidth="1"/>
    <col min="4848" max="4848" width="9.140625" style="6"/>
    <col min="4849" max="4849" width="9.7109375" style="6" customWidth="1"/>
    <col min="4850" max="4850" width="8.5703125" style="6" customWidth="1"/>
    <col min="4851" max="4852" width="0" style="6" hidden="1" customWidth="1"/>
    <col min="4853" max="4853" width="8.28515625" style="6" customWidth="1"/>
    <col min="4854" max="4854" width="11.85546875" style="6" customWidth="1"/>
    <col min="4855" max="4855" width="11.42578125" style="6" customWidth="1"/>
    <col min="4856" max="4856" width="9.140625" style="6"/>
    <col min="4857" max="4857" width="7.85546875" style="6" customWidth="1"/>
    <col min="4858" max="5095" width="9.140625" style="6"/>
    <col min="5096" max="5096" width="14.85546875" style="6" customWidth="1"/>
    <col min="5097" max="5097" width="15.85546875" style="6" customWidth="1"/>
    <col min="5098" max="5098" width="9.85546875" style="6" customWidth="1"/>
    <col min="5099" max="5099" width="6.85546875" style="6" customWidth="1"/>
    <col min="5100" max="5101" width="10.85546875" style="6" customWidth="1"/>
    <col min="5102" max="5102" width="5.7109375" style="6" customWidth="1"/>
    <col min="5103" max="5103" width="11.5703125" style="6" customWidth="1"/>
    <col min="5104" max="5104" width="9.140625" style="6"/>
    <col min="5105" max="5105" width="9.7109375" style="6" customWidth="1"/>
    <col min="5106" max="5106" width="8.5703125" style="6" customWidth="1"/>
    <col min="5107" max="5108" width="0" style="6" hidden="1" customWidth="1"/>
    <col min="5109" max="5109" width="8.28515625" style="6" customWidth="1"/>
    <col min="5110" max="5110" width="11.85546875" style="6" customWidth="1"/>
    <col min="5111" max="5111" width="11.42578125" style="6" customWidth="1"/>
    <col min="5112" max="5112" width="9.140625" style="6"/>
    <col min="5113" max="5113" width="7.85546875" style="6" customWidth="1"/>
    <col min="5114" max="5351" width="9.140625" style="6"/>
    <col min="5352" max="5352" width="14.85546875" style="6" customWidth="1"/>
    <col min="5353" max="5353" width="15.85546875" style="6" customWidth="1"/>
    <col min="5354" max="5354" width="9.85546875" style="6" customWidth="1"/>
    <col min="5355" max="5355" width="6.85546875" style="6" customWidth="1"/>
    <col min="5356" max="5357" width="10.85546875" style="6" customWidth="1"/>
    <col min="5358" max="5358" width="5.7109375" style="6" customWidth="1"/>
    <col min="5359" max="5359" width="11.5703125" style="6" customWidth="1"/>
    <col min="5360" max="5360" width="9.140625" style="6"/>
    <col min="5361" max="5361" width="9.7109375" style="6" customWidth="1"/>
    <col min="5362" max="5362" width="8.5703125" style="6" customWidth="1"/>
    <col min="5363" max="5364" width="0" style="6" hidden="1" customWidth="1"/>
    <col min="5365" max="5365" width="8.28515625" style="6" customWidth="1"/>
    <col min="5366" max="5366" width="11.85546875" style="6" customWidth="1"/>
    <col min="5367" max="5367" width="11.42578125" style="6" customWidth="1"/>
    <col min="5368" max="5368" width="9.140625" style="6"/>
    <col min="5369" max="5369" width="7.85546875" style="6" customWidth="1"/>
    <col min="5370" max="5607" width="9.140625" style="6"/>
    <col min="5608" max="5608" width="14.85546875" style="6" customWidth="1"/>
    <col min="5609" max="5609" width="15.85546875" style="6" customWidth="1"/>
    <col min="5610" max="5610" width="9.85546875" style="6" customWidth="1"/>
    <col min="5611" max="5611" width="6.85546875" style="6" customWidth="1"/>
    <col min="5612" max="5613" width="10.85546875" style="6" customWidth="1"/>
    <col min="5614" max="5614" width="5.7109375" style="6" customWidth="1"/>
    <col min="5615" max="5615" width="11.5703125" style="6" customWidth="1"/>
    <col min="5616" max="5616" width="9.140625" style="6"/>
    <col min="5617" max="5617" width="9.7109375" style="6" customWidth="1"/>
    <col min="5618" max="5618" width="8.5703125" style="6" customWidth="1"/>
    <col min="5619" max="5620" width="0" style="6" hidden="1" customWidth="1"/>
    <col min="5621" max="5621" width="8.28515625" style="6" customWidth="1"/>
    <col min="5622" max="5622" width="11.85546875" style="6" customWidth="1"/>
    <col min="5623" max="5623" width="11.42578125" style="6" customWidth="1"/>
    <col min="5624" max="5624" width="9.140625" style="6"/>
    <col min="5625" max="5625" width="7.85546875" style="6" customWidth="1"/>
    <col min="5626" max="5863" width="9.140625" style="6"/>
    <col min="5864" max="5864" width="14.85546875" style="6" customWidth="1"/>
    <col min="5865" max="5865" width="15.85546875" style="6" customWidth="1"/>
    <col min="5866" max="5866" width="9.85546875" style="6" customWidth="1"/>
    <col min="5867" max="5867" width="6.85546875" style="6" customWidth="1"/>
    <col min="5868" max="5869" width="10.85546875" style="6" customWidth="1"/>
    <col min="5870" max="5870" width="5.7109375" style="6" customWidth="1"/>
    <col min="5871" max="5871" width="11.5703125" style="6" customWidth="1"/>
    <col min="5872" max="5872" width="9.140625" style="6"/>
    <col min="5873" max="5873" width="9.7109375" style="6" customWidth="1"/>
    <col min="5874" max="5874" width="8.5703125" style="6" customWidth="1"/>
    <col min="5875" max="5876" width="0" style="6" hidden="1" customWidth="1"/>
    <col min="5877" max="5877" width="8.28515625" style="6" customWidth="1"/>
    <col min="5878" max="5878" width="11.85546875" style="6" customWidth="1"/>
    <col min="5879" max="5879" width="11.42578125" style="6" customWidth="1"/>
    <col min="5880" max="5880" width="9.140625" style="6"/>
    <col min="5881" max="5881" width="7.85546875" style="6" customWidth="1"/>
    <col min="5882" max="6119" width="9.140625" style="6"/>
    <col min="6120" max="6120" width="14.85546875" style="6" customWidth="1"/>
    <col min="6121" max="6121" width="15.85546875" style="6" customWidth="1"/>
    <col min="6122" max="6122" width="9.85546875" style="6" customWidth="1"/>
    <col min="6123" max="6123" width="6.85546875" style="6" customWidth="1"/>
    <col min="6124" max="6125" width="10.85546875" style="6" customWidth="1"/>
    <col min="6126" max="6126" width="5.7109375" style="6" customWidth="1"/>
    <col min="6127" max="6127" width="11.5703125" style="6" customWidth="1"/>
    <col min="6128" max="6128" width="9.140625" style="6"/>
    <col min="6129" max="6129" width="9.7109375" style="6" customWidth="1"/>
    <col min="6130" max="6130" width="8.5703125" style="6" customWidth="1"/>
    <col min="6131" max="6132" width="0" style="6" hidden="1" customWidth="1"/>
    <col min="6133" max="6133" width="8.28515625" style="6" customWidth="1"/>
    <col min="6134" max="6134" width="11.85546875" style="6" customWidth="1"/>
    <col min="6135" max="6135" width="11.42578125" style="6" customWidth="1"/>
    <col min="6136" max="6136" width="9.140625" style="6"/>
    <col min="6137" max="6137" width="7.85546875" style="6" customWidth="1"/>
    <col min="6138" max="6375" width="9.140625" style="6"/>
    <col min="6376" max="6376" width="14.85546875" style="6" customWidth="1"/>
    <col min="6377" max="6377" width="15.85546875" style="6" customWidth="1"/>
    <col min="6378" max="6378" width="9.85546875" style="6" customWidth="1"/>
    <col min="6379" max="6379" width="6.85546875" style="6" customWidth="1"/>
    <col min="6380" max="6381" width="10.85546875" style="6" customWidth="1"/>
    <col min="6382" max="6382" width="5.7109375" style="6" customWidth="1"/>
    <col min="6383" max="6383" width="11.5703125" style="6" customWidth="1"/>
    <col min="6384" max="6384" width="9.140625" style="6"/>
    <col min="6385" max="6385" width="9.7109375" style="6" customWidth="1"/>
    <col min="6386" max="6386" width="8.5703125" style="6" customWidth="1"/>
    <col min="6387" max="6388" width="0" style="6" hidden="1" customWidth="1"/>
    <col min="6389" max="6389" width="8.28515625" style="6" customWidth="1"/>
    <col min="6390" max="6390" width="11.85546875" style="6" customWidth="1"/>
    <col min="6391" max="6391" width="11.42578125" style="6" customWidth="1"/>
    <col min="6392" max="6392" width="9.140625" style="6"/>
    <col min="6393" max="6393" width="7.85546875" style="6" customWidth="1"/>
    <col min="6394" max="6631" width="9.140625" style="6"/>
    <col min="6632" max="6632" width="14.85546875" style="6" customWidth="1"/>
    <col min="6633" max="6633" width="15.85546875" style="6" customWidth="1"/>
    <col min="6634" max="6634" width="9.85546875" style="6" customWidth="1"/>
    <col min="6635" max="6635" width="6.85546875" style="6" customWidth="1"/>
    <col min="6636" max="6637" width="10.85546875" style="6" customWidth="1"/>
    <col min="6638" max="6638" width="5.7109375" style="6" customWidth="1"/>
    <col min="6639" max="6639" width="11.5703125" style="6" customWidth="1"/>
    <col min="6640" max="6640" width="9.140625" style="6"/>
    <col min="6641" max="6641" width="9.7109375" style="6" customWidth="1"/>
    <col min="6642" max="6642" width="8.5703125" style="6" customWidth="1"/>
    <col min="6643" max="6644" width="0" style="6" hidden="1" customWidth="1"/>
    <col min="6645" max="6645" width="8.28515625" style="6" customWidth="1"/>
    <col min="6646" max="6646" width="11.85546875" style="6" customWidth="1"/>
    <col min="6647" max="6647" width="11.42578125" style="6" customWidth="1"/>
    <col min="6648" max="6648" width="9.140625" style="6"/>
    <col min="6649" max="6649" width="7.85546875" style="6" customWidth="1"/>
    <col min="6650" max="6887" width="9.140625" style="6"/>
    <col min="6888" max="6888" width="14.85546875" style="6" customWidth="1"/>
    <col min="6889" max="6889" width="15.85546875" style="6" customWidth="1"/>
    <col min="6890" max="6890" width="9.85546875" style="6" customWidth="1"/>
    <col min="6891" max="6891" width="6.85546875" style="6" customWidth="1"/>
    <col min="6892" max="6893" width="10.85546875" style="6" customWidth="1"/>
    <col min="6894" max="6894" width="5.7109375" style="6" customWidth="1"/>
    <col min="6895" max="6895" width="11.5703125" style="6" customWidth="1"/>
    <col min="6896" max="6896" width="9.140625" style="6"/>
    <col min="6897" max="6897" width="9.7109375" style="6" customWidth="1"/>
    <col min="6898" max="6898" width="8.5703125" style="6" customWidth="1"/>
    <col min="6899" max="6900" width="0" style="6" hidden="1" customWidth="1"/>
    <col min="6901" max="6901" width="8.28515625" style="6" customWidth="1"/>
    <col min="6902" max="6902" width="11.85546875" style="6" customWidth="1"/>
    <col min="6903" max="6903" width="11.42578125" style="6" customWidth="1"/>
    <col min="6904" max="6904" width="9.140625" style="6"/>
    <col min="6905" max="6905" width="7.85546875" style="6" customWidth="1"/>
    <col min="6906" max="7143" width="9.140625" style="6"/>
    <col min="7144" max="7144" width="14.85546875" style="6" customWidth="1"/>
    <col min="7145" max="7145" width="15.85546875" style="6" customWidth="1"/>
    <col min="7146" max="7146" width="9.85546875" style="6" customWidth="1"/>
    <col min="7147" max="7147" width="6.85546875" style="6" customWidth="1"/>
    <col min="7148" max="7149" width="10.85546875" style="6" customWidth="1"/>
    <col min="7150" max="7150" width="5.7109375" style="6" customWidth="1"/>
    <col min="7151" max="7151" width="11.5703125" style="6" customWidth="1"/>
    <col min="7152" max="7152" width="9.140625" style="6"/>
    <col min="7153" max="7153" width="9.7109375" style="6" customWidth="1"/>
    <col min="7154" max="7154" width="8.5703125" style="6" customWidth="1"/>
    <col min="7155" max="7156" width="0" style="6" hidden="1" customWidth="1"/>
    <col min="7157" max="7157" width="8.28515625" style="6" customWidth="1"/>
    <col min="7158" max="7158" width="11.85546875" style="6" customWidth="1"/>
    <col min="7159" max="7159" width="11.42578125" style="6" customWidth="1"/>
    <col min="7160" max="7160" width="9.140625" style="6"/>
    <col min="7161" max="7161" width="7.85546875" style="6" customWidth="1"/>
    <col min="7162" max="7399" width="9.140625" style="6"/>
    <col min="7400" max="7400" width="14.85546875" style="6" customWidth="1"/>
    <col min="7401" max="7401" width="15.85546875" style="6" customWidth="1"/>
    <col min="7402" max="7402" width="9.85546875" style="6" customWidth="1"/>
    <col min="7403" max="7403" width="6.85546875" style="6" customWidth="1"/>
    <col min="7404" max="7405" width="10.85546875" style="6" customWidth="1"/>
    <col min="7406" max="7406" width="5.7109375" style="6" customWidth="1"/>
    <col min="7407" max="7407" width="11.5703125" style="6" customWidth="1"/>
    <col min="7408" max="7408" width="9.140625" style="6"/>
    <col min="7409" max="7409" width="9.7109375" style="6" customWidth="1"/>
    <col min="7410" max="7410" width="8.5703125" style="6" customWidth="1"/>
    <col min="7411" max="7412" width="0" style="6" hidden="1" customWidth="1"/>
    <col min="7413" max="7413" width="8.28515625" style="6" customWidth="1"/>
    <col min="7414" max="7414" width="11.85546875" style="6" customWidth="1"/>
    <col min="7415" max="7415" width="11.42578125" style="6" customWidth="1"/>
    <col min="7416" max="7416" width="9.140625" style="6"/>
    <col min="7417" max="7417" width="7.85546875" style="6" customWidth="1"/>
    <col min="7418" max="7655" width="9.140625" style="6"/>
    <col min="7656" max="7656" width="14.85546875" style="6" customWidth="1"/>
    <col min="7657" max="7657" width="15.85546875" style="6" customWidth="1"/>
    <col min="7658" max="7658" width="9.85546875" style="6" customWidth="1"/>
    <col min="7659" max="7659" width="6.85546875" style="6" customWidth="1"/>
    <col min="7660" max="7661" width="10.85546875" style="6" customWidth="1"/>
    <col min="7662" max="7662" width="5.7109375" style="6" customWidth="1"/>
    <col min="7663" max="7663" width="11.5703125" style="6" customWidth="1"/>
    <col min="7664" max="7664" width="9.140625" style="6"/>
    <col min="7665" max="7665" width="9.7109375" style="6" customWidth="1"/>
    <col min="7666" max="7666" width="8.5703125" style="6" customWidth="1"/>
    <col min="7667" max="7668" width="0" style="6" hidden="1" customWidth="1"/>
    <col min="7669" max="7669" width="8.28515625" style="6" customWidth="1"/>
    <col min="7670" max="7670" width="11.85546875" style="6" customWidth="1"/>
    <col min="7671" max="7671" width="11.42578125" style="6" customWidth="1"/>
    <col min="7672" max="7672" width="9.140625" style="6"/>
    <col min="7673" max="7673" width="7.85546875" style="6" customWidth="1"/>
    <col min="7674" max="7911" width="9.140625" style="6"/>
    <col min="7912" max="7912" width="14.85546875" style="6" customWidth="1"/>
    <col min="7913" max="7913" width="15.85546875" style="6" customWidth="1"/>
    <col min="7914" max="7914" width="9.85546875" style="6" customWidth="1"/>
    <col min="7915" max="7915" width="6.85546875" style="6" customWidth="1"/>
    <col min="7916" max="7917" width="10.85546875" style="6" customWidth="1"/>
    <col min="7918" max="7918" width="5.7109375" style="6" customWidth="1"/>
    <col min="7919" max="7919" width="11.5703125" style="6" customWidth="1"/>
    <col min="7920" max="7920" width="9.140625" style="6"/>
    <col min="7921" max="7921" width="9.7109375" style="6" customWidth="1"/>
    <col min="7922" max="7922" width="8.5703125" style="6" customWidth="1"/>
    <col min="7923" max="7924" width="0" style="6" hidden="1" customWidth="1"/>
    <col min="7925" max="7925" width="8.28515625" style="6" customWidth="1"/>
    <col min="7926" max="7926" width="11.85546875" style="6" customWidth="1"/>
    <col min="7927" max="7927" width="11.42578125" style="6" customWidth="1"/>
    <col min="7928" max="7928" width="9.140625" style="6"/>
    <col min="7929" max="7929" width="7.85546875" style="6" customWidth="1"/>
    <col min="7930" max="8167" width="9.140625" style="6"/>
    <col min="8168" max="8168" width="14.85546875" style="6" customWidth="1"/>
    <col min="8169" max="8169" width="15.85546875" style="6" customWidth="1"/>
    <col min="8170" max="8170" width="9.85546875" style="6" customWidth="1"/>
    <col min="8171" max="8171" width="6.85546875" style="6" customWidth="1"/>
    <col min="8172" max="8173" width="10.85546875" style="6" customWidth="1"/>
    <col min="8174" max="8174" width="5.7109375" style="6" customWidth="1"/>
    <col min="8175" max="8175" width="11.5703125" style="6" customWidth="1"/>
    <col min="8176" max="8176" width="9.140625" style="6"/>
    <col min="8177" max="8177" width="9.7109375" style="6" customWidth="1"/>
    <col min="8178" max="8178" width="8.5703125" style="6" customWidth="1"/>
    <col min="8179" max="8180" width="0" style="6" hidden="1" customWidth="1"/>
    <col min="8181" max="8181" width="8.28515625" style="6" customWidth="1"/>
    <col min="8182" max="8182" width="11.85546875" style="6" customWidth="1"/>
    <col min="8183" max="8183" width="11.42578125" style="6" customWidth="1"/>
    <col min="8184" max="8184" width="9.140625" style="6"/>
    <col min="8185" max="8185" width="7.85546875" style="6" customWidth="1"/>
    <col min="8186" max="8423" width="9.140625" style="6"/>
    <col min="8424" max="8424" width="14.85546875" style="6" customWidth="1"/>
    <col min="8425" max="8425" width="15.85546875" style="6" customWidth="1"/>
    <col min="8426" max="8426" width="9.85546875" style="6" customWidth="1"/>
    <col min="8427" max="8427" width="6.85546875" style="6" customWidth="1"/>
    <col min="8428" max="8429" width="10.85546875" style="6" customWidth="1"/>
    <col min="8430" max="8430" width="5.7109375" style="6" customWidth="1"/>
    <col min="8431" max="8431" width="11.5703125" style="6" customWidth="1"/>
    <col min="8432" max="8432" width="9.140625" style="6"/>
    <col min="8433" max="8433" width="9.7109375" style="6" customWidth="1"/>
    <col min="8434" max="8434" width="8.5703125" style="6" customWidth="1"/>
    <col min="8435" max="8436" width="0" style="6" hidden="1" customWidth="1"/>
    <col min="8437" max="8437" width="8.28515625" style="6" customWidth="1"/>
    <col min="8438" max="8438" width="11.85546875" style="6" customWidth="1"/>
    <col min="8439" max="8439" width="11.42578125" style="6" customWidth="1"/>
    <col min="8440" max="8440" width="9.140625" style="6"/>
    <col min="8441" max="8441" width="7.85546875" style="6" customWidth="1"/>
    <col min="8442" max="8679" width="9.140625" style="6"/>
    <col min="8680" max="8680" width="14.85546875" style="6" customWidth="1"/>
    <col min="8681" max="8681" width="15.85546875" style="6" customWidth="1"/>
    <col min="8682" max="8682" width="9.85546875" style="6" customWidth="1"/>
    <col min="8683" max="8683" width="6.85546875" style="6" customWidth="1"/>
    <col min="8684" max="8685" width="10.85546875" style="6" customWidth="1"/>
    <col min="8686" max="8686" width="5.7109375" style="6" customWidth="1"/>
    <col min="8687" max="8687" width="11.5703125" style="6" customWidth="1"/>
    <col min="8688" max="8688" width="9.140625" style="6"/>
    <col min="8689" max="8689" width="9.7109375" style="6" customWidth="1"/>
    <col min="8690" max="8690" width="8.5703125" style="6" customWidth="1"/>
    <col min="8691" max="8692" width="0" style="6" hidden="1" customWidth="1"/>
    <col min="8693" max="8693" width="8.28515625" style="6" customWidth="1"/>
    <col min="8694" max="8694" width="11.85546875" style="6" customWidth="1"/>
    <col min="8695" max="8695" width="11.42578125" style="6" customWidth="1"/>
    <col min="8696" max="8696" width="9.140625" style="6"/>
    <col min="8697" max="8697" width="7.85546875" style="6" customWidth="1"/>
    <col min="8698" max="8935" width="9.140625" style="6"/>
    <col min="8936" max="8936" width="14.85546875" style="6" customWidth="1"/>
    <col min="8937" max="8937" width="15.85546875" style="6" customWidth="1"/>
    <col min="8938" max="8938" width="9.85546875" style="6" customWidth="1"/>
    <col min="8939" max="8939" width="6.85546875" style="6" customWidth="1"/>
    <col min="8940" max="8941" width="10.85546875" style="6" customWidth="1"/>
    <col min="8942" max="8942" width="5.7109375" style="6" customWidth="1"/>
    <col min="8943" max="8943" width="11.5703125" style="6" customWidth="1"/>
    <col min="8944" max="8944" width="9.140625" style="6"/>
    <col min="8945" max="8945" width="9.7109375" style="6" customWidth="1"/>
    <col min="8946" max="8946" width="8.5703125" style="6" customWidth="1"/>
    <col min="8947" max="8948" width="0" style="6" hidden="1" customWidth="1"/>
    <col min="8949" max="8949" width="8.28515625" style="6" customWidth="1"/>
    <col min="8950" max="8950" width="11.85546875" style="6" customWidth="1"/>
    <col min="8951" max="8951" width="11.42578125" style="6" customWidth="1"/>
    <col min="8952" max="8952" width="9.140625" style="6"/>
    <col min="8953" max="8953" width="7.85546875" style="6" customWidth="1"/>
    <col min="8954" max="9191" width="9.140625" style="6"/>
    <col min="9192" max="9192" width="14.85546875" style="6" customWidth="1"/>
    <col min="9193" max="9193" width="15.85546875" style="6" customWidth="1"/>
    <col min="9194" max="9194" width="9.85546875" style="6" customWidth="1"/>
    <col min="9195" max="9195" width="6.85546875" style="6" customWidth="1"/>
    <col min="9196" max="9197" width="10.85546875" style="6" customWidth="1"/>
    <col min="9198" max="9198" width="5.7109375" style="6" customWidth="1"/>
    <col min="9199" max="9199" width="11.5703125" style="6" customWidth="1"/>
    <col min="9200" max="9200" width="9.140625" style="6"/>
    <col min="9201" max="9201" width="9.7109375" style="6" customWidth="1"/>
    <col min="9202" max="9202" width="8.5703125" style="6" customWidth="1"/>
    <col min="9203" max="9204" width="0" style="6" hidden="1" customWidth="1"/>
    <col min="9205" max="9205" width="8.28515625" style="6" customWidth="1"/>
    <col min="9206" max="9206" width="11.85546875" style="6" customWidth="1"/>
    <col min="9207" max="9207" width="11.42578125" style="6" customWidth="1"/>
    <col min="9208" max="9208" width="9.140625" style="6"/>
    <col min="9209" max="9209" width="7.85546875" style="6" customWidth="1"/>
    <col min="9210" max="9447" width="9.140625" style="6"/>
    <col min="9448" max="9448" width="14.85546875" style="6" customWidth="1"/>
    <col min="9449" max="9449" width="15.85546875" style="6" customWidth="1"/>
    <col min="9450" max="9450" width="9.85546875" style="6" customWidth="1"/>
    <col min="9451" max="9451" width="6.85546875" style="6" customWidth="1"/>
    <col min="9452" max="9453" width="10.85546875" style="6" customWidth="1"/>
    <col min="9454" max="9454" width="5.7109375" style="6" customWidth="1"/>
    <col min="9455" max="9455" width="11.5703125" style="6" customWidth="1"/>
    <col min="9456" max="9456" width="9.140625" style="6"/>
    <col min="9457" max="9457" width="9.7109375" style="6" customWidth="1"/>
    <col min="9458" max="9458" width="8.5703125" style="6" customWidth="1"/>
    <col min="9459" max="9460" width="0" style="6" hidden="1" customWidth="1"/>
    <col min="9461" max="9461" width="8.28515625" style="6" customWidth="1"/>
    <col min="9462" max="9462" width="11.85546875" style="6" customWidth="1"/>
    <col min="9463" max="9463" width="11.42578125" style="6" customWidth="1"/>
    <col min="9464" max="9464" width="9.140625" style="6"/>
    <col min="9465" max="9465" width="7.85546875" style="6" customWidth="1"/>
    <col min="9466" max="9703" width="9.140625" style="6"/>
    <col min="9704" max="9704" width="14.85546875" style="6" customWidth="1"/>
    <col min="9705" max="9705" width="15.85546875" style="6" customWidth="1"/>
    <col min="9706" max="9706" width="9.85546875" style="6" customWidth="1"/>
    <col min="9707" max="9707" width="6.85546875" style="6" customWidth="1"/>
    <col min="9708" max="9709" width="10.85546875" style="6" customWidth="1"/>
    <col min="9710" max="9710" width="5.7109375" style="6" customWidth="1"/>
    <col min="9711" max="9711" width="11.5703125" style="6" customWidth="1"/>
    <col min="9712" max="9712" width="9.140625" style="6"/>
    <col min="9713" max="9713" width="9.7109375" style="6" customWidth="1"/>
    <col min="9714" max="9714" width="8.5703125" style="6" customWidth="1"/>
    <col min="9715" max="9716" width="0" style="6" hidden="1" customWidth="1"/>
    <col min="9717" max="9717" width="8.28515625" style="6" customWidth="1"/>
    <col min="9718" max="9718" width="11.85546875" style="6" customWidth="1"/>
    <col min="9719" max="9719" width="11.42578125" style="6" customWidth="1"/>
    <col min="9720" max="9720" width="9.140625" style="6"/>
    <col min="9721" max="9721" width="7.85546875" style="6" customWidth="1"/>
    <col min="9722" max="9959" width="9.140625" style="6"/>
    <col min="9960" max="9960" width="14.85546875" style="6" customWidth="1"/>
    <col min="9961" max="9961" width="15.85546875" style="6" customWidth="1"/>
    <col min="9962" max="9962" width="9.85546875" style="6" customWidth="1"/>
    <col min="9963" max="9963" width="6.85546875" style="6" customWidth="1"/>
    <col min="9964" max="9965" width="10.85546875" style="6" customWidth="1"/>
    <col min="9966" max="9966" width="5.7109375" style="6" customWidth="1"/>
    <col min="9967" max="9967" width="11.5703125" style="6" customWidth="1"/>
    <col min="9968" max="9968" width="9.140625" style="6"/>
    <col min="9969" max="9969" width="9.7109375" style="6" customWidth="1"/>
    <col min="9970" max="9970" width="8.5703125" style="6" customWidth="1"/>
    <col min="9971" max="9972" width="0" style="6" hidden="1" customWidth="1"/>
    <col min="9973" max="9973" width="8.28515625" style="6" customWidth="1"/>
    <col min="9974" max="9974" width="11.85546875" style="6" customWidth="1"/>
    <col min="9975" max="9975" width="11.42578125" style="6" customWidth="1"/>
    <col min="9976" max="9976" width="9.140625" style="6"/>
    <col min="9977" max="9977" width="7.85546875" style="6" customWidth="1"/>
    <col min="9978" max="10215" width="9.140625" style="6"/>
    <col min="10216" max="10216" width="14.85546875" style="6" customWidth="1"/>
    <col min="10217" max="10217" width="15.85546875" style="6" customWidth="1"/>
    <col min="10218" max="10218" width="9.85546875" style="6" customWidth="1"/>
    <col min="10219" max="10219" width="6.85546875" style="6" customWidth="1"/>
    <col min="10220" max="10221" width="10.85546875" style="6" customWidth="1"/>
    <col min="10222" max="10222" width="5.7109375" style="6" customWidth="1"/>
    <col min="10223" max="10223" width="11.5703125" style="6" customWidth="1"/>
    <col min="10224" max="10224" width="9.140625" style="6"/>
    <col min="10225" max="10225" width="9.7109375" style="6" customWidth="1"/>
    <col min="10226" max="10226" width="8.5703125" style="6" customWidth="1"/>
    <col min="10227" max="10228" width="0" style="6" hidden="1" customWidth="1"/>
    <col min="10229" max="10229" width="8.28515625" style="6" customWidth="1"/>
    <col min="10230" max="10230" width="11.85546875" style="6" customWidth="1"/>
    <col min="10231" max="10231" width="11.42578125" style="6" customWidth="1"/>
    <col min="10232" max="10232" width="9.140625" style="6"/>
    <col min="10233" max="10233" width="7.85546875" style="6" customWidth="1"/>
    <col min="10234" max="10471" width="9.140625" style="6"/>
    <col min="10472" max="10472" width="14.85546875" style="6" customWidth="1"/>
    <col min="10473" max="10473" width="15.85546875" style="6" customWidth="1"/>
    <col min="10474" max="10474" width="9.85546875" style="6" customWidth="1"/>
    <col min="10475" max="10475" width="6.85546875" style="6" customWidth="1"/>
    <col min="10476" max="10477" width="10.85546875" style="6" customWidth="1"/>
    <col min="10478" max="10478" width="5.7109375" style="6" customWidth="1"/>
    <col min="10479" max="10479" width="11.5703125" style="6" customWidth="1"/>
    <col min="10480" max="10480" width="9.140625" style="6"/>
    <col min="10481" max="10481" width="9.7109375" style="6" customWidth="1"/>
    <col min="10482" max="10482" width="8.5703125" style="6" customWidth="1"/>
    <col min="10483" max="10484" width="0" style="6" hidden="1" customWidth="1"/>
    <col min="10485" max="10485" width="8.28515625" style="6" customWidth="1"/>
    <col min="10486" max="10486" width="11.85546875" style="6" customWidth="1"/>
    <col min="10487" max="10487" width="11.42578125" style="6" customWidth="1"/>
    <col min="10488" max="10488" width="9.140625" style="6"/>
    <col min="10489" max="10489" width="7.85546875" style="6" customWidth="1"/>
    <col min="10490" max="10727" width="9.140625" style="6"/>
    <col min="10728" max="10728" width="14.85546875" style="6" customWidth="1"/>
    <col min="10729" max="10729" width="15.85546875" style="6" customWidth="1"/>
    <col min="10730" max="10730" width="9.85546875" style="6" customWidth="1"/>
    <col min="10731" max="10731" width="6.85546875" style="6" customWidth="1"/>
    <col min="10732" max="10733" width="10.85546875" style="6" customWidth="1"/>
    <col min="10734" max="10734" width="5.7109375" style="6" customWidth="1"/>
    <col min="10735" max="10735" width="11.5703125" style="6" customWidth="1"/>
    <col min="10736" max="10736" width="9.140625" style="6"/>
    <col min="10737" max="10737" width="9.7109375" style="6" customWidth="1"/>
    <col min="10738" max="10738" width="8.5703125" style="6" customWidth="1"/>
    <col min="10739" max="10740" width="0" style="6" hidden="1" customWidth="1"/>
    <col min="10741" max="10741" width="8.28515625" style="6" customWidth="1"/>
    <col min="10742" max="10742" width="11.85546875" style="6" customWidth="1"/>
    <col min="10743" max="10743" width="11.42578125" style="6" customWidth="1"/>
    <col min="10744" max="10744" width="9.140625" style="6"/>
    <col min="10745" max="10745" width="7.85546875" style="6" customWidth="1"/>
    <col min="10746" max="10983" width="9.140625" style="6"/>
    <col min="10984" max="10984" width="14.85546875" style="6" customWidth="1"/>
    <col min="10985" max="10985" width="15.85546875" style="6" customWidth="1"/>
    <col min="10986" max="10986" width="9.85546875" style="6" customWidth="1"/>
    <col min="10987" max="10987" width="6.85546875" style="6" customWidth="1"/>
    <col min="10988" max="10989" width="10.85546875" style="6" customWidth="1"/>
    <col min="10990" max="10990" width="5.7109375" style="6" customWidth="1"/>
    <col min="10991" max="10991" width="11.5703125" style="6" customWidth="1"/>
    <col min="10992" max="10992" width="9.140625" style="6"/>
    <col min="10993" max="10993" width="9.7109375" style="6" customWidth="1"/>
    <col min="10994" max="10994" width="8.5703125" style="6" customWidth="1"/>
    <col min="10995" max="10996" width="0" style="6" hidden="1" customWidth="1"/>
    <col min="10997" max="10997" width="8.28515625" style="6" customWidth="1"/>
    <col min="10998" max="10998" width="11.85546875" style="6" customWidth="1"/>
    <col min="10999" max="10999" width="11.42578125" style="6" customWidth="1"/>
    <col min="11000" max="11000" width="9.140625" style="6"/>
    <col min="11001" max="11001" width="7.85546875" style="6" customWidth="1"/>
    <col min="11002" max="11239" width="9.140625" style="6"/>
    <col min="11240" max="11240" width="14.85546875" style="6" customWidth="1"/>
    <col min="11241" max="11241" width="15.85546875" style="6" customWidth="1"/>
    <col min="11242" max="11242" width="9.85546875" style="6" customWidth="1"/>
    <col min="11243" max="11243" width="6.85546875" style="6" customWidth="1"/>
    <col min="11244" max="11245" width="10.85546875" style="6" customWidth="1"/>
    <col min="11246" max="11246" width="5.7109375" style="6" customWidth="1"/>
    <col min="11247" max="11247" width="11.5703125" style="6" customWidth="1"/>
    <col min="11248" max="11248" width="9.140625" style="6"/>
    <col min="11249" max="11249" width="9.7109375" style="6" customWidth="1"/>
    <col min="11250" max="11250" width="8.5703125" style="6" customWidth="1"/>
    <col min="11251" max="11252" width="0" style="6" hidden="1" customWidth="1"/>
    <col min="11253" max="11253" width="8.28515625" style="6" customWidth="1"/>
    <col min="11254" max="11254" width="11.85546875" style="6" customWidth="1"/>
    <col min="11255" max="11255" width="11.42578125" style="6" customWidth="1"/>
    <col min="11256" max="11256" width="9.140625" style="6"/>
    <col min="11257" max="11257" width="7.85546875" style="6" customWidth="1"/>
    <col min="11258" max="11495" width="9.140625" style="6"/>
    <col min="11496" max="11496" width="14.85546875" style="6" customWidth="1"/>
    <col min="11497" max="11497" width="15.85546875" style="6" customWidth="1"/>
    <col min="11498" max="11498" width="9.85546875" style="6" customWidth="1"/>
    <col min="11499" max="11499" width="6.85546875" style="6" customWidth="1"/>
    <col min="11500" max="11501" width="10.85546875" style="6" customWidth="1"/>
    <col min="11502" max="11502" width="5.7109375" style="6" customWidth="1"/>
    <col min="11503" max="11503" width="11.5703125" style="6" customWidth="1"/>
    <col min="11504" max="11504" width="9.140625" style="6"/>
    <col min="11505" max="11505" width="9.7109375" style="6" customWidth="1"/>
    <col min="11506" max="11506" width="8.5703125" style="6" customWidth="1"/>
    <col min="11507" max="11508" width="0" style="6" hidden="1" customWidth="1"/>
    <col min="11509" max="11509" width="8.28515625" style="6" customWidth="1"/>
    <col min="11510" max="11510" width="11.85546875" style="6" customWidth="1"/>
    <col min="11511" max="11511" width="11.42578125" style="6" customWidth="1"/>
    <col min="11512" max="11512" width="9.140625" style="6"/>
    <col min="11513" max="11513" width="7.85546875" style="6" customWidth="1"/>
    <col min="11514" max="11751" width="9.140625" style="6"/>
    <col min="11752" max="11752" width="14.85546875" style="6" customWidth="1"/>
    <col min="11753" max="11753" width="15.85546875" style="6" customWidth="1"/>
    <col min="11754" max="11754" width="9.85546875" style="6" customWidth="1"/>
    <col min="11755" max="11755" width="6.85546875" style="6" customWidth="1"/>
    <col min="11756" max="11757" width="10.85546875" style="6" customWidth="1"/>
    <col min="11758" max="11758" width="5.7109375" style="6" customWidth="1"/>
    <col min="11759" max="11759" width="11.5703125" style="6" customWidth="1"/>
    <col min="11760" max="11760" width="9.140625" style="6"/>
    <col min="11761" max="11761" width="9.7109375" style="6" customWidth="1"/>
    <col min="11762" max="11762" width="8.5703125" style="6" customWidth="1"/>
    <col min="11763" max="11764" width="0" style="6" hidden="1" customWidth="1"/>
    <col min="11765" max="11765" width="8.28515625" style="6" customWidth="1"/>
    <col min="11766" max="11766" width="11.85546875" style="6" customWidth="1"/>
    <col min="11767" max="11767" width="11.42578125" style="6" customWidth="1"/>
    <col min="11768" max="11768" width="9.140625" style="6"/>
    <col min="11769" max="11769" width="7.85546875" style="6" customWidth="1"/>
    <col min="11770" max="12007" width="9.140625" style="6"/>
    <col min="12008" max="12008" width="14.85546875" style="6" customWidth="1"/>
    <col min="12009" max="12009" width="15.85546875" style="6" customWidth="1"/>
    <col min="12010" max="12010" width="9.85546875" style="6" customWidth="1"/>
    <col min="12011" max="12011" width="6.85546875" style="6" customWidth="1"/>
    <col min="12012" max="12013" width="10.85546875" style="6" customWidth="1"/>
    <col min="12014" max="12014" width="5.7109375" style="6" customWidth="1"/>
    <col min="12015" max="12015" width="11.5703125" style="6" customWidth="1"/>
    <col min="12016" max="12016" width="9.140625" style="6"/>
    <col min="12017" max="12017" width="9.7109375" style="6" customWidth="1"/>
    <col min="12018" max="12018" width="8.5703125" style="6" customWidth="1"/>
    <col min="12019" max="12020" width="0" style="6" hidden="1" customWidth="1"/>
    <col min="12021" max="12021" width="8.28515625" style="6" customWidth="1"/>
    <col min="12022" max="12022" width="11.85546875" style="6" customWidth="1"/>
    <col min="12023" max="12023" width="11.42578125" style="6" customWidth="1"/>
    <col min="12024" max="12024" width="9.140625" style="6"/>
    <col min="12025" max="12025" width="7.85546875" style="6" customWidth="1"/>
    <col min="12026" max="12263" width="9.140625" style="6"/>
    <col min="12264" max="12264" width="14.85546875" style="6" customWidth="1"/>
    <col min="12265" max="12265" width="15.85546875" style="6" customWidth="1"/>
    <col min="12266" max="12266" width="9.85546875" style="6" customWidth="1"/>
    <col min="12267" max="12267" width="6.85546875" style="6" customWidth="1"/>
    <col min="12268" max="12269" width="10.85546875" style="6" customWidth="1"/>
    <col min="12270" max="12270" width="5.7109375" style="6" customWidth="1"/>
    <col min="12271" max="12271" width="11.5703125" style="6" customWidth="1"/>
    <col min="12272" max="12272" width="9.140625" style="6"/>
    <col min="12273" max="12273" width="9.7109375" style="6" customWidth="1"/>
    <col min="12274" max="12274" width="8.5703125" style="6" customWidth="1"/>
    <col min="12275" max="12276" width="0" style="6" hidden="1" customWidth="1"/>
    <col min="12277" max="12277" width="8.28515625" style="6" customWidth="1"/>
    <col min="12278" max="12278" width="11.85546875" style="6" customWidth="1"/>
    <col min="12279" max="12279" width="11.42578125" style="6" customWidth="1"/>
    <col min="12280" max="12280" width="9.140625" style="6"/>
    <col min="12281" max="12281" width="7.85546875" style="6" customWidth="1"/>
    <col min="12282" max="12519" width="9.140625" style="6"/>
    <col min="12520" max="12520" width="14.85546875" style="6" customWidth="1"/>
    <col min="12521" max="12521" width="15.85546875" style="6" customWidth="1"/>
    <col min="12522" max="12522" width="9.85546875" style="6" customWidth="1"/>
    <col min="12523" max="12523" width="6.85546875" style="6" customWidth="1"/>
    <col min="12524" max="12525" width="10.85546875" style="6" customWidth="1"/>
    <col min="12526" max="12526" width="5.7109375" style="6" customWidth="1"/>
    <col min="12527" max="12527" width="11.5703125" style="6" customWidth="1"/>
    <col min="12528" max="12528" width="9.140625" style="6"/>
    <col min="12529" max="12529" width="9.7109375" style="6" customWidth="1"/>
    <col min="12530" max="12530" width="8.5703125" style="6" customWidth="1"/>
    <col min="12531" max="12532" width="0" style="6" hidden="1" customWidth="1"/>
    <col min="12533" max="12533" width="8.28515625" style="6" customWidth="1"/>
    <col min="12534" max="12534" width="11.85546875" style="6" customWidth="1"/>
    <col min="12535" max="12535" width="11.42578125" style="6" customWidth="1"/>
    <col min="12536" max="12536" width="9.140625" style="6"/>
    <col min="12537" max="12537" width="7.85546875" style="6" customWidth="1"/>
    <col min="12538" max="12775" width="9.140625" style="6"/>
    <col min="12776" max="12776" width="14.85546875" style="6" customWidth="1"/>
    <col min="12777" max="12777" width="15.85546875" style="6" customWidth="1"/>
    <col min="12778" max="12778" width="9.85546875" style="6" customWidth="1"/>
    <col min="12779" max="12779" width="6.85546875" style="6" customWidth="1"/>
    <col min="12780" max="12781" width="10.85546875" style="6" customWidth="1"/>
    <col min="12782" max="12782" width="5.7109375" style="6" customWidth="1"/>
    <col min="12783" max="12783" width="11.5703125" style="6" customWidth="1"/>
    <col min="12784" max="12784" width="9.140625" style="6"/>
    <col min="12785" max="12785" width="9.7109375" style="6" customWidth="1"/>
    <col min="12786" max="12786" width="8.5703125" style="6" customWidth="1"/>
    <col min="12787" max="12788" width="0" style="6" hidden="1" customWidth="1"/>
    <col min="12789" max="12789" width="8.28515625" style="6" customWidth="1"/>
    <col min="12790" max="12790" width="11.85546875" style="6" customWidth="1"/>
    <col min="12791" max="12791" width="11.42578125" style="6" customWidth="1"/>
    <col min="12792" max="12792" width="9.140625" style="6"/>
    <col min="12793" max="12793" width="7.85546875" style="6" customWidth="1"/>
    <col min="12794" max="13031" width="9.140625" style="6"/>
    <col min="13032" max="13032" width="14.85546875" style="6" customWidth="1"/>
    <col min="13033" max="13033" width="15.85546875" style="6" customWidth="1"/>
    <col min="13034" max="13034" width="9.85546875" style="6" customWidth="1"/>
    <col min="13035" max="13035" width="6.85546875" style="6" customWidth="1"/>
    <col min="13036" max="13037" width="10.85546875" style="6" customWidth="1"/>
    <col min="13038" max="13038" width="5.7109375" style="6" customWidth="1"/>
    <col min="13039" max="13039" width="11.5703125" style="6" customWidth="1"/>
    <col min="13040" max="13040" width="9.140625" style="6"/>
    <col min="13041" max="13041" width="9.7109375" style="6" customWidth="1"/>
    <col min="13042" max="13042" width="8.5703125" style="6" customWidth="1"/>
    <col min="13043" max="13044" width="0" style="6" hidden="1" customWidth="1"/>
    <col min="13045" max="13045" width="8.28515625" style="6" customWidth="1"/>
    <col min="13046" max="13046" width="11.85546875" style="6" customWidth="1"/>
    <col min="13047" max="13047" width="11.42578125" style="6" customWidth="1"/>
    <col min="13048" max="13048" width="9.140625" style="6"/>
    <col min="13049" max="13049" width="7.85546875" style="6" customWidth="1"/>
    <col min="13050" max="13287" width="9.140625" style="6"/>
    <col min="13288" max="13288" width="14.85546875" style="6" customWidth="1"/>
    <col min="13289" max="13289" width="15.85546875" style="6" customWidth="1"/>
    <col min="13290" max="13290" width="9.85546875" style="6" customWidth="1"/>
    <col min="13291" max="13291" width="6.85546875" style="6" customWidth="1"/>
    <col min="13292" max="13293" width="10.85546875" style="6" customWidth="1"/>
    <col min="13294" max="13294" width="5.7109375" style="6" customWidth="1"/>
    <col min="13295" max="13295" width="11.5703125" style="6" customWidth="1"/>
    <col min="13296" max="13296" width="9.140625" style="6"/>
    <col min="13297" max="13297" width="9.7109375" style="6" customWidth="1"/>
    <col min="13298" max="13298" width="8.5703125" style="6" customWidth="1"/>
    <col min="13299" max="13300" width="0" style="6" hidden="1" customWidth="1"/>
    <col min="13301" max="13301" width="8.28515625" style="6" customWidth="1"/>
    <col min="13302" max="13302" width="11.85546875" style="6" customWidth="1"/>
    <col min="13303" max="13303" width="11.42578125" style="6" customWidth="1"/>
    <col min="13304" max="13304" width="9.140625" style="6"/>
    <col min="13305" max="13305" width="7.85546875" style="6" customWidth="1"/>
    <col min="13306" max="13543" width="9.140625" style="6"/>
    <col min="13544" max="13544" width="14.85546875" style="6" customWidth="1"/>
    <col min="13545" max="13545" width="15.85546875" style="6" customWidth="1"/>
    <col min="13546" max="13546" width="9.85546875" style="6" customWidth="1"/>
    <col min="13547" max="13547" width="6.85546875" style="6" customWidth="1"/>
    <col min="13548" max="13549" width="10.85546875" style="6" customWidth="1"/>
    <col min="13550" max="13550" width="5.7109375" style="6" customWidth="1"/>
    <col min="13551" max="13551" width="11.5703125" style="6" customWidth="1"/>
    <col min="13552" max="13552" width="9.140625" style="6"/>
    <col min="13553" max="13553" width="9.7109375" style="6" customWidth="1"/>
    <col min="13554" max="13554" width="8.5703125" style="6" customWidth="1"/>
    <col min="13555" max="13556" width="0" style="6" hidden="1" customWidth="1"/>
    <col min="13557" max="13557" width="8.28515625" style="6" customWidth="1"/>
    <col min="13558" max="13558" width="11.85546875" style="6" customWidth="1"/>
    <col min="13559" max="13559" width="11.42578125" style="6" customWidth="1"/>
    <col min="13560" max="13560" width="9.140625" style="6"/>
    <col min="13561" max="13561" width="7.85546875" style="6" customWidth="1"/>
    <col min="13562" max="13799" width="9.140625" style="6"/>
    <col min="13800" max="13800" width="14.85546875" style="6" customWidth="1"/>
    <col min="13801" max="13801" width="15.85546875" style="6" customWidth="1"/>
    <col min="13802" max="13802" width="9.85546875" style="6" customWidth="1"/>
    <col min="13803" max="13803" width="6.85546875" style="6" customWidth="1"/>
    <col min="13804" max="13805" width="10.85546875" style="6" customWidth="1"/>
    <col min="13806" max="13806" width="5.7109375" style="6" customWidth="1"/>
    <col min="13807" max="13807" width="11.5703125" style="6" customWidth="1"/>
    <col min="13808" max="13808" width="9.140625" style="6"/>
    <col min="13809" max="13809" width="9.7109375" style="6" customWidth="1"/>
    <col min="13810" max="13810" width="8.5703125" style="6" customWidth="1"/>
    <col min="13811" max="13812" width="0" style="6" hidden="1" customWidth="1"/>
    <col min="13813" max="13813" width="8.28515625" style="6" customWidth="1"/>
    <col min="13814" max="13814" width="11.85546875" style="6" customWidth="1"/>
    <col min="13815" max="13815" width="11.42578125" style="6" customWidth="1"/>
    <col min="13816" max="13816" width="9.140625" style="6"/>
    <col min="13817" max="13817" width="7.85546875" style="6" customWidth="1"/>
    <col min="13818" max="14055" width="9.140625" style="6"/>
    <col min="14056" max="14056" width="14.85546875" style="6" customWidth="1"/>
    <col min="14057" max="14057" width="15.85546875" style="6" customWidth="1"/>
    <col min="14058" max="14058" width="9.85546875" style="6" customWidth="1"/>
    <col min="14059" max="14059" width="6.85546875" style="6" customWidth="1"/>
    <col min="14060" max="14061" width="10.85546875" style="6" customWidth="1"/>
    <col min="14062" max="14062" width="5.7109375" style="6" customWidth="1"/>
    <col min="14063" max="14063" width="11.5703125" style="6" customWidth="1"/>
    <col min="14064" max="14064" width="9.140625" style="6"/>
    <col min="14065" max="14065" width="9.7109375" style="6" customWidth="1"/>
    <col min="14066" max="14066" width="8.5703125" style="6" customWidth="1"/>
    <col min="14067" max="14068" width="0" style="6" hidden="1" customWidth="1"/>
    <col min="14069" max="14069" width="8.28515625" style="6" customWidth="1"/>
    <col min="14070" max="14070" width="11.85546875" style="6" customWidth="1"/>
    <col min="14071" max="14071" width="11.42578125" style="6" customWidth="1"/>
    <col min="14072" max="14072" width="9.140625" style="6"/>
    <col min="14073" max="14073" width="7.85546875" style="6" customWidth="1"/>
    <col min="14074" max="14311" width="9.140625" style="6"/>
    <col min="14312" max="14312" width="14.85546875" style="6" customWidth="1"/>
    <col min="14313" max="14313" width="15.85546875" style="6" customWidth="1"/>
    <col min="14314" max="14314" width="9.85546875" style="6" customWidth="1"/>
    <col min="14315" max="14315" width="6.85546875" style="6" customWidth="1"/>
    <col min="14316" max="14317" width="10.85546875" style="6" customWidth="1"/>
    <col min="14318" max="14318" width="5.7109375" style="6" customWidth="1"/>
    <col min="14319" max="14319" width="11.5703125" style="6" customWidth="1"/>
    <col min="14320" max="14320" width="9.140625" style="6"/>
    <col min="14321" max="14321" width="9.7109375" style="6" customWidth="1"/>
    <col min="14322" max="14322" width="8.5703125" style="6" customWidth="1"/>
    <col min="14323" max="14324" width="0" style="6" hidden="1" customWidth="1"/>
    <col min="14325" max="14325" width="8.28515625" style="6" customWidth="1"/>
    <col min="14326" max="14326" width="11.85546875" style="6" customWidth="1"/>
    <col min="14327" max="14327" width="11.42578125" style="6" customWidth="1"/>
    <col min="14328" max="14328" width="9.140625" style="6"/>
    <col min="14329" max="14329" width="7.85546875" style="6" customWidth="1"/>
    <col min="14330" max="14567" width="9.140625" style="6"/>
    <col min="14568" max="14568" width="14.85546875" style="6" customWidth="1"/>
    <col min="14569" max="14569" width="15.85546875" style="6" customWidth="1"/>
    <col min="14570" max="14570" width="9.85546875" style="6" customWidth="1"/>
    <col min="14571" max="14571" width="6.85546875" style="6" customWidth="1"/>
    <col min="14572" max="14573" width="10.85546875" style="6" customWidth="1"/>
    <col min="14574" max="14574" width="5.7109375" style="6" customWidth="1"/>
    <col min="14575" max="14575" width="11.5703125" style="6" customWidth="1"/>
    <col min="14576" max="14576" width="9.140625" style="6"/>
    <col min="14577" max="14577" width="9.7109375" style="6" customWidth="1"/>
    <col min="14578" max="14578" width="8.5703125" style="6" customWidth="1"/>
    <col min="14579" max="14580" width="0" style="6" hidden="1" customWidth="1"/>
    <col min="14581" max="14581" width="8.28515625" style="6" customWidth="1"/>
    <col min="14582" max="14582" width="11.85546875" style="6" customWidth="1"/>
    <col min="14583" max="14583" width="11.42578125" style="6" customWidth="1"/>
    <col min="14584" max="14584" width="9.140625" style="6"/>
    <col min="14585" max="14585" width="7.85546875" style="6" customWidth="1"/>
    <col min="14586" max="14823" width="9.140625" style="6"/>
    <col min="14824" max="14824" width="14.85546875" style="6" customWidth="1"/>
    <col min="14825" max="14825" width="15.85546875" style="6" customWidth="1"/>
    <col min="14826" max="14826" width="9.85546875" style="6" customWidth="1"/>
    <col min="14827" max="14827" width="6.85546875" style="6" customWidth="1"/>
    <col min="14828" max="14829" width="10.85546875" style="6" customWidth="1"/>
    <col min="14830" max="14830" width="5.7109375" style="6" customWidth="1"/>
    <col min="14831" max="14831" width="11.5703125" style="6" customWidth="1"/>
    <col min="14832" max="14832" width="9.140625" style="6"/>
    <col min="14833" max="14833" width="9.7109375" style="6" customWidth="1"/>
    <col min="14834" max="14834" width="8.5703125" style="6" customWidth="1"/>
    <col min="14835" max="14836" width="0" style="6" hidden="1" customWidth="1"/>
    <col min="14837" max="14837" width="8.28515625" style="6" customWidth="1"/>
    <col min="14838" max="14838" width="11.85546875" style="6" customWidth="1"/>
    <col min="14839" max="14839" width="11.42578125" style="6" customWidth="1"/>
    <col min="14840" max="14840" width="9.140625" style="6"/>
    <col min="14841" max="14841" width="7.85546875" style="6" customWidth="1"/>
    <col min="14842" max="15079" width="9.140625" style="6"/>
    <col min="15080" max="15080" width="14.85546875" style="6" customWidth="1"/>
    <col min="15081" max="15081" width="15.85546875" style="6" customWidth="1"/>
    <col min="15082" max="15082" width="9.85546875" style="6" customWidth="1"/>
    <col min="15083" max="15083" width="6.85546875" style="6" customWidth="1"/>
    <col min="15084" max="15085" width="10.85546875" style="6" customWidth="1"/>
    <col min="15086" max="15086" width="5.7109375" style="6" customWidth="1"/>
    <col min="15087" max="15087" width="11.5703125" style="6" customWidth="1"/>
    <col min="15088" max="15088" width="9.140625" style="6"/>
    <col min="15089" max="15089" width="9.7109375" style="6" customWidth="1"/>
    <col min="15090" max="15090" width="8.5703125" style="6" customWidth="1"/>
    <col min="15091" max="15092" width="0" style="6" hidden="1" customWidth="1"/>
    <col min="15093" max="15093" width="8.28515625" style="6" customWidth="1"/>
    <col min="15094" max="15094" width="11.85546875" style="6" customWidth="1"/>
    <col min="15095" max="15095" width="11.42578125" style="6" customWidth="1"/>
    <col min="15096" max="15096" width="9.140625" style="6"/>
    <col min="15097" max="15097" width="7.85546875" style="6" customWidth="1"/>
    <col min="15098" max="15335" width="9.140625" style="6"/>
    <col min="15336" max="15336" width="14.85546875" style="6" customWidth="1"/>
    <col min="15337" max="15337" width="15.85546875" style="6" customWidth="1"/>
    <col min="15338" max="15338" width="9.85546875" style="6" customWidth="1"/>
    <col min="15339" max="15339" width="6.85546875" style="6" customWidth="1"/>
    <col min="15340" max="15341" width="10.85546875" style="6" customWidth="1"/>
    <col min="15342" max="15342" width="5.7109375" style="6" customWidth="1"/>
    <col min="15343" max="15343" width="11.5703125" style="6" customWidth="1"/>
    <col min="15344" max="15344" width="9.140625" style="6"/>
    <col min="15345" max="15345" width="9.7109375" style="6" customWidth="1"/>
    <col min="15346" max="15346" width="8.5703125" style="6" customWidth="1"/>
    <col min="15347" max="15348" width="0" style="6" hidden="1" customWidth="1"/>
    <col min="15349" max="15349" width="8.28515625" style="6" customWidth="1"/>
    <col min="15350" max="15350" width="11.85546875" style="6" customWidth="1"/>
    <col min="15351" max="15351" width="11.42578125" style="6" customWidth="1"/>
    <col min="15352" max="15352" width="9.140625" style="6"/>
    <col min="15353" max="15353" width="7.85546875" style="6" customWidth="1"/>
    <col min="15354" max="15591" width="9.140625" style="6"/>
    <col min="15592" max="15592" width="14.85546875" style="6" customWidth="1"/>
    <col min="15593" max="15593" width="15.85546875" style="6" customWidth="1"/>
    <col min="15594" max="15594" width="9.85546875" style="6" customWidth="1"/>
    <col min="15595" max="15595" width="6.85546875" style="6" customWidth="1"/>
    <col min="15596" max="15597" width="10.85546875" style="6" customWidth="1"/>
    <col min="15598" max="15598" width="5.7109375" style="6" customWidth="1"/>
    <col min="15599" max="15599" width="11.5703125" style="6" customWidth="1"/>
    <col min="15600" max="15600" width="9.140625" style="6"/>
    <col min="15601" max="15601" width="9.7109375" style="6" customWidth="1"/>
    <col min="15602" max="15602" width="8.5703125" style="6" customWidth="1"/>
    <col min="15603" max="15604" width="0" style="6" hidden="1" customWidth="1"/>
    <col min="15605" max="15605" width="8.28515625" style="6" customWidth="1"/>
    <col min="15606" max="15606" width="11.85546875" style="6" customWidth="1"/>
    <col min="15607" max="15607" width="11.42578125" style="6" customWidth="1"/>
    <col min="15608" max="15608" width="9.140625" style="6"/>
    <col min="15609" max="15609" width="7.85546875" style="6" customWidth="1"/>
    <col min="15610" max="15847" width="9.140625" style="6"/>
    <col min="15848" max="15848" width="14.85546875" style="6" customWidth="1"/>
    <col min="15849" max="15849" width="15.85546875" style="6" customWidth="1"/>
    <col min="15850" max="15850" width="9.85546875" style="6" customWidth="1"/>
    <col min="15851" max="15851" width="6.85546875" style="6" customWidth="1"/>
    <col min="15852" max="15853" width="10.85546875" style="6" customWidth="1"/>
    <col min="15854" max="15854" width="5.7109375" style="6" customWidth="1"/>
    <col min="15855" max="15855" width="11.5703125" style="6" customWidth="1"/>
    <col min="15856" max="15856" width="9.140625" style="6"/>
    <col min="15857" max="15857" width="9.7109375" style="6" customWidth="1"/>
    <col min="15858" max="15858" width="8.5703125" style="6" customWidth="1"/>
    <col min="15859" max="15860" width="0" style="6" hidden="1" customWidth="1"/>
    <col min="15861" max="15861" width="8.28515625" style="6" customWidth="1"/>
    <col min="15862" max="15862" width="11.85546875" style="6" customWidth="1"/>
    <col min="15863" max="15863" width="11.42578125" style="6" customWidth="1"/>
    <col min="15864" max="15864" width="9.140625" style="6"/>
    <col min="15865" max="15865" width="7.85546875" style="6" customWidth="1"/>
    <col min="15866" max="16103" width="9.140625" style="6"/>
    <col min="16104" max="16104" width="14.85546875" style="6" customWidth="1"/>
    <col min="16105" max="16105" width="15.85546875" style="6" customWidth="1"/>
    <col min="16106" max="16106" width="9.85546875" style="6" customWidth="1"/>
    <col min="16107" max="16107" width="6.85546875" style="6" customWidth="1"/>
    <col min="16108" max="16109" width="10.85546875" style="6" customWidth="1"/>
    <col min="16110" max="16110" width="5.7109375" style="6" customWidth="1"/>
    <col min="16111" max="16111" width="11.5703125" style="6" customWidth="1"/>
    <col min="16112" max="16112" width="9.140625" style="6"/>
    <col min="16113" max="16113" width="9.7109375" style="6" customWidth="1"/>
    <col min="16114" max="16114" width="8.5703125" style="6" customWidth="1"/>
    <col min="16115" max="16116" width="0" style="6" hidden="1" customWidth="1"/>
    <col min="16117" max="16117" width="8.28515625" style="6" customWidth="1"/>
    <col min="16118" max="16118" width="11.85546875" style="6" customWidth="1"/>
    <col min="16119" max="16119" width="11.42578125" style="6" customWidth="1"/>
    <col min="16120" max="16120" width="9.140625" style="6"/>
    <col min="16121" max="16121" width="7.85546875" style="6" customWidth="1"/>
    <col min="16122" max="16384" width="9.140625" style="6"/>
  </cols>
  <sheetData>
    <row r="1" spans="2:12" s="9" customFormat="1" x14ac:dyDescent="0.25">
      <c r="D1" s="41" t="s">
        <v>17</v>
      </c>
      <c r="E1" s="28" t="s">
        <v>18</v>
      </c>
      <c r="F1" s="87"/>
    </row>
    <row r="2" spans="2:12" s="9" customFormat="1" x14ac:dyDescent="0.25">
      <c r="B2" s="2" t="s">
        <v>37</v>
      </c>
      <c r="C2" s="42"/>
      <c r="D2" s="3"/>
      <c r="E2" s="3"/>
      <c r="F2" s="10"/>
      <c r="G2" s="10"/>
      <c r="H2" s="10"/>
      <c r="I2" s="10"/>
      <c r="J2" s="10"/>
      <c r="K2" s="10"/>
      <c r="L2" s="48"/>
    </row>
    <row r="3" spans="2:12" s="9" customFormat="1" x14ac:dyDescent="0.25">
      <c r="B3" s="5" t="s">
        <v>6</v>
      </c>
      <c r="C3" s="6"/>
      <c r="D3" s="6"/>
      <c r="E3" s="27">
        <v>40</v>
      </c>
      <c r="F3" s="6" t="s">
        <v>22</v>
      </c>
      <c r="G3" s="6"/>
      <c r="H3" s="6"/>
      <c r="I3" s="6"/>
      <c r="J3" s="6"/>
      <c r="K3" s="6"/>
      <c r="L3" s="31"/>
    </row>
    <row r="4" spans="2:12" s="9" customFormat="1" x14ac:dyDescent="0.25">
      <c r="B4" s="5" t="s">
        <v>28</v>
      </c>
      <c r="C4" s="6"/>
      <c r="D4" s="6"/>
      <c r="E4" s="28">
        <v>25</v>
      </c>
      <c r="F4" s="6" t="s">
        <v>23</v>
      </c>
      <c r="G4" s="6"/>
      <c r="H4" s="6"/>
      <c r="I4" s="6"/>
      <c r="J4" s="6"/>
      <c r="K4" s="6"/>
      <c r="L4" s="31"/>
    </row>
    <row r="5" spans="2:12" s="9" customFormat="1" x14ac:dyDescent="0.25">
      <c r="B5" s="5" t="s">
        <v>24</v>
      </c>
      <c r="C5" s="6"/>
      <c r="D5" s="6"/>
      <c r="E5" s="30">
        <v>5000</v>
      </c>
      <c r="F5" s="77" t="s">
        <v>63</v>
      </c>
      <c r="G5" s="6"/>
      <c r="H5" s="6"/>
      <c r="I5" s="6"/>
      <c r="J5" s="6"/>
      <c r="K5" s="6"/>
      <c r="L5" s="31"/>
    </row>
    <row r="6" spans="2:12" s="9" customFormat="1" x14ac:dyDescent="0.25">
      <c r="B6" s="5" t="s">
        <v>3</v>
      </c>
      <c r="C6" s="6"/>
      <c r="D6" s="6"/>
      <c r="E6" s="81">
        <v>200000</v>
      </c>
      <c r="F6" s="77" t="s">
        <v>25</v>
      </c>
      <c r="G6" s="6"/>
      <c r="H6" s="6"/>
      <c r="I6" s="6"/>
      <c r="J6" s="6"/>
      <c r="K6" s="6"/>
      <c r="L6" s="31"/>
    </row>
    <row r="7" spans="2:12" s="9" customFormat="1" x14ac:dyDescent="0.25">
      <c r="B7" s="5" t="s">
        <v>44</v>
      </c>
      <c r="C7" s="6"/>
      <c r="D7" s="6"/>
      <c r="E7" s="30">
        <v>10000000000</v>
      </c>
      <c r="F7" s="77" t="s">
        <v>25</v>
      </c>
      <c r="G7" s="6"/>
      <c r="H7" s="6"/>
      <c r="I7" s="6"/>
      <c r="J7" s="6"/>
      <c r="K7" s="6"/>
      <c r="L7" s="31"/>
    </row>
    <row r="8" spans="2:12" s="9" customFormat="1" x14ac:dyDescent="0.25">
      <c r="B8" s="5"/>
      <c r="C8" s="6"/>
      <c r="D8" s="6"/>
      <c r="E8" s="6"/>
      <c r="F8" s="6"/>
      <c r="G8" s="6"/>
      <c r="H8" s="6"/>
      <c r="I8" s="6"/>
      <c r="J8" s="6"/>
      <c r="K8" s="6"/>
      <c r="L8" s="31"/>
    </row>
    <row r="9" spans="2:12" s="9" customFormat="1" x14ac:dyDescent="0.25">
      <c r="B9" s="12" t="s">
        <v>40</v>
      </c>
      <c r="C9" s="6"/>
      <c r="D9" s="6"/>
      <c r="E9" s="6"/>
      <c r="F9" s="6"/>
      <c r="G9" s="6"/>
      <c r="H9" s="6"/>
      <c r="I9" s="6"/>
      <c r="J9" s="6"/>
      <c r="K9" s="6"/>
      <c r="L9" s="31"/>
    </row>
    <row r="10" spans="2:12" s="9" customFormat="1" x14ac:dyDescent="0.25">
      <c r="B10" s="5" t="s">
        <v>26</v>
      </c>
      <c r="C10" s="6"/>
      <c r="D10" s="6"/>
      <c r="E10" s="29">
        <v>0.05</v>
      </c>
      <c r="F10" s="6" t="s">
        <v>38</v>
      </c>
      <c r="G10" s="6"/>
      <c r="H10" s="6"/>
      <c r="I10" s="6"/>
      <c r="J10" s="6"/>
      <c r="K10" s="6"/>
      <c r="L10" s="31"/>
    </row>
    <row r="11" spans="2:12" s="9" customFormat="1" x14ac:dyDescent="0.25">
      <c r="B11" s="5" t="s">
        <v>41</v>
      </c>
      <c r="C11" s="6"/>
      <c r="D11" s="6"/>
      <c r="E11" s="29">
        <f>E10</f>
        <v>0.05</v>
      </c>
      <c r="F11" s="6" t="s">
        <v>38</v>
      </c>
      <c r="G11" s="6"/>
      <c r="H11" s="6"/>
      <c r="I11" s="6"/>
      <c r="J11" s="6"/>
      <c r="K11" s="6"/>
      <c r="L11" s="31"/>
    </row>
    <row r="12" spans="2:12" s="9" customFormat="1" x14ac:dyDescent="0.25">
      <c r="B12" s="5" t="s">
        <v>9</v>
      </c>
      <c r="C12" s="6"/>
      <c r="D12" s="6"/>
      <c r="E12" s="40">
        <v>7.4999999999999997E-3</v>
      </c>
      <c r="F12" s="6" t="s">
        <v>39</v>
      </c>
      <c r="G12" s="6"/>
      <c r="H12" s="6"/>
      <c r="I12" s="6"/>
      <c r="J12" s="6"/>
      <c r="K12" s="6"/>
      <c r="L12" s="31"/>
    </row>
    <row r="13" spans="2:12" s="9" customFormat="1" x14ac:dyDescent="0.25">
      <c r="B13" s="5" t="s">
        <v>45</v>
      </c>
      <c r="C13" s="6"/>
      <c r="D13" s="1"/>
      <c r="E13" s="37">
        <v>6.0000000000000001E-3</v>
      </c>
      <c r="F13" s="6" t="s">
        <v>58</v>
      </c>
      <c r="G13" s="6"/>
      <c r="H13" s="6"/>
      <c r="I13" s="6"/>
      <c r="J13" s="6"/>
      <c r="K13" s="6"/>
      <c r="L13" s="31"/>
    </row>
    <row r="14" spans="2:12" s="9" customFormat="1" x14ac:dyDescent="0.25">
      <c r="B14" s="5" t="s">
        <v>47</v>
      </c>
      <c r="C14" s="6"/>
      <c r="D14" s="1"/>
      <c r="E14" s="30">
        <v>40</v>
      </c>
      <c r="F14" s="6" t="s">
        <v>76</v>
      </c>
      <c r="G14" s="6"/>
      <c r="H14" s="6"/>
      <c r="I14" s="6"/>
      <c r="J14" s="6"/>
      <c r="K14" s="6"/>
      <c r="L14" s="31"/>
    </row>
    <row r="15" spans="2:12" s="9" customFormat="1" x14ac:dyDescent="0.25">
      <c r="B15" s="5" t="s">
        <v>27</v>
      </c>
      <c r="C15" s="6"/>
      <c r="D15" s="6"/>
      <c r="E15" s="29">
        <v>0.03</v>
      </c>
      <c r="F15" s="6" t="s">
        <v>38</v>
      </c>
      <c r="G15" s="6"/>
      <c r="H15" s="6"/>
      <c r="I15" s="6"/>
      <c r="J15" s="6"/>
      <c r="K15" s="6"/>
      <c r="L15" s="31"/>
    </row>
    <row r="16" spans="2:12" s="9" customFormat="1" x14ac:dyDescent="0.25">
      <c r="B16" s="5"/>
      <c r="C16" s="6"/>
      <c r="D16" s="1"/>
      <c r="E16" s="6"/>
      <c r="F16" s="6"/>
      <c r="G16" s="6"/>
      <c r="H16" s="6"/>
      <c r="I16" s="6"/>
      <c r="J16" s="6"/>
      <c r="K16" s="6"/>
      <c r="L16" s="31"/>
    </row>
    <row r="17" spans="1:13" s="9" customFormat="1" x14ac:dyDescent="0.25">
      <c r="B17" s="12" t="s">
        <v>48</v>
      </c>
      <c r="C17" s="6"/>
      <c r="D17" s="1"/>
      <c r="E17" s="6"/>
      <c r="F17" s="6"/>
      <c r="G17" s="6"/>
      <c r="H17" s="6"/>
      <c r="I17" s="6"/>
      <c r="J17" s="6"/>
      <c r="K17" s="6"/>
      <c r="L17" s="31"/>
    </row>
    <row r="18" spans="1:13" s="9" customFormat="1" x14ac:dyDescent="0.25">
      <c r="B18" s="5" t="s">
        <v>7</v>
      </c>
      <c r="C18" s="6"/>
      <c r="D18" s="6"/>
      <c r="E18" s="29">
        <v>0.1</v>
      </c>
      <c r="F18" s="6" t="s">
        <v>57</v>
      </c>
      <c r="G18" s="6"/>
      <c r="H18" s="6"/>
      <c r="I18" s="6"/>
      <c r="J18" s="6"/>
      <c r="K18" s="6"/>
      <c r="L18" s="31"/>
    </row>
    <row r="19" spans="1:13" s="9" customFormat="1" x14ac:dyDescent="0.25">
      <c r="B19" s="5" t="s">
        <v>0</v>
      </c>
      <c r="C19" s="6"/>
      <c r="D19" s="6"/>
      <c r="E19" s="29">
        <v>0.7</v>
      </c>
      <c r="F19" s="6" t="s">
        <v>56</v>
      </c>
      <c r="G19" s="6"/>
      <c r="H19" s="6"/>
      <c r="I19" s="6"/>
      <c r="J19" s="6"/>
      <c r="K19" s="6"/>
      <c r="L19" s="31"/>
    </row>
    <row r="20" spans="1:13" s="9" customFormat="1" x14ac:dyDescent="0.25">
      <c r="B20" s="7" t="s">
        <v>1</v>
      </c>
      <c r="C20" s="8"/>
      <c r="D20" s="8"/>
      <c r="E20" s="49" t="s">
        <v>78</v>
      </c>
      <c r="F20" s="8"/>
      <c r="G20" s="8"/>
      <c r="H20" s="8"/>
      <c r="I20" s="8"/>
      <c r="J20" s="8"/>
      <c r="K20" s="8"/>
      <c r="L20" s="32"/>
    </row>
    <row r="21" spans="1:13" s="9" customFormat="1" x14ac:dyDescent="0.25">
      <c r="B21" s="6"/>
      <c r="C21" s="6"/>
      <c r="D21" s="6"/>
      <c r="E21" s="17"/>
      <c r="F21" s="20"/>
    </row>
    <row r="22" spans="1:13" s="9" customFormat="1" ht="16.5" x14ac:dyDescent="0.25">
      <c r="B22" s="76" t="s">
        <v>2</v>
      </c>
      <c r="C22" s="10"/>
      <c r="D22" s="10"/>
      <c r="E22" s="10"/>
      <c r="F22" s="10"/>
      <c r="G22" s="10"/>
      <c r="H22" s="10"/>
      <c r="I22" s="50"/>
      <c r="J22" s="50"/>
      <c r="K22" s="50"/>
      <c r="L22" s="51"/>
    </row>
    <row r="23" spans="1:13" s="9" customFormat="1" ht="16.5" x14ac:dyDescent="0.25">
      <c r="B23" s="14"/>
      <c r="C23" s="18"/>
      <c r="D23" s="18"/>
      <c r="E23" s="18"/>
      <c r="F23" s="18"/>
      <c r="G23" s="18"/>
      <c r="H23" s="6"/>
      <c r="I23" s="6"/>
      <c r="J23" s="6"/>
      <c r="K23" s="6"/>
      <c r="L23" s="75"/>
    </row>
    <row r="24" spans="1:13" s="9" customFormat="1" x14ac:dyDescent="0.25">
      <c r="B24" s="12"/>
      <c r="C24" s="11"/>
      <c r="D24" s="45" t="s">
        <v>43</v>
      </c>
      <c r="E24" s="21"/>
      <c r="F24" s="21" t="s">
        <v>5</v>
      </c>
      <c r="G24" s="21" t="s">
        <v>8</v>
      </c>
      <c r="H24" s="21" t="s">
        <v>5</v>
      </c>
      <c r="I24" s="21" t="s">
        <v>8</v>
      </c>
      <c r="J24" s="21" t="s">
        <v>8</v>
      </c>
      <c r="K24" s="21" t="s">
        <v>8</v>
      </c>
      <c r="L24" s="52" t="s">
        <v>8</v>
      </c>
    </row>
    <row r="25" spans="1:13" s="23" customFormat="1" ht="40.5" x14ac:dyDescent="0.25">
      <c r="A25" s="13"/>
      <c r="B25" s="78" t="s">
        <v>19</v>
      </c>
      <c r="C25" s="79" t="s">
        <v>20</v>
      </c>
      <c r="D25" s="80" t="s">
        <v>4</v>
      </c>
      <c r="E25" s="79" t="s">
        <v>55</v>
      </c>
      <c r="F25" s="79" t="s">
        <v>21</v>
      </c>
      <c r="G25" s="79" t="s">
        <v>49</v>
      </c>
      <c r="H25" s="79" t="s">
        <v>50</v>
      </c>
      <c r="I25" s="79" t="s">
        <v>51</v>
      </c>
      <c r="J25" s="79" t="s">
        <v>52</v>
      </c>
      <c r="K25" s="79" t="s">
        <v>53</v>
      </c>
      <c r="L25" s="80" t="s">
        <v>54</v>
      </c>
    </row>
    <row r="26" spans="1:13" s="23" customFormat="1" x14ac:dyDescent="0.25">
      <c r="A26" s="13"/>
      <c r="B26" s="54">
        <v>0</v>
      </c>
      <c r="C26" s="53"/>
      <c r="D26" s="52"/>
      <c r="E26" s="21"/>
      <c r="F26" s="47">
        <f>$E$6</f>
        <v>200000</v>
      </c>
      <c r="G26" s="21"/>
      <c r="H26" s="47">
        <f>$E$7</f>
        <v>10000000000</v>
      </c>
      <c r="I26" s="22"/>
      <c r="L26" s="55"/>
    </row>
    <row r="27" spans="1:13" x14ac:dyDescent="0.25">
      <c r="B27" s="19">
        <f t="shared" ref="B27:C42" si="0">B26+1</f>
        <v>1</v>
      </c>
      <c r="C27" s="44">
        <v>2018</v>
      </c>
      <c r="D27" s="72">
        <f>$E$3</f>
        <v>40</v>
      </c>
      <c r="E27" s="46">
        <f>VLOOKUP($D27,'Mortality Table'!$A$2:$B$111,2,0)*$E$19</f>
        <v>1.0149999999999998E-3</v>
      </c>
      <c r="F27" s="25">
        <f t="shared" ref="F27:F51" si="1">F26*(1-E27)*(1-$E$18)</f>
        <v>179817.30000000002</v>
      </c>
      <c r="G27" s="25">
        <f t="shared" ref="G27:G51" si="2">F26*$E$5</f>
        <v>1000000000</v>
      </c>
      <c r="H27" s="25"/>
      <c r="I27" s="25"/>
      <c r="J27" s="25"/>
      <c r="K27" s="25"/>
      <c r="L27" s="111"/>
      <c r="M27" s="24"/>
    </row>
    <row r="28" spans="1:13" x14ac:dyDescent="0.25">
      <c r="B28" s="19">
        <f t="shared" si="0"/>
        <v>2</v>
      </c>
      <c r="C28" s="43">
        <f t="shared" si="0"/>
        <v>2019</v>
      </c>
      <c r="D28" s="73">
        <f t="shared" ref="D28:D51" si="3">D27+B28-B27</f>
        <v>41</v>
      </c>
      <c r="E28" s="26">
        <f>VLOOKUP($D28,'Mortality Table'!$A$2:$B$111,2,0)*$E$19</f>
        <v>1.078E-3</v>
      </c>
      <c r="F28" s="25">
        <f t="shared" si="1"/>
        <v>161661.11125554002</v>
      </c>
      <c r="G28" s="25">
        <f t="shared" si="2"/>
        <v>899086500.00000012</v>
      </c>
      <c r="H28" s="25"/>
      <c r="I28" s="25"/>
      <c r="J28" s="25"/>
      <c r="K28" s="25"/>
      <c r="L28" s="111"/>
      <c r="M28" s="24"/>
    </row>
    <row r="29" spans="1:13" x14ac:dyDescent="0.25">
      <c r="B29" s="19">
        <f t="shared" si="0"/>
        <v>3</v>
      </c>
      <c r="C29" s="43">
        <f t="shared" si="0"/>
        <v>2020</v>
      </c>
      <c r="D29" s="73">
        <f t="shared" si="3"/>
        <v>42</v>
      </c>
      <c r="E29" s="26">
        <f>VLOOKUP($D29,'Mortality Table'!$A$2:$B$111,2,0)*$E$19</f>
        <v>1.155E-3</v>
      </c>
      <c r="F29" s="25">
        <f t="shared" si="1"/>
        <v>145326.95340483589</v>
      </c>
      <c r="G29" s="25">
        <f t="shared" si="2"/>
        <v>808305556.27770007</v>
      </c>
      <c r="H29" s="25"/>
      <c r="I29" s="25"/>
      <c r="J29" s="25"/>
      <c r="K29" s="25"/>
      <c r="L29" s="111"/>
      <c r="M29" s="24"/>
    </row>
    <row r="30" spans="1:13" x14ac:dyDescent="0.25">
      <c r="B30" s="19">
        <f t="shared" si="0"/>
        <v>4</v>
      </c>
      <c r="C30" s="43">
        <f t="shared" si="0"/>
        <v>2021</v>
      </c>
      <c r="D30" s="73">
        <f t="shared" si="3"/>
        <v>43</v>
      </c>
      <c r="E30" s="26">
        <f>VLOOKUP($D30,'Mortality Table'!$A$2:$B$111,2,0)*$E$19</f>
        <v>1.232E-3</v>
      </c>
      <c r="F30" s="25">
        <f t="shared" si="1"/>
        <v>130633.11953841703</v>
      </c>
      <c r="G30" s="25">
        <f t="shared" si="2"/>
        <v>726634767.02417946</v>
      </c>
      <c r="H30" s="25"/>
      <c r="I30" s="25"/>
      <c r="J30" s="25"/>
      <c r="K30" s="25"/>
      <c r="L30" s="111"/>
      <c r="M30" s="24"/>
    </row>
    <row r="31" spans="1:13" x14ac:dyDescent="0.25">
      <c r="B31" s="19">
        <f t="shared" si="0"/>
        <v>5</v>
      </c>
      <c r="C31" s="43">
        <f t="shared" si="0"/>
        <v>2022</v>
      </c>
      <c r="D31" s="73">
        <f t="shared" si="3"/>
        <v>44</v>
      </c>
      <c r="E31" s="26">
        <f>VLOOKUP($D31,'Mortality Table'!$A$2:$B$111,2,0)*$E$19</f>
        <v>1.33E-3</v>
      </c>
      <c r="F31" s="25">
        <f t="shared" si="1"/>
        <v>117413.43974048784</v>
      </c>
      <c r="G31" s="25">
        <f t="shared" si="2"/>
        <v>653165597.69208515</v>
      </c>
      <c r="H31" s="25"/>
      <c r="I31" s="25"/>
      <c r="J31" s="25"/>
      <c r="K31" s="25"/>
      <c r="L31" s="111"/>
      <c r="M31" s="24"/>
    </row>
    <row r="32" spans="1:13" x14ac:dyDescent="0.25">
      <c r="B32" s="19">
        <f t="shared" si="0"/>
        <v>6</v>
      </c>
      <c r="C32" s="43">
        <f t="shared" si="0"/>
        <v>2023</v>
      </c>
      <c r="D32" s="73">
        <f t="shared" si="3"/>
        <v>45</v>
      </c>
      <c r="E32" s="26">
        <f>VLOOKUP($D32,'Mortality Table'!$A$2:$B$111,2,0)*$E$19</f>
        <v>1.428E-3</v>
      </c>
      <c r="F32" s="25">
        <f t="shared" si="1"/>
        <v>105521.19601368459</v>
      </c>
      <c r="G32" s="25">
        <f t="shared" si="2"/>
        <v>587067198.70243919</v>
      </c>
      <c r="H32" s="25"/>
      <c r="I32" s="25"/>
      <c r="J32" s="25"/>
      <c r="K32" s="25"/>
      <c r="L32" s="111"/>
      <c r="M32" s="24"/>
    </row>
    <row r="33" spans="2:13" x14ac:dyDescent="0.25">
      <c r="B33" s="19">
        <f t="shared" si="0"/>
        <v>7</v>
      </c>
      <c r="C33" s="43">
        <f t="shared" si="0"/>
        <v>2024</v>
      </c>
      <c r="D33" s="73">
        <f t="shared" si="3"/>
        <v>46</v>
      </c>
      <c r="E33" s="26">
        <f>VLOOKUP($D33,'Mortality Table'!$A$2:$B$111,2,0)*$E$19</f>
        <v>1.547E-3</v>
      </c>
      <c r="F33" s="25">
        <f t="shared" si="1"/>
        <v>94822.159251106277</v>
      </c>
      <c r="G33" s="25">
        <f t="shared" si="2"/>
        <v>527605980.06842291</v>
      </c>
      <c r="H33" s="25"/>
      <c r="I33" s="25"/>
      <c r="J33" s="25"/>
      <c r="K33" s="25"/>
      <c r="L33" s="111"/>
      <c r="M33" s="24"/>
    </row>
    <row r="34" spans="2:13" x14ac:dyDescent="0.25">
      <c r="B34" s="19">
        <f t="shared" si="0"/>
        <v>8</v>
      </c>
      <c r="C34" s="43">
        <f t="shared" si="0"/>
        <v>2025</v>
      </c>
      <c r="D34" s="73">
        <f t="shared" si="3"/>
        <v>47</v>
      </c>
      <c r="E34" s="26">
        <f>VLOOKUP($D34,'Mortality Table'!$A$2:$B$111,2,0)*$E$19</f>
        <v>1.6659999999999999E-3</v>
      </c>
      <c r="F34" s="25">
        <f t="shared" si="1"/>
        <v>85197.766980414541</v>
      </c>
      <c r="G34" s="25">
        <f t="shared" si="2"/>
        <v>474110796.25553137</v>
      </c>
      <c r="H34" s="25"/>
      <c r="I34" s="25"/>
      <c r="J34" s="25"/>
      <c r="K34" s="25"/>
      <c r="L34" s="111"/>
      <c r="M34" s="24"/>
    </row>
    <row r="35" spans="2:13" x14ac:dyDescent="0.25">
      <c r="B35" s="19">
        <f t="shared" si="0"/>
        <v>9</v>
      </c>
      <c r="C35" s="43">
        <f t="shared" si="0"/>
        <v>2026</v>
      </c>
      <c r="D35" s="73">
        <f t="shared" si="3"/>
        <v>48</v>
      </c>
      <c r="E35" s="26">
        <f>VLOOKUP($D35,'Mortality Table'!$A$2:$B$111,2,0)*$E$19</f>
        <v>1.8059999999999997E-3</v>
      </c>
      <c r="F35" s="25">
        <f t="shared" si="1"/>
        <v>76539.509831923133</v>
      </c>
      <c r="G35" s="25">
        <f t="shared" si="2"/>
        <v>425988834.90207273</v>
      </c>
      <c r="H35" s="25"/>
      <c r="I35" s="25"/>
      <c r="J35" s="25"/>
      <c r="K35" s="25"/>
      <c r="L35" s="111"/>
      <c r="M35" s="24"/>
    </row>
    <row r="36" spans="2:13" x14ac:dyDescent="0.25">
      <c r="B36" s="19">
        <f t="shared" si="0"/>
        <v>10</v>
      </c>
      <c r="C36" s="43">
        <f t="shared" si="0"/>
        <v>2027</v>
      </c>
      <c r="D36" s="73">
        <f t="shared" si="3"/>
        <v>49</v>
      </c>
      <c r="E36" s="26">
        <f>VLOOKUP($D36,'Mortality Table'!$A$2:$B$111,2,0)*$E$19</f>
        <v>1.9599999999999999E-3</v>
      </c>
      <c r="F36" s="25">
        <f t="shared" si="1"/>
        <v>68750.543153387305</v>
      </c>
      <c r="G36" s="25">
        <f t="shared" si="2"/>
        <v>382697549.15961564</v>
      </c>
      <c r="H36" s="25"/>
      <c r="I36" s="25"/>
      <c r="J36" s="25"/>
      <c r="K36" s="25"/>
      <c r="L36" s="111"/>
      <c r="M36" s="24"/>
    </row>
    <row r="37" spans="2:13" x14ac:dyDescent="0.25">
      <c r="B37" s="19">
        <f t="shared" si="0"/>
        <v>11</v>
      </c>
      <c r="C37" s="43">
        <f t="shared" si="0"/>
        <v>2028</v>
      </c>
      <c r="D37" s="73">
        <f t="shared" si="3"/>
        <v>50</v>
      </c>
      <c r="E37" s="26">
        <f>VLOOKUP($D37,'Mortality Table'!$A$2:$B$111,2,0)*$E$19</f>
        <v>2.1210000000000001E-3</v>
      </c>
      <c r="F37" s="25">
        <f t="shared" si="1"/>
        <v>61744.250926223074</v>
      </c>
      <c r="G37" s="25">
        <f t="shared" si="2"/>
        <v>343752715.76693654</v>
      </c>
      <c r="H37" s="25"/>
      <c r="I37" s="25"/>
      <c r="J37" s="25"/>
      <c r="K37" s="25"/>
      <c r="L37" s="111"/>
      <c r="M37" s="24"/>
    </row>
    <row r="38" spans="2:13" x14ac:dyDescent="0.25">
      <c r="B38" s="19">
        <f t="shared" si="0"/>
        <v>12</v>
      </c>
      <c r="C38" s="43">
        <f t="shared" si="0"/>
        <v>2029</v>
      </c>
      <c r="D38" s="73">
        <f t="shared" si="3"/>
        <v>51</v>
      </c>
      <c r="E38" s="26">
        <f>VLOOKUP($D38,'Mortality Table'!$A$2:$B$111,2,0)*$E$19</f>
        <v>2.3029999999999999E-3</v>
      </c>
      <c r="F38" s="25">
        <f t="shared" si="1"/>
        <v>55441.848524705987</v>
      </c>
      <c r="G38" s="25">
        <f t="shared" si="2"/>
        <v>308721254.63111538</v>
      </c>
      <c r="H38" s="25"/>
      <c r="I38" s="25"/>
      <c r="J38" s="25"/>
      <c r="K38" s="25"/>
      <c r="L38" s="111"/>
      <c r="M38" s="24"/>
    </row>
    <row r="39" spans="2:13" x14ac:dyDescent="0.25">
      <c r="B39" s="19">
        <f t="shared" si="0"/>
        <v>13</v>
      </c>
      <c r="C39" s="43">
        <f t="shared" si="0"/>
        <v>2030</v>
      </c>
      <c r="D39" s="73">
        <f t="shared" si="3"/>
        <v>52</v>
      </c>
      <c r="E39" s="26">
        <f>VLOOKUP($D39,'Mortality Table'!$A$2:$B$111,2,0)*$E$19</f>
        <v>2.4989999999999999E-3</v>
      </c>
      <c r="F39" s="25">
        <f t="shared" si="1"/>
        <v>49772.969410718477</v>
      </c>
      <c r="G39" s="25">
        <f t="shared" si="2"/>
        <v>277209242.62352991</v>
      </c>
      <c r="H39" s="25"/>
      <c r="I39" s="25"/>
      <c r="J39" s="25"/>
      <c r="K39" s="25"/>
      <c r="L39" s="111"/>
      <c r="M39" s="24"/>
    </row>
    <row r="40" spans="2:13" x14ac:dyDescent="0.25">
      <c r="B40" s="19">
        <f t="shared" si="0"/>
        <v>14</v>
      </c>
      <c r="C40" s="43">
        <f t="shared" si="0"/>
        <v>2031</v>
      </c>
      <c r="D40" s="73">
        <f t="shared" si="3"/>
        <v>53</v>
      </c>
      <c r="E40" s="26">
        <f>VLOOKUP($D40,'Mortality Table'!$A$2:$B$111,2,0)*$E$19</f>
        <v>2.702E-3</v>
      </c>
      <c r="F40" s="25">
        <f t="shared" si="1"/>
        <v>44674.634562633648</v>
      </c>
      <c r="G40" s="25">
        <f t="shared" si="2"/>
        <v>248864847.05359238</v>
      </c>
      <c r="H40" s="25"/>
      <c r="I40" s="25"/>
      <c r="J40" s="25"/>
      <c r="K40" s="25"/>
      <c r="L40" s="111"/>
      <c r="M40" s="24"/>
    </row>
    <row r="41" spans="2:13" x14ac:dyDescent="0.25">
      <c r="B41" s="19">
        <f t="shared" si="0"/>
        <v>15</v>
      </c>
      <c r="C41" s="43">
        <f t="shared" si="0"/>
        <v>2032</v>
      </c>
      <c r="D41" s="73">
        <f t="shared" si="3"/>
        <v>54</v>
      </c>
      <c r="E41" s="26">
        <f>VLOOKUP($D41,'Mortality Table'!$A$2:$B$111,2,0)*$E$19</f>
        <v>2.9329999999999998E-3</v>
      </c>
      <c r="F41" s="25">
        <f t="shared" si="1"/>
        <v>40089.2434735153</v>
      </c>
      <c r="G41" s="25">
        <f t="shared" si="2"/>
        <v>223373172.81316823</v>
      </c>
      <c r="H41" s="25"/>
      <c r="I41" s="25"/>
      <c r="J41" s="25"/>
      <c r="K41" s="25"/>
      <c r="L41" s="111"/>
      <c r="M41" s="24"/>
    </row>
    <row r="42" spans="2:13" x14ac:dyDescent="0.25">
      <c r="B42" s="19">
        <f t="shared" si="0"/>
        <v>16</v>
      </c>
      <c r="C42" s="43">
        <f t="shared" si="0"/>
        <v>2033</v>
      </c>
      <c r="D42" s="73">
        <f t="shared" si="3"/>
        <v>55</v>
      </c>
      <c r="E42" s="26">
        <f>VLOOKUP($D42,'Mortality Table'!$A$2:$B$111,2,0)*$E$19</f>
        <v>3.1779999999999998E-3</v>
      </c>
      <c r="F42" s="25">
        <f t="shared" si="1"/>
        <v>35965.655871980824</v>
      </c>
      <c r="G42" s="25">
        <f t="shared" si="2"/>
        <v>200446217.36757651</v>
      </c>
      <c r="H42" s="25"/>
      <c r="I42" s="25"/>
      <c r="J42" s="25"/>
      <c r="K42" s="25"/>
      <c r="L42" s="111"/>
      <c r="M42" s="24"/>
    </row>
    <row r="43" spans="2:13" x14ac:dyDescent="0.25">
      <c r="B43" s="19">
        <f t="shared" ref="B43:C51" si="4">B42+1</f>
        <v>17</v>
      </c>
      <c r="C43" s="43">
        <f t="shared" si="4"/>
        <v>2034</v>
      </c>
      <c r="D43" s="73">
        <f t="shared" si="3"/>
        <v>56</v>
      </c>
      <c r="E43" s="26">
        <f>VLOOKUP($D43,'Mortality Table'!$A$2:$B$111,2,0)*$E$19</f>
        <v>3.4510000000000001E-3</v>
      </c>
      <c r="F43" s="25">
        <f t="shared" si="1"/>
        <v>32257.384554209955</v>
      </c>
      <c r="G43" s="25">
        <f t="shared" si="2"/>
        <v>179828279.35990411</v>
      </c>
      <c r="H43" s="25"/>
      <c r="I43" s="25"/>
      <c r="J43" s="25"/>
      <c r="K43" s="25"/>
      <c r="L43" s="111"/>
      <c r="M43" s="24"/>
    </row>
    <row r="44" spans="2:13" x14ac:dyDescent="0.25">
      <c r="B44" s="19">
        <f t="shared" si="4"/>
        <v>18</v>
      </c>
      <c r="C44" s="43">
        <f t="shared" si="4"/>
        <v>2035</v>
      </c>
      <c r="D44" s="73">
        <f t="shared" si="3"/>
        <v>57</v>
      </c>
      <c r="E44" s="26">
        <f>VLOOKUP($D44,'Mortality Table'!$A$2:$B$111,2,0)*$E$19</f>
        <v>3.7659999999999998E-3</v>
      </c>
      <c r="F44" s="25">
        <f t="shared" si="1"/>
        <v>28922.31291958092</v>
      </c>
      <c r="G44" s="25">
        <f t="shared" si="2"/>
        <v>161286922.77104977</v>
      </c>
      <c r="H44" s="25"/>
      <c r="I44" s="25"/>
      <c r="J44" s="25"/>
      <c r="K44" s="25"/>
      <c r="L44" s="111"/>
      <c r="M44" s="24"/>
    </row>
    <row r="45" spans="2:13" x14ac:dyDescent="0.25">
      <c r="B45" s="19">
        <f t="shared" si="4"/>
        <v>19</v>
      </c>
      <c r="C45" s="43">
        <f t="shared" si="4"/>
        <v>2036</v>
      </c>
      <c r="D45" s="73">
        <f t="shared" si="3"/>
        <v>58</v>
      </c>
      <c r="E45" s="26">
        <f>VLOOKUP($D45,'Mortality Table'!$A$2:$B$111,2,0)*$E$19</f>
        <v>4.1370000000000001E-3</v>
      </c>
      <c r="F45" s="25">
        <f t="shared" si="1"/>
        <v>25922.395179929354</v>
      </c>
      <c r="G45" s="25">
        <f t="shared" si="2"/>
        <v>144611564.59790459</v>
      </c>
      <c r="H45" s="25"/>
      <c r="I45" s="25"/>
      <c r="J45" s="25"/>
      <c r="K45" s="25"/>
      <c r="L45" s="111"/>
      <c r="M45" s="24"/>
    </row>
    <row r="46" spans="2:13" x14ac:dyDescent="0.25">
      <c r="B46" s="19">
        <f t="shared" si="4"/>
        <v>20</v>
      </c>
      <c r="C46" s="43">
        <f t="shared" si="4"/>
        <v>2037</v>
      </c>
      <c r="D46" s="73">
        <f t="shared" si="3"/>
        <v>59</v>
      </c>
      <c r="E46" s="26">
        <f>VLOOKUP($D46,'Mortality Table'!$A$2:$B$111,2,0)*$E$19</f>
        <v>4.5639999999999995E-3</v>
      </c>
      <c r="F46" s="25">
        <f t="shared" si="1"/>
        <v>23223.676831495341</v>
      </c>
      <c r="G46" s="25">
        <f t="shared" si="2"/>
        <v>129611975.89964677</v>
      </c>
      <c r="H46" s="25"/>
      <c r="I46" s="25"/>
      <c r="J46" s="25"/>
      <c r="K46" s="25"/>
      <c r="L46" s="111"/>
      <c r="M46" s="24"/>
    </row>
    <row r="47" spans="2:13" x14ac:dyDescent="0.25">
      <c r="B47" s="19">
        <f t="shared" si="4"/>
        <v>21</v>
      </c>
      <c r="C47" s="43">
        <f t="shared" si="4"/>
        <v>2038</v>
      </c>
      <c r="D47" s="73">
        <f t="shared" si="3"/>
        <v>60</v>
      </c>
      <c r="E47" s="26">
        <f>VLOOKUP($D47,'Mortality Table'!$A$2:$B$111,2,0)*$E$19</f>
        <v>5.0470000000000003E-3</v>
      </c>
      <c r="F47" s="25">
        <f t="shared" si="1"/>
        <v>20795.820241074107</v>
      </c>
      <c r="G47" s="25">
        <f t="shared" si="2"/>
        <v>116118384.15747671</v>
      </c>
      <c r="H47" s="25"/>
      <c r="I47" s="25"/>
      <c r="J47" s="25"/>
      <c r="K47" s="25"/>
      <c r="L47" s="111"/>
      <c r="M47" s="24"/>
    </row>
    <row r="48" spans="2:13" x14ac:dyDescent="0.25">
      <c r="B48" s="19">
        <f t="shared" si="4"/>
        <v>22</v>
      </c>
      <c r="C48" s="43">
        <f t="shared" si="4"/>
        <v>2039</v>
      </c>
      <c r="D48" s="73">
        <f t="shared" si="3"/>
        <v>61</v>
      </c>
      <c r="E48" s="26">
        <f>VLOOKUP($D48,'Mortality Table'!$A$2:$B$111,2,0)*$E$19</f>
        <v>5.5929999999999999E-3</v>
      </c>
      <c r="F48" s="25">
        <f t="shared" si="1"/>
        <v>18611.558296619201</v>
      </c>
      <c r="G48" s="25">
        <f t="shared" si="2"/>
        <v>103979101.20537053</v>
      </c>
      <c r="H48" s="25"/>
      <c r="I48" s="25"/>
      <c r="J48" s="25"/>
      <c r="K48" s="25"/>
      <c r="L48" s="111"/>
      <c r="M48" s="24"/>
    </row>
    <row r="49" spans="1:13" x14ac:dyDescent="0.25">
      <c r="B49" s="19">
        <f t="shared" si="4"/>
        <v>23</v>
      </c>
      <c r="C49" s="43">
        <f t="shared" si="4"/>
        <v>2040</v>
      </c>
      <c r="D49" s="73">
        <f t="shared" si="3"/>
        <v>62</v>
      </c>
      <c r="E49" s="26">
        <f>VLOOKUP($D49,'Mortality Table'!$A$2:$B$111,2,0)*$E$19</f>
        <v>6.195E-3</v>
      </c>
      <c r="F49" s="25">
        <f t="shared" si="1"/>
        <v>16646.63372367448</v>
      </c>
      <c r="G49" s="25">
        <f t="shared" si="2"/>
        <v>93057791.483096004</v>
      </c>
      <c r="H49" s="25"/>
      <c r="I49" s="25"/>
      <c r="J49" s="25"/>
      <c r="K49" s="25"/>
      <c r="L49" s="111"/>
      <c r="M49" s="24"/>
    </row>
    <row r="50" spans="1:13" x14ac:dyDescent="0.25">
      <c r="B50" s="19">
        <f t="shared" si="4"/>
        <v>24</v>
      </c>
      <c r="C50" s="43">
        <f t="shared" si="4"/>
        <v>2041</v>
      </c>
      <c r="D50" s="73">
        <f t="shared" si="3"/>
        <v>63</v>
      </c>
      <c r="E50" s="26">
        <f>VLOOKUP($D50,'Mortality Table'!$A$2:$B$111,2,0)*$E$19</f>
        <v>6.866999999999999E-3</v>
      </c>
      <c r="F50" s="25">
        <f t="shared" si="1"/>
        <v>14879.089160904607</v>
      </c>
      <c r="G50" s="25">
        <f t="shared" si="2"/>
        <v>83233168.618372396</v>
      </c>
      <c r="H50" s="25"/>
      <c r="I50" s="25"/>
      <c r="J50" s="25"/>
      <c r="K50" s="25"/>
      <c r="L50" s="111"/>
      <c r="M50" s="24"/>
    </row>
    <row r="51" spans="1:13" x14ac:dyDescent="0.25">
      <c r="B51" s="56">
        <f t="shared" si="4"/>
        <v>25</v>
      </c>
      <c r="C51" s="57">
        <f t="shared" si="4"/>
        <v>2042</v>
      </c>
      <c r="D51" s="74">
        <f t="shared" si="3"/>
        <v>64</v>
      </c>
      <c r="E51" s="58">
        <f>VLOOKUP($D51,'Mortality Table'!$A$2:$B$111,2,0)*$E$19</f>
        <v>7.5949999999999993E-3</v>
      </c>
      <c r="F51" s="59">
        <f t="shared" si="1"/>
        <v>13289.474230854783</v>
      </c>
      <c r="G51" s="59">
        <f t="shared" si="2"/>
        <v>74395445.804523036</v>
      </c>
      <c r="H51" s="59"/>
      <c r="I51" s="59"/>
      <c r="J51" s="59"/>
      <c r="K51" s="59"/>
      <c r="L51" s="112"/>
      <c r="M51" s="24"/>
    </row>
    <row r="52" spans="1:13" x14ac:dyDescent="0.25">
      <c r="A52" s="6"/>
      <c r="B52" s="6"/>
      <c r="C52" s="6"/>
      <c r="D52" s="6"/>
    </row>
  </sheetData>
  <pageMargins left="0.36" right="0.39" top="0.28999999999999998" bottom="0.43" header="0.51181102362204722" footer="0.16"/>
  <pageSetup paperSize="9" scale="61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F49"/>
  <sheetViews>
    <sheetView zoomScale="85" zoomScaleNormal="85" workbookViewId="0">
      <selection activeCell="F13" sqref="F13"/>
    </sheetView>
  </sheetViews>
  <sheetFormatPr defaultRowHeight="13.5" x14ac:dyDescent="0.25"/>
  <cols>
    <col min="1" max="1" width="9.140625" style="88"/>
    <col min="2" max="2" width="22.5703125" style="88" customWidth="1"/>
    <col min="3" max="3" width="59" style="88" customWidth="1"/>
    <col min="4" max="4" width="5.7109375" style="88" customWidth="1"/>
    <col min="5" max="5" width="17.85546875" style="88" customWidth="1"/>
    <col min="6" max="6" width="70.140625" style="88" bestFit="1" customWidth="1"/>
    <col min="7" max="16384" width="9.140625" style="88"/>
  </cols>
  <sheetData>
    <row r="1" spans="2:6" x14ac:dyDescent="0.25">
      <c r="D1" s="60" t="s">
        <v>17</v>
      </c>
      <c r="E1" s="61" t="s">
        <v>18</v>
      </c>
    </row>
    <row r="2" spans="2:6" x14ac:dyDescent="0.25">
      <c r="D2" s="60"/>
      <c r="E2" s="96" t="s">
        <v>59</v>
      </c>
    </row>
    <row r="3" spans="2:6" x14ac:dyDescent="0.25">
      <c r="B3" s="89" t="s">
        <v>42</v>
      </c>
      <c r="C3" s="3"/>
      <c r="D3" s="3"/>
      <c r="E3" s="3"/>
      <c r="F3" s="90"/>
    </row>
    <row r="4" spans="2:6" x14ac:dyDescent="0.25">
      <c r="B4" s="64" t="s">
        <v>34</v>
      </c>
      <c r="C4" s="62"/>
      <c r="D4" s="62"/>
      <c r="E4" s="65">
        <v>30000000</v>
      </c>
      <c r="F4" s="63" t="s">
        <v>29</v>
      </c>
    </row>
    <row r="5" spans="2:6" x14ac:dyDescent="0.25">
      <c r="B5" s="64" t="s">
        <v>32</v>
      </c>
      <c r="C5" s="62"/>
      <c r="D5" s="62"/>
      <c r="E5" s="65">
        <v>222222</v>
      </c>
      <c r="F5" s="63" t="s">
        <v>29</v>
      </c>
    </row>
    <row r="6" spans="2:6" x14ac:dyDescent="0.25">
      <c r="B6" s="64" t="s">
        <v>11</v>
      </c>
      <c r="C6" s="62"/>
      <c r="D6" s="62"/>
      <c r="E6" s="65">
        <v>9561544965.2958355</v>
      </c>
      <c r="F6" s="63" t="s">
        <v>29</v>
      </c>
    </row>
    <row r="7" spans="2:6" x14ac:dyDescent="0.25">
      <c r="B7" s="64" t="s">
        <v>10</v>
      </c>
      <c r="C7" s="62"/>
      <c r="D7" s="62"/>
      <c r="E7" s="70">
        <v>0</v>
      </c>
      <c r="F7" s="63" t="s">
        <v>33</v>
      </c>
    </row>
    <row r="8" spans="2:6" x14ac:dyDescent="0.25">
      <c r="B8" s="64" t="s">
        <v>35</v>
      </c>
      <c r="C8" s="62"/>
      <c r="D8" s="62"/>
      <c r="E8" s="70">
        <v>0.04</v>
      </c>
      <c r="F8" s="31" t="s">
        <v>36</v>
      </c>
    </row>
    <row r="9" spans="2:6" x14ac:dyDescent="0.25">
      <c r="B9" s="4"/>
      <c r="C9" s="1"/>
      <c r="D9" s="1"/>
      <c r="E9" s="1"/>
      <c r="F9" s="91"/>
    </row>
    <row r="10" spans="2:6" x14ac:dyDescent="0.25">
      <c r="B10" s="64" t="s">
        <v>30</v>
      </c>
      <c r="C10" s="62"/>
      <c r="D10" s="62"/>
      <c r="E10" s="70">
        <v>0.1</v>
      </c>
      <c r="F10" s="63" t="s">
        <v>71</v>
      </c>
    </row>
    <row r="11" spans="2:6" x14ac:dyDescent="0.25">
      <c r="B11" s="64" t="s">
        <v>31</v>
      </c>
      <c r="C11" s="62"/>
      <c r="D11" s="62"/>
      <c r="E11" s="70">
        <v>0.05</v>
      </c>
      <c r="F11" s="63" t="s">
        <v>71</v>
      </c>
    </row>
    <row r="12" spans="2:6" x14ac:dyDescent="0.25">
      <c r="B12" s="66" t="s">
        <v>81</v>
      </c>
      <c r="C12" s="67"/>
      <c r="D12" s="67"/>
      <c r="E12" s="97">
        <v>7000000</v>
      </c>
      <c r="F12" s="68" t="s">
        <v>72</v>
      </c>
    </row>
    <row r="13" spans="2:6" x14ac:dyDescent="0.25">
      <c r="B13" s="62"/>
      <c r="C13" s="62"/>
      <c r="D13" s="62"/>
      <c r="E13" s="71"/>
      <c r="F13" s="114" t="s">
        <v>82</v>
      </c>
    </row>
    <row r="14" spans="2:6" x14ac:dyDescent="0.25">
      <c r="B14" s="92" t="s">
        <v>16</v>
      </c>
      <c r="C14" s="62"/>
      <c r="D14" s="62"/>
      <c r="E14" s="71"/>
      <c r="F14" s="62"/>
    </row>
    <row r="15" spans="2:6" x14ac:dyDescent="0.25">
      <c r="B15" s="88" t="s">
        <v>12</v>
      </c>
      <c r="E15" s="69">
        <f>CF!$E$12*(E6+E5*CF!$E$5)</f>
        <v>80044912.239718765</v>
      </c>
      <c r="F15" s="62"/>
    </row>
    <row r="16" spans="2:6" x14ac:dyDescent="0.25">
      <c r="B16" s="88" t="s">
        <v>61</v>
      </c>
      <c r="E16" s="93"/>
      <c r="F16" s="62"/>
    </row>
    <row r="17" spans="2:6" x14ac:dyDescent="0.25">
      <c r="B17" s="88" t="s">
        <v>60</v>
      </c>
      <c r="E17" s="93"/>
      <c r="F17" s="62"/>
    </row>
    <row r="18" spans="2:6" x14ac:dyDescent="0.25">
      <c r="B18" s="88" t="s">
        <v>62</v>
      </c>
      <c r="E18" s="93"/>
      <c r="F18" s="62"/>
    </row>
    <row r="19" spans="2:6" ht="14.25" thickBot="1" x14ac:dyDescent="0.3">
      <c r="B19" s="101" t="s">
        <v>73</v>
      </c>
      <c r="E19" s="102">
        <f>SUM(E15:E18)</f>
        <v>80044912.239718765</v>
      </c>
      <c r="F19" s="62"/>
    </row>
    <row r="20" spans="2:6" ht="14.25" thickTop="1" x14ac:dyDescent="0.25">
      <c r="B20" s="62"/>
      <c r="C20" s="62"/>
      <c r="D20" s="62"/>
      <c r="E20" s="71"/>
      <c r="F20" s="62"/>
    </row>
    <row r="21" spans="2:6" x14ac:dyDescent="0.25">
      <c r="B21" s="92" t="s">
        <v>64</v>
      </c>
    </row>
    <row r="22" spans="2:6" x14ac:dyDescent="0.25">
      <c r="B22" s="88" t="s">
        <v>65</v>
      </c>
      <c r="E22" s="94">
        <f>E19</f>
        <v>80044912.239718765</v>
      </c>
    </row>
    <row r="23" spans="2:6" x14ac:dyDescent="0.25">
      <c r="B23" s="88" t="s">
        <v>66</v>
      </c>
      <c r="C23" s="103"/>
      <c r="E23" s="104"/>
    </row>
    <row r="24" spans="2:6" x14ac:dyDescent="0.25">
      <c r="B24" s="88" t="s">
        <v>67</v>
      </c>
      <c r="C24" s="103"/>
      <c r="E24" s="104"/>
      <c r="F24" s="106"/>
    </row>
    <row r="25" spans="2:6" x14ac:dyDescent="0.25">
      <c r="B25" s="88" t="s">
        <v>68</v>
      </c>
      <c r="C25" s="103"/>
      <c r="E25" s="105"/>
    </row>
    <row r="26" spans="2:6" ht="14.25" thickBot="1" x14ac:dyDescent="0.3">
      <c r="B26" s="101" t="s">
        <v>69</v>
      </c>
      <c r="E26" s="102">
        <f>SUM(E22:E25)</f>
        <v>80044912.239718765</v>
      </c>
    </row>
    <row r="27" spans="2:6" ht="14.25" thickTop="1" x14ac:dyDescent="0.25"/>
    <row r="29" spans="2:6" x14ac:dyDescent="0.25">
      <c r="E29" s="69"/>
    </row>
    <row r="30" spans="2:6" x14ac:dyDescent="0.25">
      <c r="B30" s="106"/>
      <c r="E30" s="95"/>
    </row>
    <row r="49" spans="3:3" x14ac:dyDescent="0.25">
      <c r="C49" s="88" t="s">
        <v>14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Q52"/>
  <sheetViews>
    <sheetView zoomScale="85" zoomScaleNormal="85" zoomScaleSheetLayoutView="90" workbookViewId="0">
      <selection activeCell="L23" sqref="L23"/>
    </sheetView>
  </sheetViews>
  <sheetFormatPr defaultRowHeight="13.5" x14ac:dyDescent="0.25"/>
  <cols>
    <col min="1" max="1" width="5.7109375" style="9" customWidth="1"/>
    <col min="2" max="4" width="12.28515625" style="9" customWidth="1"/>
    <col min="5" max="5" width="14.7109375" style="6" customWidth="1"/>
    <col min="6" max="8" width="13.42578125" style="6" customWidth="1"/>
    <col min="9" max="12" width="14" style="6" customWidth="1"/>
    <col min="13" max="13" width="13.7109375" style="6" customWidth="1"/>
    <col min="14" max="14" width="18.5703125" style="6" bestFit="1" customWidth="1"/>
    <col min="15" max="15" width="16.5703125" style="6" bestFit="1" customWidth="1"/>
    <col min="16" max="16" width="13.85546875" style="6" bestFit="1" customWidth="1"/>
    <col min="17" max="17" width="15" style="6" bestFit="1" customWidth="1"/>
    <col min="18" max="231" width="9.140625" style="6"/>
    <col min="232" max="232" width="14.85546875" style="6" customWidth="1"/>
    <col min="233" max="233" width="15.85546875" style="6" customWidth="1"/>
    <col min="234" max="234" width="9.85546875" style="6" customWidth="1"/>
    <col min="235" max="235" width="6.85546875" style="6" customWidth="1"/>
    <col min="236" max="237" width="10.85546875" style="6" customWidth="1"/>
    <col min="238" max="238" width="5.7109375" style="6" customWidth="1"/>
    <col min="239" max="239" width="11.5703125" style="6" customWidth="1"/>
    <col min="240" max="240" width="9.140625" style="6"/>
    <col min="241" max="241" width="9.7109375" style="6" customWidth="1"/>
    <col min="242" max="242" width="8.5703125" style="6" customWidth="1"/>
    <col min="243" max="244" width="0" style="6" hidden="1" customWidth="1"/>
    <col min="245" max="245" width="8.28515625" style="6" customWidth="1"/>
    <col min="246" max="246" width="11.85546875" style="6" customWidth="1"/>
    <col min="247" max="247" width="11.42578125" style="6" customWidth="1"/>
    <col min="248" max="248" width="9.140625" style="6"/>
    <col min="249" max="249" width="7.85546875" style="6" customWidth="1"/>
    <col min="250" max="487" width="9.140625" style="6"/>
    <col min="488" max="488" width="14.85546875" style="6" customWidth="1"/>
    <col min="489" max="489" width="15.85546875" style="6" customWidth="1"/>
    <col min="490" max="490" width="9.85546875" style="6" customWidth="1"/>
    <col min="491" max="491" width="6.85546875" style="6" customWidth="1"/>
    <col min="492" max="493" width="10.85546875" style="6" customWidth="1"/>
    <col min="494" max="494" width="5.7109375" style="6" customWidth="1"/>
    <col min="495" max="495" width="11.5703125" style="6" customWidth="1"/>
    <col min="496" max="496" width="9.140625" style="6"/>
    <col min="497" max="497" width="9.7109375" style="6" customWidth="1"/>
    <col min="498" max="498" width="8.5703125" style="6" customWidth="1"/>
    <col min="499" max="500" width="0" style="6" hidden="1" customWidth="1"/>
    <col min="501" max="501" width="8.28515625" style="6" customWidth="1"/>
    <col min="502" max="502" width="11.85546875" style="6" customWidth="1"/>
    <col min="503" max="503" width="11.42578125" style="6" customWidth="1"/>
    <col min="504" max="504" width="9.140625" style="6"/>
    <col min="505" max="505" width="7.85546875" style="6" customWidth="1"/>
    <col min="506" max="743" width="9.140625" style="6"/>
    <col min="744" max="744" width="14.85546875" style="6" customWidth="1"/>
    <col min="745" max="745" width="15.85546875" style="6" customWidth="1"/>
    <col min="746" max="746" width="9.85546875" style="6" customWidth="1"/>
    <col min="747" max="747" width="6.85546875" style="6" customWidth="1"/>
    <col min="748" max="749" width="10.85546875" style="6" customWidth="1"/>
    <col min="750" max="750" width="5.7109375" style="6" customWidth="1"/>
    <col min="751" max="751" width="11.5703125" style="6" customWidth="1"/>
    <col min="752" max="752" width="9.140625" style="6"/>
    <col min="753" max="753" width="9.7109375" style="6" customWidth="1"/>
    <col min="754" max="754" width="8.5703125" style="6" customWidth="1"/>
    <col min="755" max="756" width="0" style="6" hidden="1" customWidth="1"/>
    <col min="757" max="757" width="8.28515625" style="6" customWidth="1"/>
    <col min="758" max="758" width="11.85546875" style="6" customWidth="1"/>
    <col min="759" max="759" width="11.42578125" style="6" customWidth="1"/>
    <col min="760" max="760" width="9.140625" style="6"/>
    <col min="761" max="761" width="7.85546875" style="6" customWidth="1"/>
    <col min="762" max="999" width="9.140625" style="6"/>
    <col min="1000" max="1000" width="14.85546875" style="6" customWidth="1"/>
    <col min="1001" max="1001" width="15.85546875" style="6" customWidth="1"/>
    <col min="1002" max="1002" width="9.85546875" style="6" customWidth="1"/>
    <col min="1003" max="1003" width="6.85546875" style="6" customWidth="1"/>
    <col min="1004" max="1005" width="10.85546875" style="6" customWidth="1"/>
    <col min="1006" max="1006" width="5.7109375" style="6" customWidth="1"/>
    <col min="1007" max="1007" width="11.5703125" style="6" customWidth="1"/>
    <col min="1008" max="1008" width="9.140625" style="6"/>
    <col min="1009" max="1009" width="9.7109375" style="6" customWidth="1"/>
    <col min="1010" max="1010" width="8.5703125" style="6" customWidth="1"/>
    <col min="1011" max="1012" width="0" style="6" hidden="1" customWidth="1"/>
    <col min="1013" max="1013" width="8.28515625" style="6" customWidth="1"/>
    <col min="1014" max="1014" width="11.85546875" style="6" customWidth="1"/>
    <col min="1015" max="1015" width="11.42578125" style="6" customWidth="1"/>
    <col min="1016" max="1016" width="9.140625" style="6"/>
    <col min="1017" max="1017" width="7.85546875" style="6" customWidth="1"/>
    <col min="1018" max="1255" width="9.140625" style="6"/>
    <col min="1256" max="1256" width="14.85546875" style="6" customWidth="1"/>
    <col min="1257" max="1257" width="15.85546875" style="6" customWidth="1"/>
    <col min="1258" max="1258" width="9.85546875" style="6" customWidth="1"/>
    <col min="1259" max="1259" width="6.85546875" style="6" customWidth="1"/>
    <col min="1260" max="1261" width="10.85546875" style="6" customWidth="1"/>
    <col min="1262" max="1262" width="5.7109375" style="6" customWidth="1"/>
    <col min="1263" max="1263" width="11.5703125" style="6" customWidth="1"/>
    <col min="1264" max="1264" width="9.140625" style="6"/>
    <col min="1265" max="1265" width="9.7109375" style="6" customWidth="1"/>
    <col min="1266" max="1266" width="8.5703125" style="6" customWidth="1"/>
    <col min="1267" max="1268" width="0" style="6" hidden="1" customWidth="1"/>
    <col min="1269" max="1269" width="8.28515625" style="6" customWidth="1"/>
    <col min="1270" max="1270" width="11.85546875" style="6" customWidth="1"/>
    <col min="1271" max="1271" width="11.42578125" style="6" customWidth="1"/>
    <col min="1272" max="1272" width="9.140625" style="6"/>
    <col min="1273" max="1273" width="7.85546875" style="6" customWidth="1"/>
    <col min="1274" max="1511" width="9.140625" style="6"/>
    <col min="1512" max="1512" width="14.85546875" style="6" customWidth="1"/>
    <col min="1513" max="1513" width="15.85546875" style="6" customWidth="1"/>
    <col min="1514" max="1514" width="9.85546875" style="6" customWidth="1"/>
    <col min="1515" max="1515" width="6.85546875" style="6" customWidth="1"/>
    <col min="1516" max="1517" width="10.85546875" style="6" customWidth="1"/>
    <col min="1518" max="1518" width="5.7109375" style="6" customWidth="1"/>
    <col min="1519" max="1519" width="11.5703125" style="6" customWidth="1"/>
    <col min="1520" max="1520" width="9.140625" style="6"/>
    <col min="1521" max="1521" width="9.7109375" style="6" customWidth="1"/>
    <col min="1522" max="1522" width="8.5703125" style="6" customWidth="1"/>
    <col min="1523" max="1524" width="0" style="6" hidden="1" customWidth="1"/>
    <col min="1525" max="1525" width="8.28515625" style="6" customWidth="1"/>
    <col min="1526" max="1526" width="11.85546875" style="6" customWidth="1"/>
    <col min="1527" max="1527" width="11.42578125" style="6" customWidth="1"/>
    <col min="1528" max="1528" width="9.140625" style="6"/>
    <col min="1529" max="1529" width="7.85546875" style="6" customWidth="1"/>
    <col min="1530" max="1767" width="9.140625" style="6"/>
    <col min="1768" max="1768" width="14.85546875" style="6" customWidth="1"/>
    <col min="1769" max="1769" width="15.85546875" style="6" customWidth="1"/>
    <col min="1770" max="1770" width="9.85546875" style="6" customWidth="1"/>
    <col min="1771" max="1771" width="6.85546875" style="6" customWidth="1"/>
    <col min="1772" max="1773" width="10.85546875" style="6" customWidth="1"/>
    <col min="1774" max="1774" width="5.7109375" style="6" customWidth="1"/>
    <col min="1775" max="1775" width="11.5703125" style="6" customWidth="1"/>
    <col min="1776" max="1776" width="9.140625" style="6"/>
    <col min="1777" max="1777" width="9.7109375" style="6" customWidth="1"/>
    <col min="1778" max="1778" width="8.5703125" style="6" customWidth="1"/>
    <col min="1779" max="1780" width="0" style="6" hidden="1" customWidth="1"/>
    <col min="1781" max="1781" width="8.28515625" style="6" customWidth="1"/>
    <col min="1782" max="1782" width="11.85546875" style="6" customWidth="1"/>
    <col min="1783" max="1783" width="11.42578125" style="6" customWidth="1"/>
    <col min="1784" max="1784" width="9.140625" style="6"/>
    <col min="1785" max="1785" width="7.85546875" style="6" customWidth="1"/>
    <col min="1786" max="2023" width="9.140625" style="6"/>
    <col min="2024" max="2024" width="14.85546875" style="6" customWidth="1"/>
    <col min="2025" max="2025" width="15.85546875" style="6" customWidth="1"/>
    <col min="2026" max="2026" width="9.85546875" style="6" customWidth="1"/>
    <col min="2027" max="2027" width="6.85546875" style="6" customWidth="1"/>
    <col min="2028" max="2029" width="10.85546875" style="6" customWidth="1"/>
    <col min="2030" max="2030" width="5.7109375" style="6" customWidth="1"/>
    <col min="2031" max="2031" width="11.5703125" style="6" customWidth="1"/>
    <col min="2032" max="2032" width="9.140625" style="6"/>
    <col min="2033" max="2033" width="9.7109375" style="6" customWidth="1"/>
    <col min="2034" max="2034" width="8.5703125" style="6" customWidth="1"/>
    <col min="2035" max="2036" width="0" style="6" hidden="1" customWidth="1"/>
    <col min="2037" max="2037" width="8.28515625" style="6" customWidth="1"/>
    <col min="2038" max="2038" width="11.85546875" style="6" customWidth="1"/>
    <col min="2039" max="2039" width="11.42578125" style="6" customWidth="1"/>
    <col min="2040" max="2040" width="9.140625" style="6"/>
    <col min="2041" max="2041" width="7.85546875" style="6" customWidth="1"/>
    <col min="2042" max="2279" width="9.140625" style="6"/>
    <col min="2280" max="2280" width="14.85546875" style="6" customWidth="1"/>
    <col min="2281" max="2281" width="15.85546875" style="6" customWidth="1"/>
    <col min="2282" max="2282" width="9.85546875" style="6" customWidth="1"/>
    <col min="2283" max="2283" width="6.85546875" style="6" customWidth="1"/>
    <col min="2284" max="2285" width="10.85546875" style="6" customWidth="1"/>
    <col min="2286" max="2286" width="5.7109375" style="6" customWidth="1"/>
    <col min="2287" max="2287" width="11.5703125" style="6" customWidth="1"/>
    <col min="2288" max="2288" width="9.140625" style="6"/>
    <col min="2289" max="2289" width="9.7109375" style="6" customWidth="1"/>
    <col min="2290" max="2290" width="8.5703125" style="6" customWidth="1"/>
    <col min="2291" max="2292" width="0" style="6" hidden="1" customWidth="1"/>
    <col min="2293" max="2293" width="8.28515625" style="6" customWidth="1"/>
    <col min="2294" max="2294" width="11.85546875" style="6" customWidth="1"/>
    <col min="2295" max="2295" width="11.42578125" style="6" customWidth="1"/>
    <col min="2296" max="2296" width="9.140625" style="6"/>
    <col min="2297" max="2297" width="7.85546875" style="6" customWidth="1"/>
    <col min="2298" max="2535" width="9.140625" style="6"/>
    <col min="2536" max="2536" width="14.85546875" style="6" customWidth="1"/>
    <col min="2537" max="2537" width="15.85546875" style="6" customWidth="1"/>
    <col min="2538" max="2538" width="9.85546875" style="6" customWidth="1"/>
    <col min="2539" max="2539" width="6.85546875" style="6" customWidth="1"/>
    <col min="2540" max="2541" width="10.85546875" style="6" customWidth="1"/>
    <col min="2542" max="2542" width="5.7109375" style="6" customWidth="1"/>
    <col min="2543" max="2543" width="11.5703125" style="6" customWidth="1"/>
    <col min="2544" max="2544" width="9.140625" style="6"/>
    <col min="2545" max="2545" width="9.7109375" style="6" customWidth="1"/>
    <col min="2546" max="2546" width="8.5703125" style="6" customWidth="1"/>
    <col min="2547" max="2548" width="0" style="6" hidden="1" customWidth="1"/>
    <col min="2549" max="2549" width="8.28515625" style="6" customWidth="1"/>
    <col min="2550" max="2550" width="11.85546875" style="6" customWidth="1"/>
    <col min="2551" max="2551" width="11.42578125" style="6" customWidth="1"/>
    <col min="2552" max="2552" width="9.140625" style="6"/>
    <col min="2553" max="2553" width="7.85546875" style="6" customWidth="1"/>
    <col min="2554" max="2791" width="9.140625" style="6"/>
    <col min="2792" max="2792" width="14.85546875" style="6" customWidth="1"/>
    <col min="2793" max="2793" width="15.85546875" style="6" customWidth="1"/>
    <col min="2794" max="2794" width="9.85546875" style="6" customWidth="1"/>
    <col min="2795" max="2795" width="6.85546875" style="6" customWidth="1"/>
    <col min="2796" max="2797" width="10.85546875" style="6" customWidth="1"/>
    <col min="2798" max="2798" width="5.7109375" style="6" customWidth="1"/>
    <col min="2799" max="2799" width="11.5703125" style="6" customWidth="1"/>
    <col min="2800" max="2800" width="9.140625" style="6"/>
    <col min="2801" max="2801" width="9.7109375" style="6" customWidth="1"/>
    <col min="2802" max="2802" width="8.5703125" style="6" customWidth="1"/>
    <col min="2803" max="2804" width="0" style="6" hidden="1" customWidth="1"/>
    <col min="2805" max="2805" width="8.28515625" style="6" customWidth="1"/>
    <col min="2806" max="2806" width="11.85546875" style="6" customWidth="1"/>
    <col min="2807" max="2807" width="11.42578125" style="6" customWidth="1"/>
    <col min="2808" max="2808" width="9.140625" style="6"/>
    <col min="2809" max="2809" width="7.85546875" style="6" customWidth="1"/>
    <col min="2810" max="3047" width="9.140625" style="6"/>
    <col min="3048" max="3048" width="14.85546875" style="6" customWidth="1"/>
    <col min="3049" max="3049" width="15.85546875" style="6" customWidth="1"/>
    <col min="3050" max="3050" width="9.85546875" style="6" customWidth="1"/>
    <col min="3051" max="3051" width="6.85546875" style="6" customWidth="1"/>
    <col min="3052" max="3053" width="10.85546875" style="6" customWidth="1"/>
    <col min="3054" max="3054" width="5.7109375" style="6" customWidth="1"/>
    <col min="3055" max="3055" width="11.5703125" style="6" customWidth="1"/>
    <col min="3056" max="3056" width="9.140625" style="6"/>
    <col min="3057" max="3057" width="9.7109375" style="6" customWidth="1"/>
    <col min="3058" max="3058" width="8.5703125" style="6" customWidth="1"/>
    <col min="3059" max="3060" width="0" style="6" hidden="1" customWidth="1"/>
    <col min="3061" max="3061" width="8.28515625" style="6" customWidth="1"/>
    <col min="3062" max="3062" width="11.85546875" style="6" customWidth="1"/>
    <col min="3063" max="3063" width="11.42578125" style="6" customWidth="1"/>
    <col min="3064" max="3064" width="9.140625" style="6"/>
    <col min="3065" max="3065" width="7.85546875" style="6" customWidth="1"/>
    <col min="3066" max="3303" width="9.140625" style="6"/>
    <col min="3304" max="3304" width="14.85546875" style="6" customWidth="1"/>
    <col min="3305" max="3305" width="15.85546875" style="6" customWidth="1"/>
    <col min="3306" max="3306" width="9.85546875" style="6" customWidth="1"/>
    <col min="3307" max="3307" width="6.85546875" style="6" customWidth="1"/>
    <col min="3308" max="3309" width="10.85546875" style="6" customWidth="1"/>
    <col min="3310" max="3310" width="5.7109375" style="6" customWidth="1"/>
    <col min="3311" max="3311" width="11.5703125" style="6" customWidth="1"/>
    <col min="3312" max="3312" width="9.140625" style="6"/>
    <col min="3313" max="3313" width="9.7109375" style="6" customWidth="1"/>
    <col min="3314" max="3314" width="8.5703125" style="6" customWidth="1"/>
    <col min="3315" max="3316" width="0" style="6" hidden="1" customWidth="1"/>
    <col min="3317" max="3317" width="8.28515625" style="6" customWidth="1"/>
    <col min="3318" max="3318" width="11.85546875" style="6" customWidth="1"/>
    <col min="3319" max="3319" width="11.42578125" style="6" customWidth="1"/>
    <col min="3320" max="3320" width="9.140625" style="6"/>
    <col min="3321" max="3321" width="7.85546875" style="6" customWidth="1"/>
    <col min="3322" max="3559" width="9.140625" style="6"/>
    <col min="3560" max="3560" width="14.85546875" style="6" customWidth="1"/>
    <col min="3561" max="3561" width="15.85546875" style="6" customWidth="1"/>
    <col min="3562" max="3562" width="9.85546875" style="6" customWidth="1"/>
    <col min="3563" max="3563" width="6.85546875" style="6" customWidth="1"/>
    <col min="3564" max="3565" width="10.85546875" style="6" customWidth="1"/>
    <col min="3566" max="3566" width="5.7109375" style="6" customWidth="1"/>
    <col min="3567" max="3567" width="11.5703125" style="6" customWidth="1"/>
    <col min="3568" max="3568" width="9.140625" style="6"/>
    <col min="3569" max="3569" width="9.7109375" style="6" customWidth="1"/>
    <col min="3570" max="3570" width="8.5703125" style="6" customWidth="1"/>
    <col min="3571" max="3572" width="0" style="6" hidden="1" customWidth="1"/>
    <col min="3573" max="3573" width="8.28515625" style="6" customWidth="1"/>
    <col min="3574" max="3574" width="11.85546875" style="6" customWidth="1"/>
    <col min="3575" max="3575" width="11.42578125" style="6" customWidth="1"/>
    <col min="3576" max="3576" width="9.140625" style="6"/>
    <col min="3577" max="3577" width="7.85546875" style="6" customWidth="1"/>
    <col min="3578" max="3815" width="9.140625" style="6"/>
    <col min="3816" max="3816" width="14.85546875" style="6" customWidth="1"/>
    <col min="3817" max="3817" width="15.85546875" style="6" customWidth="1"/>
    <col min="3818" max="3818" width="9.85546875" style="6" customWidth="1"/>
    <col min="3819" max="3819" width="6.85546875" style="6" customWidth="1"/>
    <col min="3820" max="3821" width="10.85546875" style="6" customWidth="1"/>
    <col min="3822" max="3822" width="5.7109375" style="6" customWidth="1"/>
    <col min="3823" max="3823" width="11.5703125" style="6" customWidth="1"/>
    <col min="3824" max="3824" width="9.140625" style="6"/>
    <col min="3825" max="3825" width="9.7109375" style="6" customWidth="1"/>
    <col min="3826" max="3826" width="8.5703125" style="6" customWidth="1"/>
    <col min="3827" max="3828" width="0" style="6" hidden="1" customWidth="1"/>
    <col min="3829" max="3829" width="8.28515625" style="6" customWidth="1"/>
    <col min="3830" max="3830" width="11.85546875" style="6" customWidth="1"/>
    <col min="3831" max="3831" width="11.42578125" style="6" customWidth="1"/>
    <col min="3832" max="3832" width="9.140625" style="6"/>
    <col min="3833" max="3833" width="7.85546875" style="6" customWidth="1"/>
    <col min="3834" max="4071" width="9.140625" style="6"/>
    <col min="4072" max="4072" width="14.85546875" style="6" customWidth="1"/>
    <col min="4073" max="4073" width="15.85546875" style="6" customWidth="1"/>
    <col min="4074" max="4074" width="9.85546875" style="6" customWidth="1"/>
    <col min="4075" max="4075" width="6.85546875" style="6" customWidth="1"/>
    <col min="4076" max="4077" width="10.85546875" style="6" customWidth="1"/>
    <col min="4078" max="4078" width="5.7109375" style="6" customWidth="1"/>
    <col min="4079" max="4079" width="11.5703125" style="6" customWidth="1"/>
    <col min="4080" max="4080" width="9.140625" style="6"/>
    <col min="4081" max="4081" width="9.7109375" style="6" customWidth="1"/>
    <col min="4082" max="4082" width="8.5703125" style="6" customWidth="1"/>
    <col min="4083" max="4084" width="0" style="6" hidden="1" customWidth="1"/>
    <col min="4085" max="4085" width="8.28515625" style="6" customWidth="1"/>
    <col min="4086" max="4086" width="11.85546875" style="6" customWidth="1"/>
    <col min="4087" max="4087" width="11.42578125" style="6" customWidth="1"/>
    <col min="4088" max="4088" width="9.140625" style="6"/>
    <col min="4089" max="4089" width="7.85546875" style="6" customWidth="1"/>
    <col min="4090" max="4327" width="9.140625" style="6"/>
    <col min="4328" max="4328" width="14.85546875" style="6" customWidth="1"/>
    <col min="4329" max="4329" width="15.85546875" style="6" customWidth="1"/>
    <col min="4330" max="4330" width="9.85546875" style="6" customWidth="1"/>
    <col min="4331" max="4331" width="6.85546875" style="6" customWidth="1"/>
    <col min="4332" max="4333" width="10.85546875" style="6" customWidth="1"/>
    <col min="4334" max="4334" width="5.7109375" style="6" customWidth="1"/>
    <col min="4335" max="4335" width="11.5703125" style="6" customWidth="1"/>
    <col min="4336" max="4336" width="9.140625" style="6"/>
    <col min="4337" max="4337" width="9.7109375" style="6" customWidth="1"/>
    <col min="4338" max="4338" width="8.5703125" style="6" customWidth="1"/>
    <col min="4339" max="4340" width="0" style="6" hidden="1" customWidth="1"/>
    <col min="4341" max="4341" width="8.28515625" style="6" customWidth="1"/>
    <col min="4342" max="4342" width="11.85546875" style="6" customWidth="1"/>
    <col min="4343" max="4343" width="11.42578125" style="6" customWidth="1"/>
    <col min="4344" max="4344" width="9.140625" style="6"/>
    <col min="4345" max="4345" width="7.85546875" style="6" customWidth="1"/>
    <col min="4346" max="4583" width="9.140625" style="6"/>
    <col min="4584" max="4584" width="14.85546875" style="6" customWidth="1"/>
    <col min="4585" max="4585" width="15.85546875" style="6" customWidth="1"/>
    <col min="4586" max="4586" width="9.85546875" style="6" customWidth="1"/>
    <col min="4587" max="4587" width="6.85546875" style="6" customWidth="1"/>
    <col min="4588" max="4589" width="10.85546875" style="6" customWidth="1"/>
    <col min="4590" max="4590" width="5.7109375" style="6" customWidth="1"/>
    <col min="4591" max="4591" width="11.5703125" style="6" customWidth="1"/>
    <col min="4592" max="4592" width="9.140625" style="6"/>
    <col min="4593" max="4593" width="9.7109375" style="6" customWidth="1"/>
    <col min="4594" max="4594" width="8.5703125" style="6" customWidth="1"/>
    <col min="4595" max="4596" width="0" style="6" hidden="1" customWidth="1"/>
    <col min="4597" max="4597" width="8.28515625" style="6" customWidth="1"/>
    <col min="4598" max="4598" width="11.85546875" style="6" customWidth="1"/>
    <col min="4599" max="4599" width="11.42578125" style="6" customWidth="1"/>
    <col min="4600" max="4600" width="9.140625" style="6"/>
    <col min="4601" max="4601" width="7.85546875" style="6" customWidth="1"/>
    <col min="4602" max="4839" width="9.140625" style="6"/>
    <col min="4840" max="4840" width="14.85546875" style="6" customWidth="1"/>
    <col min="4841" max="4841" width="15.85546875" style="6" customWidth="1"/>
    <col min="4842" max="4842" width="9.85546875" style="6" customWidth="1"/>
    <col min="4843" max="4843" width="6.85546875" style="6" customWidth="1"/>
    <col min="4844" max="4845" width="10.85546875" style="6" customWidth="1"/>
    <col min="4846" max="4846" width="5.7109375" style="6" customWidth="1"/>
    <col min="4847" max="4847" width="11.5703125" style="6" customWidth="1"/>
    <col min="4848" max="4848" width="9.140625" style="6"/>
    <col min="4849" max="4849" width="9.7109375" style="6" customWidth="1"/>
    <col min="4850" max="4850" width="8.5703125" style="6" customWidth="1"/>
    <col min="4851" max="4852" width="0" style="6" hidden="1" customWidth="1"/>
    <col min="4853" max="4853" width="8.28515625" style="6" customWidth="1"/>
    <col min="4854" max="4854" width="11.85546875" style="6" customWidth="1"/>
    <col min="4855" max="4855" width="11.42578125" style="6" customWidth="1"/>
    <col min="4856" max="4856" width="9.140625" style="6"/>
    <col min="4857" max="4857" width="7.85546875" style="6" customWidth="1"/>
    <col min="4858" max="5095" width="9.140625" style="6"/>
    <col min="5096" max="5096" width="14.85546875" style="6" customWidth="1"/>
    <col min="5097" max="5097" width="15.85546875" style="6" customWidth="1"/>
    <col min="5098" max="5098" width="9.85546875" style="6" customWidth="1"/>
    <col min="5099" max="5099" width="6.85546875" style="6" customWidth="1"/>
    <col min="5100" max="5101" width="10.85546875" style="6" customWidth="1"/>
    <col min="5102" max="5102" width="5.7109375" style="6" customWidth="1"/>
    <col min="5103" max="5103" width="11.5703125" style="6" customWidth="1"/>
    <col min="5104" max="5104" width="9.140625" style="6"/>
    <col min="5105" max="5105" width="9.7109375" style="6" customWidth="1"/>
    <col min="5106" max="5106" width="8.5703125" style="6" customWidth="1"/>
    <col min="5107" max="5108" width="0" style="6" hidden="1" customWidth="1"/>
    <col min="5109" max="5109" width="8.28515625" style="6" customWidth="1"/>
    <col min="5110" max="5110" width="11.85546875" style="6" customWidth="1"/>
    <col min="5111" max="5111" width="11.42578125" style="6" customWidth="1"/>
    <col min="5112" max="5112" width="9.140625" style="6"/>
    <col min="5113" max="5113" width="7.85546875" style="6" customWidth="1"/>
    <col min="5114" max="5351" width="9.140625" style="6"/>
    <col min="5352" max="5352" width="14.85546875" style="6" customWidth="1"/>
    <col min="5353" max="5353" width="15.85546875" style="6" customWidth="1"/>
    <col min="5354" max="5354" width="9.85546875" style="6" customWidth="1"/>
    <col min="5355" max="5355" width="6.85546875" style="6" customWidth="1"/>
    <col min="5356" max="5357" width="10.85546875" style="6" customWidth="1"/>
    <col min="5358" max="5358" width="5.7109375" style="6" customWidth="1"/>
    <col min="5359" max="5359" width="11.5703125" style="6" customWidth="1"/>
    <col min="5360" max="5360" width="9.140625" style="6"/>
    <col min="5361" max="5361" width="9.7109375" style="6" customWidth="1"/>
    <col min="5362" max="5362" width="8.5703125" style="6" customWidth="1"/>
    <col min="5363" max="5364" width="0" style="6" hidden="1" customWidth="1"/>
    <col min="5365" max="5365" width="8.28515625" style="6" customWidth="1"/>
    <col min="5366" max="5366" width="11.85546875" style="6" customWidth="1"/>
    <col min="5367" max="5367" width="11.42578125" style="6" customWidth="1"/>
    <col min="5368" max="5368" width="9.140625" style="6"/>
    <col min="5369" max="5369" width="7.85546875" style="6" customWidth="1"/>
    <col min="5370" max="5607" width="9.140625" style="6"/>
    <col min="5608" max="5608" width="14.85546875" style="6" customWidth="1"/>
    <col min="5609" max="5609" width="15.85546875" style="6" customWidth="1"/>
    <col min="5610" max="5610" width="9.85546875" style="6" customWidth="1"/>
    <col min="5611" max="5611" width="6.85546875" style="6" customWidth="1"/>
    <col min="5612" max="5613" width="10.85546875" style="6" customWidth="1"/>
    <col min="5614" max="5614" width="5.7109375" style="6" customWidth="1"/>
    <col min="5615" max="5615" width="11.5703125" style="6" customWidth="1"/>
    <col min="5616" max="5616" width="9.140625" style="6"/>
    <col min="5617" max="5617" width="9.7109375" style="6" customWidth="1"/>
    <col min="5618" max="5618" width="8.5703125" style="6" customWidth="1"/>
    <col min="5619" max="5620" width="0" style="6" hidden="1" customWidth="1"/>
    <col min="5621" max="5621" width="8.28515625" style="6" customWidth="1"/>
    <col min="5622" max="5622" width="11.85546875" style="6" customWidth="1"/>
    <col min="5623" max="5623" width="11.42578125" style="6" customWidth="1"/>
    <col min="5624" max="5624" width="9.140625" style="6"/>
    <col min="5625" max="5625" width="7.85546875" style="6" customWidth="1"/>
    <col min="5626" max="5863" width="9.140625" style="6"/>
    <col min="5864" max="5864" width="14.85546875" style="6" customWidth="1"/>
    <col min="5865" max="5865" width="15.85546875" style="6" customWidth="1"/>
    <col min="5866" max="5866" width="9.85546875" style="6" customWidth="1"/>
    <col min="5867" max="5867" width="6.85546875" style="6" customWidth="1"/>
    <col min="5868" max="5869" width="10.85546875" style="6" customWidth="1"/>
    <col min="5870" max="5870" width="5.7109375" style="6" customWidth="1"/>
    <col min="5871" max="5871" width="11.5703125" style="6" customWidth="1"/>
    <col min="5872" max="5872" width="9.140625" style="6"/>
    <col min="5873" max="5873" width="9.7109375" style="6" customWidth="1"/>
    <col min="5874" max="5874" width="8.5703125" style="6" customWidth="1"/>
    <col min="5875" max="5876" width="0" style="6" hidden="1" customWidth="1"/>
    <col min="5877" max="5877" width="8.28515625" style="6" customWidth="1"/>
    <col min="5878" max="5878" width="11.85546875" style="6" customWidth="1"/>
    <col min="5879" max="5879" width="11.42578125" style="6" customWidth="1"/>
    <col min="5880" max="5880" width="9.140625" style="6"/>
    <col min="5881" max="5881" width="7.85546875" style="6" customWidth="1"/>
    <col min="5882" max="6119" width="9.140625" style="6"/>
    <col min="6120" max="6120" width="14.85546875" style="6" customWidth="1"/>
    <col min="6121" max="6121" width="15.85546875" style="6" customWidth="1"/>
    <col min="6122" max="6122" width="9.85546875" style="6" customWidth="1"/>
    <col min="6123" max="6123" width="6.85546875" style="6" customWidth="1"/>
    <col min="6124" max="6125" width="10.85546875" style="6" customWidth="1"/>
    <col min="6126" max="6126" width="5.7109375" style="6" customWidth="1"/>
    <col min="6127" max="6127" width="11.5703125" style="6" customWidth="1"/>
    <col min="6128" max="6128" width="9.140625" style="6"/>
    <col min="6129" max="6129" width="9.7109375" style="6" customWidth="1"/>
    <col min="6130" max="6130" width="8.5703125" style="6" customWidth="1"/>
    <col min="6131" max="6132" width="0" style="6" hidden="1" customWidth="1"/>
    <col min="6133" max="6133" width="8.28515625" style="6" customWidth="1"/>
    <col min="6134" max="6134" width="11.85546875" style="6" customWidth="1"/>
    <col min="6135" max="6135" width="11.42578125" style="6" customWidth="1"/>
    <col min="6136" max="6136" width="9.140625" style="6"/>
    <col min="6137" max="6137" width="7.85546875" style="6" customWidth="1"/>
    <col min="6138" max="6375" width="9.140625" style="6"/>
    <col min="6376" max="6376" width="14.85546875" style="6" customWidth="1"/>
    <col min="6377" max="6377" width="15.85546875" style="6" customWidth="1"/>
    <col min="6378" max="6378" width="9.85546875" style="6" customWidth="1"/>
    <col min="6379" max="6379" width="6.85546875" style="6" customWidth="1"/>
    <col min="6380" max="6381" width="10.85546875" style="6" customWidth="1"/>
    <col min="6382" max="6382" width="5.7109375" style="6" customWidth="1"/>
    <col min="6383" max="6383" width="11.5703125" style="6" customWidth="1"/>
    <col min="6384" max="6384" width="9.140625" style="6"/>
    <col min="6385" max="6385" width="9.7109375" style="6" customWidth="1"/>
    <col min="6386" max="6386" width="8.5703125" style="6" customWidth="1"/>
    <col min="6387" max="6388" width="0" style="6" hidden="1" customWidth="1"/>
    <col min="6389" max="6389" width="8.28515625" style="6" customWidth="1"/>
    <col min="6390" max="6390" width="11.85546875" style="6" customWidth="1"/>
    <col min="6391" max="6391" width="11.42578125" style="6" customWidth="1"/>
    <col min="6392" max="6392" width="9.140625" style="6"/>
    <col min="6393" max="6393" width="7.85546875" style="6" customWidth="1"/>
    <col min="6394" max="6631" width="9.140625" style="6"/>
    <col min="6632" max="6632" width="14.85546875" style="6" customWidth="1"/>
    <col min="6633" max="6633" width="15.85546875" style="6" customWidth="1"/>
    <col min="6634" max="6634" width="9.85546875" style="6" customWidth="1"/>
    <col min="6635" max="6635" width="6.85546875" style="6" customWidth="1"/>
    <col min="6636" max="6637" width="10.85546875" style="6" customWidth="1"/>
    <col min="6638" max="6638" width="5.7109375" style="6" customWidth="1"/>
    <col min="6639" max="6639" width="11.5703125" style="6" customWidth="1"/>
    <col min="6640" max="6640" width="9.140625" style="6"/>
    <col min="6641" max="6641" width="9.7109375" style="6" customWidth="1"/>
    <col min="6642" max="6642" width="8.5703125" style="6" customWidth="1"/>
    <col min="6643" max="6644" width="0" style="6" hidden="1" customWidth="1"/>
    <col min="6645" max="6645" width="8.28515625" style="6" customWidth="1"/>
    <col min="6646" max="6646" width="11.85546875" style="6" customWidth="1"/>
    <col min="6647" max="6647" width="11.42578125" style="6" customWidth="1"/>
    <col min="6648" max="6648" width="9.140625" style="6"/>
    <col min="6649" max="6649" width="7.85546875" style="6" customWidth="1"/>
    <col min="6650" max="6887" width="9.140625" style="6"/>
    <col min="6888" max="6888" width="14.85546875" style="6" customWidth="1"/>
    <col min="6889" max="6889" width="15.85546875" style="6" customWidth="1"/>
    <col min="6890" max="6890" width="9.85546875" style="6" customWidth="1"/>
    <col min="6891" max="6891" width="6.85546875" style="6" customWidth="1"/>
    <col min="6892" max="6893" width="10.85546875" style="6" customWidth="1"/>
    <col min="6894" max="6894" width="5.7109375" style="6" customWidth="1"/>
    <col min="6895" max="6895" width="11.5703125" style="6" customWidth="1"/>
    <col min="6896" max="6896" width="9.140625" style="6"/>
    <col min="6897" max="6897" width="9.7109375" style="6" customWidth="1"/>
    <col min="6898" max="6898" width="8.5703125" style="6" customWidth="1"/>
    <col min="6899" max="6900" width="0" style="6" hidden="1" customWidth="1"/>
    <col min="6901" max="6901" width="8.28515625" style="6" customWidth="1"/>
    <col min="6902" max="6902" width="11.85546875" style="6" customWidth="1"/>
    <col min="6903" max="6903" width="11.42578125" style="6" customWidth="1"/>
    <col min="6904" max="6904" width="9.140625" style="6"/>
    <col min="6905" max="6905" width="7.85546875" style="6" customWidth="1"/>
    <col min="6906" max="7143" width="9.140625" style="6"/>
    <col min="7144" max="7144" width="14.85546875" style="6" customWidth="1"/>
    <col min="7145" max="7145" width="15.85546875" style="6" customWidth="1"/>
    <col min="7146" max="7146" width="9.85546875" style="6" customWidth="1"/>
    <col min="7147" max="7147" width="6.85546875" style="6" customWidth="1"/>
    <col min="7148" max="7149" width="10.85546875" style="6" customWidth="1"/>
    <col min="7150" max="7150" width="5.7109375" style="6" customWidth="1"/>
    <col min="7151" max="7151" width="11.5703125" style="6" customWidth="1"/>
    <col min="7152" max="7152" width="9.140625" style="6"/>
    <col min="7153" max="7153" width="9.7109375" style="6" customWidth="1"/>
    <col min="7154" max="7154" width="8.5703125" style="6" customWidth="1"/>
    <col min="7155" max="7156" width="0" style="6" hidden="1" customWidth="1"/>
    <col min="7157" max="7157" width="8.28515625" style="6" customWidth="1"/>
    <col min="7158" max="7158" width="11.85546875" style="6" customWidth="1"/>
    <col min="7159" max="7159" width="11.42578125" style="6" customWidth="1"/>
    <col min="7160" max="7160" width="9.140625" style="6"/>
    <col min="7161" max="7161" width="7.85546875" style="6" customWidth="1"/>
    <col min="7162" max="7399" width="9.140625" style="6"/>
    <col min="7400" max="7400" width="14.85546875" style="6" customWidth="1"/>
    <col min="7401" max="7401" width="15.85546875" style="6" customWidth="1"/>
    <col min="7402" max="7402" width="9.85546875" style="6" customWidth="1"/>
    <col min="7403" max="7403" width="6.85546875" style="6" customWidth="1"/>
    <col min="7404" max="7405" width="10.85546875" style="6" customWidth="1"/>
    <col min="7406" max="7406" width="5.7109375" style="6" customWidth="1"/>
    <col min="7407" max="7407" width="11.5703125" style="6" customWidth="1"/>
    <col min="7408" max="7408" width="9.140625" style="6"/>
    <col min="7409" max="7409" width="9.7109375" style="6" customWidth="1"/>
    <col min="7410" max="7410" width="8.5703125" style="6" customWidth="1"/>
    <col min="7411" max="7412" width="0" style="6" hidden="1" customWidth="1"/>
    <col min="7413" max="7413" width="8.28515625" style="6" customWidth="1"/>
    <col min="7414" max="7414" width="11.85546875" style="6" customWidth="1"/>
    <col min="7415" max="7415" width="11.42578125" style="6" customWidth="1"/>
    <col min="7416" max="7416" width="9.140625" style="6"/>
    <col min="7417" max="7417" width="7.85546875" style="6" customWidth="1"/>
    <col min="7418" max="7655" width="9.140625" style="6"/>
    <col min="7656" max="7656" width="14.85546875" style="6" customWidth="1"/>
    <col min="7657" max="7657" width="15.85546875" style="6" customWidth="1"/>
    <col min="7658" max="7658" width="9.85546875" style="6" customWidth="1"/>
    <col min="7659" max="7659" width="6.85546875" style="6" customWidth="1"/>
    <col min="7660" max="7661" width="10.85546875" style="6" customWidth="1"/>
    <col min="7662" max="7662" width="5.7109375" style="6" customWidth="1"/>
    <col min="7663" max="7663" width="11.5703125" style="6" customWidth="1"/>
    <col min="7664" max="7664" width="9.140625" style="6"/>
    <col min="7665" max="7665" width="9.7109375" style="6" customWidth="1"/>
    <col min="7666" max="7666" width="8.5703125" style="6" customWidth="1"/>
    <col min="7667" max="7668" width="0" style="6" hidden="1" customWidth="1"/>
    <col min="7669" max="7669" width="8.28515625" style="6" customWidth="1"/>
    <col min="7670" max="7670" width="11.85546875" style="6" customWidth="1"/>
    <col min="7671" max="7671" width="11.42578125" style="6" customWidth="1"/>
    <col min="7672" max="7672" width="9.140625" style="6"/>
    <col min="7673" max="7673" width="7.85546875" style="6" customWidth="1"/>
    <col min="7674" max="7911" width="9.140625" style="6"/>
    <col min="7912" max="7912" width="14.85546875" style="6" customWidth="1"/>
    <col min="7913" max="7913" width="15.85546875" style="6" customWidth="1"/>
    <col min="7914" max="7914" width="9.85546875" style="6" customWidth="1"/>
    <col min="7915" max="7915" width="6.85546875" style="6" customWidth="1"/>
    <col min="7916" max="7917" width="10.85546875" style="6" customWidth="1"/>
    <col min="7918" max="7918" width="5.7109375" style="6" customWidth="1"/>
    <col min="7919" max="7919" width="11.5703125" style="6" customWidth="1"/>
    <col min="7920" max="7920" width="9.140625" style="6"/>
    <col min="7921" max="7921" width="9.7109375" style="6" customWidth="1"/>
    <col min="7922" max="7922" width="8.5703125" style="6" customWidth="1"/>
    <col min="7923" max="7924" width="0" style="6" hidden="1" customWidth="1"/>
    <col min="7925" max="7925" width="8.28515625" style="6" customWidth="1"/>
    <col min="7926" max="7926" width="11.85546875" style="6" customWidth="1"/>
    <col min="7927" max="7927" width="11.42578125" style="6" customWidth="1"/>
    <col min="7928" max="7928" width="9.140625" style="6"/>
    <col min="7929" max="7929" width="7.85546875" style="6" customWidth="1"/>
    <col min="7930" max="8167" width="9.140625" style="6"/>
    <col min="8168" max="8168" width="14.85546875" style="6" customWidth="1"/>
    <col min="8169" max="8169" width="15.85546875" style="6" customWidth="1"/>
    <col min="8170" max="8170" width="9.85546875" style="6" customWidth="1"/>
    <col min="8171" max="8171" width="6.85546875" style="6" customWidth="1"/>
    <col min="8172" max="8173" width="10.85546875" style="6" customWidth="1"/>
    <col min="8174" max="8174" width="5.7109375" style="6" customWidth="1"/>
    <col min="8175" max="8175" width="11.5703125" style="6" customWidth="1"/>
    <col min="8176" max="8176" width="9.140625" style="6"/>
    <col min="8177" max="8177" width="9.7109375" style="6" customWidth="1"/>
    <col min="8178" max="8178" width="8.5703125" style="6" customWidth="1"/>
    <col min="8179" max="8180" width="0" style="6" hidden="1" customWidth="1"/>
    <col min="8181" max="8181" width="8.28515625" style="6" customWidth="1"/>
    <col min="8182" max="8182" width="11.85546875" style="6" customWidth="1"/>
    <col min="8183" max="8183" width="11.42578125" style="6" customWidth="1"/>
    <col min="8184" max="8184" width="9.140625" style="6"/>
    <col min="8185" max="8185" width="7.85546875" style="6" customWidth="1"/>
    <col min="8186" max="8423" width="9.140625" style="6"/>
    <col min="8424" max="8424" width="14.85546875" style="6" customWidth="1"/>
    <col min="8425" max="8425" width="15.85546875" style="6" customWidth="1"/>
    <col min="8426" max="8426" width="9.85546875" style="6" customWidth="1"/>
    <col min="8427" max="8427" width="6.85546875" style="6" customWidth="1"/>
    <col min="8428" max="8429" width="10.85546875" style="6" customWidth="1"/>
    <col min="8430" max="8430" width="5.7109375" style="6" customWidth="1"/>
    <col min="8431" max="8431" width="11.5703125" style="6" customWidth="1"/>
    <col min="8432" max="8432" width="9.140625" style="6"/>
    <col min="8433" max="8433" width="9.7109375" style="6" customWidth="1"/>
    <col min="8434" max="8434" width="8.5703125" style="6" customWidth="1"/>
    <col min="8435" max="8436" width="0" style="6" hidden="1" customWidth="1"/>
    <col min="8437" max="8437" width="8.28515625" style="6" customWidth="1"/>
    <col min="8438" max="8438" width="11.85546875" style="6" customWidth="1"/>
    <col min="8439" max="8439" width="11.42578125" style="6" customWidth="1"/>
    <col min="8440" max="8440" width="9.140625" style="6"/>
    <col min="8441" max="8441" width="7.85546875" style="6" customWidth="1"/>
    <col min="8442" max="8679" width="9.140625" style="6"/>
    <col min="8680" max="8680" width="14.85546875" style="6" customWidth="1"/>
    <col min="8681" max="8681" width="15.85546875" style="6" customWidth="1"/>
    <col min="8682" max="8682" width="9.85546875" style="6" customWidth="1"/>
    <col min="8683" max="8683" width="6.85546875" style="6" customWidth="1"/>
    <col min="8684" max="8685" width="10.85546875" style="6" customWidth="1"/>
    <col min="8686" max="8686" width="5.7109375" style="6" customWidth="1"/>
    <col min="8687" max="8687" width="11.5703125" style="6" customWidth="1"/>
    <col min="8688" max="8688" width="9.140625" style="6"/>
    <col min="8689" max="8689" width="9.7109375" style="6" customWidth="1"/>
    <col min="8690" max="8690" width="8.5703125" style="6" customWidth="1"/>
    <col min="8691" max="8692" width="0" style="6" hidden="1" customWidth="1"/>
    <col min="8693" max="8693" width="8.28515625" style="6" customWidth="1"/>
    <col min="8694" max="8694" width="11.85546875" style="6" customWidth="1"/>
    <col min="8695" max="8695" width="11.42578125" style="6" customWidth="1"/>
    <col min="8696" max="8696" width="9.140625" style="6"/>
    <col min="8697" max="8697" width="7.85546875" style="6" customWidth="1"/>
    <col min="8698" max="8935" width="9.140625" style="6"/>
    <col min="8936" max="8936" width="14.85546875" style="6" customWidth="1"/>
    <col min="8937" max="8937" width="15.85546875" style="6" customWidth="1"/>
    <col min="8938" max="8938" width="9.85546875" style="6" customWidth="1"/>
    <col min="8939" max="8939" width="6.85546875" style="6" customWidth="1"/>
    <col min="8940" max="8941" width="10.85546875" style="6" customWidth="1"/>
    <col min="8942" max="8942" width="5.7109375" style="6" customWidth="1"/>
    <col min="8943" max="8943" width="11.5703125" style="6" customWidth="1"/>
    <col min="8944" max="8944" width="9.140625" style="6"/>
    <col min="8945" max="8945" width="9.7109375" style="6" customWidth="1"/>
    <col min="8946" max="8946" width="8.5703125" style="6" customWidth="1"/>
    <col min="8947" max="8948" width="0" style="6" hidden="1" customWidth="1"/>
    <col min="8949" max="8949" width="8.28515625" style="6" customWidth="1"/>
    <col min="8950" max="8950" width="11.85546875" style="6" customWidth="1"/>
    <col min="8951" max="8951" width="11.42578125" style="6" customWidth="1"/>
    <col min="8952" max="8952" width="9.140625" style="6"/>
    <col min="8953" max="8953" width="7.85546875" style="6" customWidth="1"/>
    <col min="8954" max="9191" width="9.140625" style="6"/>
    <col min="9192" max="9192" width="14.85546875" style="6" customWidth="1"/>
    <col min="9193" max="9193" width="15.85546875" style="6" customWidth="1"/>
    <col min="9194" max="9194" width="9.85546875" style="6" customWidth="1"/>
    <col min="9195" max="9195" width="6.85546875" style="6" customWidth="1"/>
    <col min="9196" max="9197" width="10.85546875" style="6" customWidth="1"/>
    <col min="9198" max="9198" width="5.7109375" style="6" customWidth="1"/>
    <col min="9199" max="9199" width="11.5703125" style="6" customWidth="1"/>
    <col min="9200" max="9200" width="9.140625" style="6"/>
    <col min="9201" max="9201" width="9.7109375" style="6" customWidth="1"/>
    <col min="9202" max="9202" width="8.5703125" style="6" customWidth="1"/>
    <col min="9203" max="9204" width="0" style="6" hidden="1" customWidth="1"/>
    <col min="9205" max="9205" width="8.28515625" style="6" customWidth="1"/>
    <col min="9206" max="9206" width="11.85546875" style="6" customWidth="1"/>
    <col min="9207" max="9207" width="11.42578125" style="6" customWidth="1"/>
    <col min="9208" max="9208" width="9.140625" style="6"/>
    <col min="9209" max="9209" width="7.85546875" style="6" customWidth="1"/>
    <col min="9210" max="9447" width="9.140625" style="6"/>
    <col min="9448" max="9448" width="14.85546875" style="6" customWidth="1"/>
    <col min="9449" max="9449" width="15.85546875" style="6" customWidth="1"/>
    <col min="9450" max="9450" width="9.85546875" style="6" customWidth="1"/>
    <col min="9451" max="9451" width="6.85546875" style="6" customWidth="1"/>
    <col min="9452" max="9453" width="10.85546875" style="6" customWidth="1"/>
    <col min="9454" max="9454" width="5.7109375" style="6" customWidth="1"/>
    <col min="9455" max="9455" width="11.5703125" style="6" customWidth="1"/>
    <col min="9456" max="9456" width="9.140625" style="6"/>
    <col min="9457" max="9457" width="9.7109375" style="6" customWidth="1"/>
    <col min="9458" max="9458" width="8.5703125" style="6" customWidth="1"/>
    <col min="9459" max="9460" width="0" style="6" hidden="1" customWidth="1"/>
    <col min="9461" max="9461" width="8.28515625" style="6" customWidth="1"/>
    <col min="9462" max="9462" width="11.85546875" style="6" customWidth="1"/>
    <col min="9463" max="9463" width="11.42578125" style="6" customWidth="1"/>
    <col min="9464" max="9464" width="9.140625" style="6"/>
    <col min="9465" max="9465" width="7.85546875" style="6" customWidth="1"/>
    <col min="9466" max="9703" width="9.140625" style="6"/>
    <col min="9704" max="9704" width="14.85546875" style="6" customWidth="1"/>
    <col min="9705" max="9705" width="15.85546875" style="6" customWidth="1"/>
    <col min="9706" max="9706" width="9.85546875" style="6" customWidth="1"/>
    <col min="9707" max="9707" width="6.85546875" style="6" customWidth="1"/>
    <col min="9708" max="9709" width="10.85546875" style="6" customWidth="1"/>
    <col min="9710" max="9710" width="5.7109375" style="6" customWidth="1"/>
    <col min="9711" max="9711" width="11.5703125" style="6" customWidth="1"/>
    <col min="9712" max="9712" width="9.140625" style="6"/>
    <col min="9713" max="9713" width="9.7109375" style="6" customWidth="1"/>
    <col min="9714" max="9714" width="8.5703125" style="6" customWidth="1"/>
    <col min="9715" max="9716" width="0" style="6" hidden="1" customWidth="1"/>
    <col min="9717" max="9717" width="8.28515625" style="6" customWidth="1"/>
    <col min="9718" max="9718" width="11.85546875" style="6" customWidth="1"/>
    <col min="9719" max="9719" width="11.42578125" style="6" customWidth="1"/>
    <col min="9720" max="9720" width="9.140625" style="6"/>
    <col min="9721" max="9721" width="7.85546875" style="6" customWidth="1"/>
    <col min="9722" max="9959" width="9.140625" style="6"/>
    <col min="9960" max="9960" width="14.85546875" style="6" customWidth="1"/>
    <col min="9961" max="9961" width="15.85546875" style="6" customWidth="1"/>
    <col min="9962" max="9962" width="9.85546875" style="6" customWidth="1"/>
    <col min="9963" max="9963" width="6.85546875" style="6" customWidth="1"/>
    <col min="9964" max="9965" width="10.85546875" style="6" customWidth="1"/>
    <col min="9966" max="9966" width="5.7109375" style="6" customWidth="1"/>
    <col min="9967" max="9967" width="11.5703125" style="6" customWidth="1"/>
    <col min="9968" max="9968" width="9.140625" style="6"/>
    <col min="9969" max="9969" width="9.7109375" style="6" customWidth="1"/>
    <col min="9970" max="9970" width="8.5703125" style="6" customWidth="1"/>
    <col min="9971" max="9972" width="0" style="6" hidden="1" customWidth="1"/>
    <col min="9973" max="9973" width="8.28515625" style="6" customWidth="1"/>
    <col min="9974" max="9974" width="11.85546875" style="6" customWidth="1"/>
    <col min="9975" max="9975" width="11.42578125" style="6" customWidth="1"/>
    <col min="9976" max="9976" width="9.140625" style="6"/>
    <col min="9977" max="9977" width="7.85546875" style="6" customWidth="1"/>
    <col min="9978" max="10215" width="9.140625" style="6"/>
    <col min="10216" max="10216" width="14.85546875" style="6" customWidth="1"/>
    <col min="10217" max="10217" width="15.85546875" style="6" customWidth="1"/>
    <col min="10218" max="10218" width="9.85546875" style="6" customWidth="1"/>
    <col min="10219" max="10219" width="6.85546875" style="6" customWidth="1"/>
    <col min="10220" max="10221" width="10.85546875" style="6" customWidth="1"/>
    <col min="10222" max="10222" width="5.7109375" style="6" customWidth="1"/>
    <col min="10223" max="10223" width="11.5703125" style="6" customWidth="1"/>
    <col min="10224" max="10224" width="9.140625" style="6"/>
    <col min="10225" max="10225" width="9.7109375" style="6" customWidth="1"/>
    <col min="10226" max="10226" width="8.5703125" style="6" customWidth="1"/>
    <col min="10227" max="10228" width="0" style="6" hidden="1" customWidth="1"/>
    <col min="10229" max="10229" width="8.28515625" style="6" customWidth="1"/>
    <col min="10230" max="10230" width="11.85546875" style="6" customWidth="1"/>
    <col min="10231" max="10231" width="11.42578125" style="6" customWidth="1"/>
    <col min="10232" max="10232" width="9.140625" style="6"/>
    <col min="10233" max="10233" width="7.85546875" style="6" customWidth="1"/>
    <col min="10234" max="10471" width="9.140625" style="6"/>
    <col min="10472" max="10472" width="14.85546875" style="6" customWidth="1"/>
    <col min="10473" max="10473" width="15.85546875" style="6" customWidth="1"/>
    <col min="10474" max="10474" width="9.85546875" style="6" customWidth="1"/>
    <col min="10475" max="10475" width="6.85546875" style="6" customWidth="1"/>
    <col min="10476" max="10477" width="10.85546875" style="6" customWidth="1"/>
    <col min="10478" max="10478" width="5.7109375" style="6" customWidth="1"/>
    <col min="10479" max="10479" width="11.5703125" style="6" customWidth="1"/>
    <col min="10480" max="10480" width="9.140625" style="6"/>
    <col min="10481" max="10481" width="9.7109375" style="6" customWidth="1"/>
    <col min="10482" max="10482" width="8.5703125" style="6" customWidth="1"/>
    <col min="10483" max="10484" width="0" style="6" hidden="1" customWidth="1"/>
    <col min="10485" max="10485" width="8.28515625" style="6" customWidth="1"/>
    <col min="10486" max="10486" width="11.85546875" style="6" customWidth="1"/>
    <col min="10487" max="10487" width="11.42578125" style="6" customWidth="1"/>
    <col min="10488" max="10488" width="9.140625" style="6"/>
    <col min="10489" max="10489" width="7.85546875" style="6" customWidth="1"/>
    <col min="10490" max="10727" width="9.140625" style="6"/>
    <col min="10728" max="10728" width="14.85546875" style="6" customWidth="1"/>
    <col min="10729" max="10729" width="15.85546875" style="6" customWidth="1"/>
    <col min="10730" max="10730" width="9.85546875" style="6" customWidth="1"/>
    <col min="10731" max="10731" width="6.85546875" style="6" customWidth="1"/>
    <col min="10732" max="10733" width="10.85546875" style="6" customWidth="1"/>
    <col min="10734" max="10734" width="5.7109375" style="6" customWidth="1"/>
    <col min="10735" max="10735" width="11.5703125" style="6" customWidth="1"/>
    <col min="10736" max="10736" width="9.140625" style="6"/>
    <col min="10737" max="10737" width="9.7109375" style="6" customWidth="1"/>
    <col min="10738" max="10738" width="8.5703125" style="6" customWidth="1"/>
    <col min="10739" max="10740" width="0" style="6" hidden="1" customWidth="1"/>
    <col min="10741" max="10741" width="8.28515625" style="6" customWidth="1"/>
    <col min="10742" max="10742" width="11.85546875" style="6" customWidth="1"/>
    <col min="10743" max="10743" width="11.42578125" style="6" customWidth="1"/>
    <col min="10744" max="10744" width="9.140625" style="6"/>
    <col min="10745" max="10745" width="7.85546875" style="6" customWidth="1"/>
    <col min="10746" max="10983" width="9.140625" style="6"/>
    <col min="10984" max="10984" width="14.85546875" style="6" customWidth="1"/>
    <col min="10985" max="10985" width="15.85546875" style="6" customWidth="1"/>
    <col min="10986" max="10986" width="9.85546875" style="6" customWidth="1"/>
    <col min="10987" max="10987" width="6.85546875" style="6" customWidth="1"/>
    <col min="10988" max="10989" width="10.85546875" style="6" customWidth="1"/>
    <col min="10990" max="10990" width="5.7109375" style="6" customWidth="1"/>
    <col min="10991" max="10991" width="11.5703125" style="6" customWidth="1"/>
    <col min="10992" max="10992" width="9.140625" style="6"/>
    <col min="10993" max="10993" width="9.7109375" style="6" customWidth="1"/>
    <col min="10994" max="10994" width="8.5703125" style="6" customWidth="1"/>
    <col min="10995" max="10996" width="0" style="6" hidden="1" customWidth="1"/>
    <col min="10997" max="10997" width="8.28515625" style="6" customWidth="1"/>
    <col min="10998" max="10998" width="11.85546875" style="6" customWidth="1"/>
    <col min="10999" max="10999" width="11.42578125" style="6" customWidth="1"/>
    <col min="11000" max="11000" width="9.140625" style="6"/>
    <col min="11001" max="11001" width="7.85546875" style="6" customWidth="1"/>
    <col min="11002" max="11239" width="9.140625" style="6"/>
    <col min="11240" max="11240" width="14.85546875" style="6" customWidth="1"/>
    <col min="11241" max="11241" width="15.85546875" style="6" customWidth="1"/>
    <col min="11242" max="11242" width="9.85546875" style="6" customWidth="1"/>
    <col min="11243" max="11243" width="6.85546875" style="6" customWidth="1"/>
    <col min="11244" max="11245" width="10.85546875" style="6" customWidth="1"/>
    <col min="11246" max="11246" width="5.7109375" style="6" customWidth="1"/>
    <col min="11247" max="11247" width="11.5703125" style="6" customWidth="1"/>
    <col min="11248" max="11248" width="9.140625" style="6"/>
    <col min="11249" max="11249" width="9.7109375" style="6" customWidth="1"/>
    <col min="11250" max="11250" width="8.5703125" style="6" customWidth="1"/>
    <col min="11251" max="11252" width="0" style="6" hidden="1" customWidth="1"/>
    <col min="11253" max="11253" width="8.28515625" style="6" customWidth="1"/>
    <col min="11254" max="11254" width="11.85546875" style="6" customWidth="1"/>
    <col min="11255" max="11255" width="11.42578125" style="6" customWidth="1"/>
    <col min="11256" max="11256" width="9.140625" style="6"/>
    <col min="11257" max="11257" width="7.85546875" style="6" customWidth="1"/>
    <col min="11258" max="11495" width="9.140625" style="6"/>
    <col min="11496" max="11496" width="14.85546875" style="6" customWidth="1"/>
    <col min="11497" max="11497" width="15.85546875" style="6" customWidth="1"/>
    <col min="11498" max="11498" width="9.85546875" style="6" customWidth="1"/>
    <col min="11499" max="11499" width="6.85546875" style="6" customWidth="1"/>
    <col min="11500" max="11501" width="10.85546875" style="6" customWidth="1"/>
    <col min="11502" max="11502" width="5.7109375" style="6" customWidth="1"/>
    <col min="11503" max="11503" width="11.5703125" style="6" customWidth="1"/>
    <col min="11504" max="11504" width="9.140625" style="6"/>
    <col min="11505" max="11505" width="9.7109375" style="6" customWidth="1"/>
    <col min="11506" max="11506" width="8.5703125" style="6" customWidth="1"/>
    <col min="11507" max="11508" width="0" style="6" hidden="1" customWidth="1"/>
    <col min="11509" max="11509" width="8.28515625" style="6" customWidth="1"/>
    <col min="11510" max="11510" width="11.85546875" style="6" customWidth="1"/>
    <col min="11511" max="11511" width="11.42578125" style="6" customWidth="1"/>
    <col min="11512" max="11512" width="9.140625" style="6"/>
    <col min="11513" max="11513" width="7.85546875" style="6" customWidth="1"/>
    <col min="11514" max="11751" width="9.140625" style="6"/>
    <col min="11752" max="11752" width="14.85546875" style="6" customWidth="1"/>
    <col min="11753" max="11753" width="15.85546875" style="6" customWidth="1"/>
    <col min="11754" max="11754" width="9.85546875" style="6" customWidth="1"/>
    <col min="11755" max="11755" width="6.85546875" style="6" customWidth="1"/>
    <col min="11756" max="11757" width="10.85546875" style="6" customWidth="1"/>
    <col min="11758" max="11758" width="5.7109375" style="6" customWidth="1"/>
    <col min="11759" max="11759" width="11.5703125" style="6" customWidth="1"/>
    <col min="11760" max="11760" width="9.140625" style="6"/>
    <col min="11761" max="11761" width="9.7109375" style="6" customWidth="1"/>
    <col min="11762" max="11762" width="8.5703125" style="6" customWidth="1"/>
    <col min="11763" max="11764" width="0" style="6" hidden="1" customWidth="1"/>
    <col min="11765" max="11765" width="8.28515625" style="6" customWidth="1"/>
    <col min="11766" max="11766" width="11.85546875" style="6" customWidth="1"/>
    <col min="11767" max="11767" width="11.42578125" style="6" customWidth="1"/>
    <col min="11768" max="11768" width="9.140625" style="6"/>
    <col min="11769" max="11769" width="7.85546875" style="6" customWidth="1"/>
    <col min="11770" max="12007" width="9.140625" style="6"/>
    <col min="12008" max="12008" width="14.85546875" style="6" customWidth="1"/>
    <col min="12009" max="12009" width="15.85546875" style="6" customWidth="1"/>
    <col min="12010" max="12010" width="9.85546875" style="6" customWidth="1"/>
    <col min="12011" max="12011" width="6.85546875" style="6" customWidth="1"/>
    <col min="12012" max="12013" width="10.85546875" style="6" customWidth="1"/>
    <col min="12014" max="12014" width="5.7109375" style="6" customWidth="1"/>
    <col min="12015" max="12015" width="11.5703125" style="6" customWidth="1"/>
    <col min="12016" max="12016" width="9.140625" style="6"/>
    <col min="12017" max="12017" width="9.7109375" style="6" customWidth="1"/>
    <col min="12018" max="12018" width="8.5703125" style="6" customWidth="1"/>
    <col min="12019" max="12020" width="0" style="6" hidden="1" customWidth="1"/>
    <col min="12021" max="12021" width="8.28515625" style="6" customWidth="1"/>
    <col min="12022" max="12022" width="11.85546875" style="6" customWidth="1"/>
    <col min="12023" max="12023" width="11.42578125" style="6" customWidth="1"/>
    <col min="12024" max="12024" width="9.140625" style="6"/>
    <col min="12025" max="12025" width="7.85546875" style="6" customWidth="1"/>
    <col min="12026" max="12263" width="9.140625" style="6"/>
    <col min="12264" max="12264" width="14.85546875" style="6" customWidth="1"/>
    <col min="12265" max="12265" width="15.85546875" style="6" customWidth="1"/>
    <col min="12266" max="12266" width="9.85546875" style="6" customWidth="1"/>
    <col min="12267" max="12267" width="6.85546875" style="6" customWidth="1"/>
    <col min="12268" max="12269" width="10.85546875" style="6" customWidth="1"/>
    <col min="12270" max="12270" width="5.7109375" style="6" customWidth="1"/>
    <col min="12271" max="12271" width="11.5703125" style="6" customWidth="1"/>
    <col min="12272" max="12272" width="9.140625" style="6"/>
    <col min="12273" max="12273" width="9.7109375" style="6" customWidth="1"/>
    <col min="12274" max="12274" width="8.5703125" style="6" customWidth="1"/>
    <col min="12275" max="12276" width="0" style="6" hidden="1" customWidth="1"/>
    <col min="12277" max="12277" width="8.28515625" style="6" customWidth="1"/>
    <col min="12278" max="12278" width="11.85546875" style="6" customWidth="1"/>
    <col min="12279" max="12279" width="11.42578125" style="6" customWidth="1"/>
    <col min="12280" max="12280" width="9.140625" style="6"/>
    <col min="12281" max="12281" width="7.85546875" style="6" customWidth="1"/>
    <col min="12282" max="12519" width="9.140625" style="6"/>
    <col min="12520" max="12520" width="14.85546875" style="6" customWidth="1"/>
    <col min="12521" max="12521" width="15.85546875" style="6" customWidth="1"/>
    <col min="12522" max="12522" width="9.85546875" style="6" customWidth="1"/>
    <col min="12523" max="12523" width="6.85546875" style="6" customWidth="1"/>
    <col min="12524" max="12525" width="10.85546875" style="6" customWidth="1"/>
    <col min="12526" max="12526" width="5.7109375" style="6" customWidth="1"/>
    <col min="12527" max="12527" width="11.5703125" style="6" customWidth="1"/>
    <col min="12528" max="12528" width="9.140625" style="6"/>
    <col min="12529" max="12529" width="9.7109375" style="6" customWidth="1"/>
    <col min="12530" max="12530" width="8.5703125" style="6" customWidth="1"/>
    <col min="12531" max="12532" width="0" style="6" hidden="1" customWidth="1"/>
    <col min="12533" max="12533" width="8.28515625" style="6" customWidth="1"/>
    <col min="12534" max="12534" width="11.85546875" style="6" customWidth="1"/>
    <col min="12535" max="12535" width="11.42578125" style="6" customWidth="1"/>
    <col min="12536" max="12536" width="9.140625" style="6"/>
    <col min="12537" max="12537" width="7.85546875" style="6" customWidth="1"/>
    <col min="12538" max="12775" width="9.140625" style="6"/>
    <col min="12776" max="12776" width="14.85546875" style="6" customWidth="1"/>
    <col min="12777" max="12777" width="15.85546875" style="6" customWidth="1"/>
    <col min="12778" max="12778" width="9.85546875" style="6" customWidth="1"/>
    <col min="12779" max="12779" width="6.85546875" style="6" customWidth="1"/>
    <col min="12780" max="12781" width="10.85546875" style="6" customWidth="1"/>
    <col min="12782" max="12782" width="5.7109375" style="6" customWidth="1"/>
    <col min="12783" max="12783" width="11.5703125" style="6" customWidth="1"/>
    <col min="12784" max="12784" width="9.140625" style="6"/>
    <col min="12785" max="12785" width="9.7109375" style="6" customWidth="1"/>
    <col min="12786" max="12786" width="8.5703125" style="6" customWidth="1"/>
    <col min="12787" max="12788" width="0" style="6" hidden="1" customWidth="1"/>
    <col min="12789" max="12789" width="8.28515625" style="6" customWidth="1"/>
    <col min="12790" max="12790" width="11.85546875" style="6" customWidth="1"/>
    <col min="12791" max="12791" width="11.42578125" style="6" customWidth="1"/>
    <col min="12792" max="12792" width="9.140625" style="6"/>
    <col min="12793" max="12793" width="7.85546875" style="6" customWidth="1"/>
    <col min="12794" max="13031" width="9.140625" style="6"/>
    <col min="13032" max="13032" width="14.85546875" style="6" customWidth="1"/>
    <col min="13033" max="13033" width="15.85546875" style="6" customWidth="1"/>
    <col min="13034" max="13034" width="9.85546875" style="6" customWidth="1"/>
    <col min="13035" max="13035" width="6.85546875" style="6" customWidth="1"/>
    <col min="13036" max="13037" width="10.85546875" style="6" customWidth="1"/>
    <col min="13038" max="13038" width="5.7109375" style="6" customWidth="1"/>
    <col min="13039" max="13039" width="11.5703125" style="6" customWidth="1"/>
    <col min="13040" max="13040" width="9.140625" style="6"/>
    <col min="13041" max="13041" width="9.7109375" style="6" customWidth="1"/>
    <col min="13042" max="13042" width="8.5703125" style="6" customWidth="1"/>
    <col min="13043" max="13044" width="0" style="6" hidden="1" customWidth="1"/>
    <col min="13045" max="13045" width="8.28515625" style="6" customWidth="1"/>
    <col min="13046" max="13046" width="11.85546875" style="6" customWidth="1"/>
    <col min="13047" max="13047" width="11.42578125" style="6" customWidth="1"/>
    <col min="13048" max="13048" width="9.140625" style="6"/>
    <col min="13049" max="13049" width="7.85546875" style="6" customWidth="1"/>
    <col min="13050" max="13287" width="9.140625" style="6"/>
    <col min="13288" max="13288" width="14.85546875" style="6" customWidth="1"/>
    <col min="13289" max="13289" width="15.85546875" style="6" customWidth="1"/>
    <col min="13290" max="13290" width="9.85546875" style="6" customWidth="1"/>
    <col min="13291" max="13291" width="6.85546875" style="6" customWidth="1"/>
    <col min="13292" max="13293" width="10.85546875" style="6" customWidth="1"/>
    <col min="13294" max="13294" width="5.7109375" style="6" customWidth="1"/>
    <col min="13295" max="13295" width="11.5703125" style="6" customWidth="1"/>
    <col min="13296" max="13296" width="9.140625" style="6"/>
    <col min="13297" max="13297" width="9.7109375" style="6" customWidth="1"/>
    <col min="13298" max="13298" width="8.5703125" style="6" customWidth="1"/>
    <col min="13299" max="13300" width="0" style="6" hidden="1" customWidth="1"/>
    <col min="13301" max="13301" width="8.28515625" style="6" customWidth="1"/>
    <col min="13302" max="13302" width="11.85546875" style="6" customWidth="1"/>
    <col min="13303" max="13303" width="11.42578125" style="6" customWidth="1"/>
    <col min="13304" max="13304" width="9.140625" style="6"/>
    <col min="13305" max="13305" width="7.85546875" style="6" customWidth="1"/>
    <col min="13306" max="13543" width="9.140625" style="6"/>
    <col min="13544" max="13544" width="14.85546875" style="6" customWidth="1"/>
    <col min="13545" max="13545" width="15.85546875" style="6" customWidth="1"/>
    <col min="13546" max="13546" width="9.85546875" style="6" customWidth="1"/>
    <col min="13547" max="13547" width="6.85546875" style="6" customWidth="1"/>
    <col min="13548" max="13549" width="10.85546875" style="6" customWidth="1"/>
    <col min="13550" max="13550" width="5.7109375" style="6" customWidth="1"/>
    <col min="13551" max="13551" width="11.5703125" style="6" customWidth="1"/>
    <col min="13552" max="13552" width="9.140625" style="6"/>
    <col min="13553" max="13553" width="9.7109375" style="6" customWidth="1"/>
    <col min="13554" max="13554" width="8.5703125" style="6" customWidth="1"/>
    <col min="13555" max="13556" width="0" style="6" hidden="1" customWidth="1"/>
    <col min="13557" max="13557" width="8.28515625" style="6" customWidth="1"/>
    <col min="13558" max="13558" width="11.85546875" style="6" customWidth="1"/>
    <col min="13559" max="13559" width="11.42578125" style="6" customWidth="1"/>
    <col min="13560" max="13560" width="9.140625" style="6"/>
    <col min="13561" max="13561" width="7.85546875" style="6" customWidth="1"/>
    <col min="13562" max="13799" width="9.140625" style="6"/>
    <col min="13800" max="13800" width="14.85546875" style="6" customWidth="1"/>
    <col min="13801" max="13801" width="15.85546875" style="6" customWidth="1"/>
    <col min="13802" max="13802" width="9.85546875" style="6" customWidth="1"/>
    <col min="13803" max="13803" width="6.85546875" style="6" customWidth="1"/>
    <col min="13804" max="13805" width="10.85546875" style="6" customWidth="1"/>
    <col min="13806" max="13806" width="5.7109375" style="6" customWidth="1"/>
    <col min="13807" max="13807" width="11.5703125" style="6" customWidth="1"/>
    <col min="13808" max="13808" width="9.140625" style="6"/>
    <col min="13809" max="13809" width="9.7109375" style="6" customWidth="1"/>
    <col min="13810" max="13810" width="8.5703125" style="6" customWidth="1"/>
    <col min="13811" max="13812" width="0" style="6" hidden="1" customWidth="1"/>
    <col min="13813" max="13813" width="8.28515625" style="6" customWidth="1"/>
    <col min="13814" max="13814" width="11.85546875" style="6" customWidth="1"/>
    <col min="13815" max="13815" width="11.42578125" style="6" customWidth="1"/>
    <col min="13816" max="13816" width="9.140625" style="6"/>
    <col min="13817" max="13817" width="7.85546875" style="6" customWidth="1"/>
    <col min="13818" max="14055" width="9.140625" style="6"/>
    <col min="14056" max="14056" width="14.85546875" style="6" customWidth="1"/>
    <col min="14057" max="14057" width="15.85546875" style="6" customWidth="1"/>
    <col min="14058" max="14058" width="9.85546875" style="6" customWidth="1"/>
    <col min="14059" max="14059" width="6.85546875" style="6" customWidth="1"/>
    <col min="14060" max="14061" width="10.85546875" style="6" customWidth="1"/>
    <col min="14062" max="14062" width="5.7109375" style="6" customWidth="1"/>
    <col min="14063" max="14063" width="11.5703125" style="6" customWidth="1"/>
    <col min="14064" max="14064" width="9.140625" style="6"/>
    <col min="14065" max="14065" width="9.7109375" style="6" customWidth="1"/>
    <col min="14066" max="14066" width="8.5703125" style="6" customWidth="1"/>
    <col min="14067" max="14068" width="0" style="6" hidden="1" customWidth="1"/>
    <col min="14069" max="14069" width="8.28515625" style="6" customWidth="1"/>
    <col min="14070" max="14070" width="11.85546875" style="6" customWidth="1"/>
    <col min="14071" max="14071" width="11.42578125" style="6" customWidth="1"/>
    <col min="14072" max="14072" width="9.140625" style="6"/>
    <col min="14073" max="14073" width="7.85546875" style="6" customWidth="1"/>
    <col min="14074" max="14311" width="9.140625" style="6"/>
    <col min="14312" max="14312" width="14.85546875" style="6" customWidth="1"/>
    <col min="14313" max="14313" width="15.85546875" style="6" customWidth="1"/>
    <col min="14314" max="14314" width="9.85546875" style="6" customWidth="1"/>
    <col min="14315" max="14315" width="6.85546875" style="6" customWidth="1"/>
    <col min="14316" max="14317" width="10.85546875" style="6" customWidth="1"/>
    <col min="14318" max="14318" width="5.7109375" style="6" customWidth="1"/>
    <col min="14319" max="14319" width="11.5703125" style="6" customWidth="1"/>
    <col min="14320" max="14320" width="9.140625" style="6"/>
    <col min="14321" max="14321" width="9.7109375" style="6" customWidth="1"/>
    <col min="14322" max="14322" width="8.5703125" style="6" customWidth="1"/>
    <col min="14323" max="14324" width="0" style="6" hidden="1" customWidth="1"/>
    <col min="14325" max="14325" width="8.28515625" style="6" customWidth="1"/>
    <col min="14326" max="14326" width="11.85546875" style="6" customWidth="1"/>
    <col min="14327" max="14327" width="11.42578125" style="6" customWidth="1"/>
    <col min="14328" max="14328" width="9.140625" style="6"/>
    <col min="14329" max="14329" width="7.85546875" style="6" customWidth="1"/>
    <col min="14330" max="14567" width="9.140625" style="6"/>
    <col min="14568" max="14568" width="14.85546875" style="6" customWidth="1"/>
    <col min="14569" max="14569" width="15.85546875" style="6" customWidth="1"/>
    <col min="14570" max="14570" width="9.85546875" style="6" customWidth="1"/>
    <col min="14571" max="14571" width="6.85546875" style="6" customWidth="1"/>
    <col min="14572" max="14573" width="10.85546875" style="6" customWidth="1"/>
    <col min="14574" max="14574" width="5.7109375" style="6" customWidth="1"/>
    <col min="14575" max="14575" width="11.5703125" style="6" customWidth="1"/>
    <col min="14576" max="14576" width="9.140625" style="6"/>
    <col min="14577" max="14577" width="9.7109375" style="6" customWidth="1"/>
    <col min="14578" max="14578" width="8.5703125" style="6" customWidth="1"/>
    <col min="14579" max="14580" width="0" style="6" hidden="1" customWidth="1"/>
    <col min="14581" max="14581" width="8.28515625" style="6" customWidth="1"/>
    <col min="14582" max="14582" width="11.85546875" style="6" customWidth="1"/>
    <col min="14583" max="14583" width="11.42578125" style="6" customWidth="1"/>
    <col min="14584" max="14584" width="9.140625" style="6"/>
    <col min="14585" max="14585" width="7.85546875" style="6" customWidth="1"/>
    <col min="14586" max="14823" width="9.140625" style="6"/>
    <col min="14824" max="14824" width="14.85546875" style="6" customWidth="1"/>
    <col min="14825" max="14825" width="15.85546875" style="6" customWidth="1"/>
    <col min="14826" max="14826" width="9.85546875" style="6" customWidth="1"/>
    <col min="14827" max="14827" width="6.85546875" style="6" customWidth="1"/>
    <col min="14828" max="14829" width="10.85546875" style="6" customWidth="1"/>
    <col min="14830" max="14830" width="5.7109375" style="6" customWidth="1"/>
    <col min="14831" max="14831" width="11.5703125" style="6" customWidth="1"/>
    <col min="14832" max="14832" width="9.140625" style="6"/>
    <col min="14833" max="14833" width="9.7109375" style="6" customWidth="1"/>
    <col min="14834" max="14834" width="8.5703125" style="6" customWidth="1"/>
    <col min="14835" max="14836" width="0" style="6" hidden="1" customWidth="1"/>
    <col min="14837" max="14837" width="8.28515625" style="6" customWidth="1"/>
    <col min="14838" max="14838" width="11.85546875" style="6" customWidth="1"/>
    <col min="14839" max="14839" width="11.42578125" style="6" customWidth="1"/>
    <col min="14840" max="14840" width="9.140625" style="6"/>
    <col min="14841" max="14841" width="7.85546875" style="6" customWidth="1"/>
    <col min="14842" max="15079" width="9.140625" style="6"/>
    <col min="15080" max="15080" width="14.85546875" style="6" customWidth="1"/>
    <col min="15081" max="15081" width="15.85546875" style="6" customWidth="1"/>
    <col min="15082" max="15082" width="9.85546875" style="6" customWidth="1"/>
    <col min="15083" max="15083" width="6.85546875" style="6" customWidth="1"/>
    <col min="15084" max="15085" width="10.85546875" style="6" customWidth="1"/>
    <col min="15086" max="15086" width="5.7109375" style="6" customWidth="1"/>
    <col min="15087" max="15087" width="11.5703125" style="6" customWidth="1"/>
    <col min="15088" max="15088" width="9.140625" style="6"/>
    <col min="15089" max="15089" width="9.7109375" style="6" customWidth="1"/>
    <col min="15090" max="15090" width="8.5703125" style="6" customWidth="1"/>
    <col min="15091" max="15092" width="0" style="6" hidden="1" customWidth="1"/>
    <col min="15093" max="15093" width="8.28515625" style="6" customWidth="1"/>
    <col min="15094" max="15094" width="11.85546875" style="6" customWidth="1"/>
    <col min="15095" max="15095" width="11.42578125" style="6" customWidth="1"/>
    <col min="15096" max="15096" width="9.140625" style="6"/>
    <col min="15097" max="15097" width="7.85546875" style="6" customWidth="1"/>
    <col min="15098" max="15335" width="9.140625" style="6"/>
    <col min="15336" max="15336" width="14.85546875" style="6" customWidth="1"/>
    <col min="15337" max="15337" width="15.85546875" style="6" customWidth="1"/>
    <col min="15338" max="15338" width="9.85546875" style="6" customWidth="1"/>
    <col min="15339" max="15339" width="6.85546875" style="6" customWidth="1"/>
    <col min="15340" max="15341" width="10.85546875" style="6" customWidth="1"/>
    <col min="15342" max="15342" width="5.7109375" style="6" customWidth="1"/>
    <col min="15343" max="15343" width="11.5703125" style="6" customWidth="1"/>
    <col min="15344" max="15344" width="9.140625" style="6"/>
    <col min="15345" max="15345" width="9.7109375" style="6" customWidth="1"/>
    <col min="15346" max="15346" width="8.5703125" style="6" customWidth="1"/>
    <col min="15347" max="15348" width="0" style="6" hidden="1" customWidth="1"/>
    <col min="15349" max="15349" width="8.28515625" style="6" customWidth="1"/>
    <col min="15350" max="15350" width="11.85546875" style="6" customWidth="1"/>
    <col min="15351" max="15351" width="11.42578125" style="6" customWidth="1"/>
    <col min="15352" max="15352" width="9.140625" style="6"/>
    <col min="15353" max="15353" width="7.85546875" style="6" customWidth="1"/>
    <col min="15354" max="15591" width="9.140625" style="6"/>
    <col min="15592" max="15592" width="14.85546875" style="6" customWidth="1"/>
    <col min="15593" max="15593" width="15.85546875" style="6" customWidth="1"/>
    <col min="15594" max="15594" width="9.85546875" style="6" customWidth="1"/>
    <col min="15595" max="15595" width="6.85546875" style="6" customWidth="1"/>
    <col min="15596" max="15597" width="10.85546875" style="6" customWidth="1"/>
    <col min="15598" max="15598" width="5.7109375" style="6" customWidth="1"/>
    <col min="15599" max="15599" width="11.5703125" style="6" customWidth="1"/>
    <col min="15600" max="15600" width="9.140625" style="6"/>
    <col min="15601" max="15601" width="9.7109375" style="6" customWidth="1"/>
    <col min="15602" max="15602" width="8.5703125" style="6" customWidth="1"/>
    <col min="15603" max="15604" width="0" style="6" hidden="1" customWidth="1"/>
    <col min="15605" max="15605" width="8.28515625" style="6" customWidth="1"/>
    <col min="15606" max="15606" width="11.85546875" style="6" customWidth="1"/>
    <col min="15607" max="15607" width="11.42578125" style="6" customWidth="1"/>
    <col min="15608" max="15608" width="9.140625" style="6"/>
    <col min="15609" max="15609" width="7.85546875" style="6" customWidth="1"/>
    <col min="15610" max="15847" width="9.140625" style="6"/>
    <col min="15848" max="15848" width="14.85546875" style="6" customWidth="1"/>
    <col min="15849" max="15849" width="15.85546875" style="6" customWidth="1"/>
    <col min="15850" max="15850" width="9.85546875" style="6" customWidth="1"/>
    <col min="15851" max="15851" width="6.85546875" style="6" customWidth="1"/>
    <col min="15852" max="15853" width="10.85546875" style="6" customWidth="1"/>
    <col min="15854" max="15854" width="5.7109375" style="6" customWidth="1"/>
    <col min="15855" max="15855" width="11.5703125" style="6" customWidth="1"/>
    <col min="15856" max="15856" width="9.140625" style="6"/>
    <col min="15857" max="15857" width="9.7109375" style="6" customWidth="1"/>
    <col min="15858" max="15858" width="8.5703125" style="6" customWidth="1"/>
    <col min="15859" max="15860" width="0" style="6" hidden="1" customWidth="1"/>
    <col min="15861" max="15861" width="8.28515625" style="6" customWidth="1"/>
    <col min="15862" max="15862" width="11.85546875" style="6" customWidth="1"/>
    <col min="15863" max="15863" width="11.42578125" style="6" customWidth="1"/>
    <col min="15864" max="15864" width="9.140625" style="6"/>
    <col min="15865" max="15865" width="7.85546875" style="6" customWidth="1"/>
    <col min="15866" max="16103" width="9.140625" style="6"/>
    <col min="16104" max="16104" width="14.85546875" style="6" customWidth="1"/>
    <col min="16105" max="16105" width="15.85546875" style="6" customWidth="1"/>
    <col min="16106" max="16106" width="9.85546875" style="6" customWidth="1"/>
    <col min="16107" max="16107" width="6.85546875" style="6" customWidth="1"/>
    <col min="16108" max="16109" width="10.85546875" style="6" customWidth="1"/>
    <col min="16110" max="16110" width="5.7109375" style="6" customWidth="1"/>
    <col min="16111" max="16111" width="11.5703125" style="6" customWidth="1"/>
    <col min="16112" max="16112" width="9.140625" style="6"/>
    <col min="16113" max="16113" width="9.7109375" style="6" customWidth="1"/>
    <col min="16114" max="16114" width="8.5703125" style="6" customWidth="1"/>
    <col min="16115" max="16116" width="0" style="6" hidden="1" customWidth="1"/>
    <col min="16117" max="16117" width="8.28515625" style="6" customWidth="1"/>
    <col min="16118" max="16118" width="11.85546875" style="6" customWidth="1"/>
    <col min="16119" max="16119" width="11.42578125" style="6" customWidth="1"/>
    <col min="16120" max="16120" width="9.140625" style="6"/>
    <col min="16121" max="16121" width="7.85546875" style="6" customWidth="1"/>
    <col min="16122" max="16384" width="9.140625" style="6"/>
  </cols>
  <sheetData>
    <row r="1" spans="2:12" s="9" customFormat="1" x14ac:dyDescent="0.25">
      <c r="D1" s="41" t="s">
        <v>17</v>
      </c>
      <c r="E1" s="28" t="s">
        <v>18</v>
      </c>
    </row>
    <row r="2" spans="2:12" s="9" customFormat="1" x14ac:dyDescent="0.25">
      <c r="B2" s="2" t="s">
        <v>37</v>
      </c>
      <c r="C2" s="42"/>
      <c r="D2" s="3"/>
      <c r="E2" s="3"/>
      <c r="F2" s="10"/>
      <c r="G2" s="10"/>
      <c r="H2" s="10"/>
      <c r="I2" s="10"/>
      <c r="J2" s="10"/>
      <c r="K2" s="10"/>
      <c r="L2" s="48"/>
    </row>
    <row r="3" spans="2:12" s="9" customFormat="1" x14ac:dyDescent="0.25">
      <c r="B3" s="5" t="s">
        <v>6</v>
      </c>
      <c r="C3" s="6"/>
      <c r="D3" s="6"/>
      <c r="E3" s="27">
        <v>40</v>
      </c>
      <c r="F3" s="6" t="s">
        <v>22</v>
      </c>
      <c r="G3" s="6"/>
      <c r="H3" s="6"/>
      <c r="I3" s="6"/>
      <c r="J3" s="6"/>
      <c r="K3" s="6"/>
      <c r="L3" s="31"/>
    </row>
    <row r="4" spans="2:12" s="9" customFormat="1" x14ac:dyDescent="0.25">
      <c r="B4" s="5" t="s">
        <v>28</v>
      </c>
      <c r="C4" s="6"/>
      <c r="D4" s="6"/>
      <c r="E4" s="28">
        <v>25</v>
      </c>
      <c r="F4" s="6" t="s">
        <v>23</v>
      </c>
      <c r="G4" s="6"/>
      <c r="H4" s="6"/>
      <c r="I4" s="6"/>
      <c r="J4" s="6"/>
      <c r="K4" s="6"/>
      <c r="L4" s="31"/>
    </row>
    <row r="5" spans="2:12" s="9" customFormat="1" x14ac:dyDescent="0.25">
      <c r="B5" s="5" t="s">
        <v>24</v>
      </c>
      <c r="C5" s="6"/>
      <c r="D5" s="6"/>
      <c r="E5" s="30">
        <v>5000</v>
      </c>
      <c r="F5" s="77" t="s">
        <v>63</v>
      </c>
      <c r="G5" s="6"/>
      <c r="H5" s="6"/>
      <c r="I5" s="6"/>
      <c r="J5" s="6"/>
      <c r="K5" s="6"/>
      <c r="L5" s="31"/>
    </row>
    <row r="6" spans="2:12" s="9" customFormat="1" x14ac:dyDescent="0.25">
      <c r="B6" s="5" t="s">
        <v>3</v>
      </c>
      <c r="C6" s="6"/>
      <c r="D6" s="6"/>
      <c r="E6" s="81">
        <v>200000</v>
      </c>
      <c r="F6" s="77" t="s">
        <v>25</v>
      </c>
      <c r="G6" s="6"/>
      <c r="H6" s="6"/>
      <c r="I6" s="6"/>
      <c r="J6" s="6"/>
      <c r="K6" s="6"/>
      <c r="L6" s="31"/>
    </row>
    <row r="7" spans="2:12" s="9" customFormat="1" x14ac:dyDescent="0.25">
      <c r="B7" s="5" t="s">
        <v>44</v>
      </c>
      <c r="C7" s="6"/>
      <c r="D7" s="6"/>
      <c r="E7" s="30">
        <v>10000000000</v>
      </c>
      <c r="F7" s="77" t="s">
        <v>25</v>
      </c>
      <c r="G7" s="6"/>
      <c r="H7" s="6"/>
      <c r="I7" s="6"/>
      <c r="J7" s="6"/>
      <c r="K7" s="6"/>
      <c r="L7" s="31"/>
    </row>
    <row r="8" spans="2:12" s="9" customFormat="1" x14ac:dyDescent="0.25">
      <c r="B8" s="5"/>
      <c r="C8" s="6"/>
      <c r="D8" s="6"/>
      <c r="E8" s="6"/>
      <c r="F8" s="6"/>
      <c r="G8" s="6"/>
      <c r="H8" s="6"/>
      <c r="I8" s="6"/>
      <c r="J8" s="6"/>
      <c r="K8" s="6"/>
      <c r="L8" s="31"/>
    </row>
    <row r="9" spans="2:12" s="9" customFormat="1" x14ac:dyDescent="0.25">
      <c r="B9" s="12" t="s">
        <v>40</v>
      </c>
      <c r="C9" s="6"/>
      <c r="D9" s="6"/>
      <c r="E9" s="6"/>
      <c r="F9" s="6"/>
      <c r="G9" s="6"/>
      <c r="H9" s="6"/>
      <c r="I9" s="6"/>
      <c r="J9" s="6"/>
      <c r="K9" s="6"/>
      <c r="L9" s="31"/>
    </row>
    <row r="10" spans="2:12" s="9" customFormat="1" x14ac:dyDescent="0.25">
      <c r="B10" s="5" t="s">
        <v>26</v>
      </c>
      <c r="C10" s="6"/>
      <c r="D10" s="6"/>
      <c r="E10" s="29">
        <v>0.05</v>
      </c>
      <c r="F10" s="6" t="s">
        <v>38</v>
      </c>
      <c r="G10" s="6"/>
      <c r="H10" s="6"/>
      <c r="I10" s="6"/>
      <c r="J10" s="6"/>
      <c r="K10" s="6"/>
      <c r="L10" s="31"/>
    </row>
    <row r="11" spans="2:12" s="9" customFormat="1" x14ac:dyDescent="0.25">
      <c r="B11" s="5" t="s">
        <v>41</v>
      </c>
      <c r="C11" s="6"/>
      <c r="D11" s="6"/>
      <c r="E11" s="29">
        <f>E10</f>
        <v>0.05</v>
      </c>
      <c r="F11" s="6" t="s">
        <v>38</v>
      </c>
      <c r="G11" s="6"/>
      <c r="H11" s="6"/>
      <c r="I11" s="6"/>
      <c r="J11" s="6"/>
      <c r="K11" s="6"/>
      <c r="L11" s="31"/>
    </row>
    <row r="12" spans="2:12" s="9" customFormat="1" x14ac:dyDescent="0.25">
      <c r="B12" s="5" t="s">
        <v>9</v>
      </c>
      <c r="C12" s="6"/>
      <c r="D12" s="6"/>
      <c r="E12" s="40">
        <v>7.4999999999999997E-3</v>
      </c>
      <c r="F12" s="6" t="s">
        <v>39</v>
      </c>
      <c r="G12" s="6"/>
      <c r="H12" s="6"/>
      <c r="I12" s="6"/>
      <c r="J12" s="6"/>
      <c r="K12" s="6"/>
      <c r="L12" s="31"/>
    </row>
    <row r="13" spans="2:12" s="9" customFormat="1" x14ac:dyDescent="0.25">
      <c r="B13" s="5" t="s">
        <v>45</v>
      </c>
      <c r="C13" s="6"/>
      <c r="D13" s="1"/>
      <c r="E13" s="37">
        <v>6.0000000000000001E-3</v>
      </c>
      <c r="F13" s="6" t="s">
        <v>58</v>
      </c>
      <c r="G13" s="6"/>
      <c r="H13" s="6"/>
      <c r="I13" s="6"/>
      <c r="J13" s="6"/>
      <c r="K13" s="6"/>
      <c r="L13" s="31"/>
    </row>
    <row r="14" spans="2:12" s="9" customFormat="1" x14ac:dyDescent="0.25">
      <c r="B14" s="5" t="s">
        <v>47</v>
      </c>
      <c r="C14" s="6"/>
      <c r="D14" s="1"/>
      <c r="E14" s="30">
        <v>40</v>
      </c>
      <c r="F14" s="6" t="s">
        <v>76</v>
      </c>
      <c r="G14" s="6"/>
      <c r="H14" s="6"/>
      <c r="I14" s="6"/>
      <c r="J14" s="6"/>
      <c r="K14" s="6"/>
      <c r="L14" s="31"/>
    </row>
    <row r="15" spans="2:12" s="9" customFormat="1" x14ac:dyDescent="0.25">
      <c r="B15" s="5" t="s">
        <v>27</v>
      </c>
      <c r="C15" s="6"/>
      <c r="D15" s="6"/>
      <c r="E15" s="29">
        <v>0.03</v>
      </c>
      <c r="F15" s="6" t="s">
        <v>38</v>
      </c>
      <c r="G15" s="6"/>
      <c r="H15" s="6"/>
      <c r="I15" s="6"/>
      <c r="J15" s="6"/>
      <c r="K15" s="6"/>
      <c r="L15" s="31"/>
    </row>
    <row r="16" spans="2:12" s="9" customFormat="1" x14ac:dyDescent="0.25">
      <c r="B16" s="5"/>
      <c r="C16" s="6"/>
      <c r="D16" s="1"/>
      <c r="E16" s="6"/>
      <c r="F16" s="6"/>
      <c r="G16" s="6"/>
      <c r="H16" s="6"/>
      <c r="I16" s="6"/>
      <c r="J16" s="6"/>
      <c r="K16" s="6"/>
      <c r="L16" s="31"/>
    </row>
    <row r="17" spans="1:17" s="9" customFormat="1" x14ac:dyDescent="0.25">
      <c r="B17" s="12" t="s">
        <v>48</v>
      </c>
      <c r="C17" s="6"/>
      <c r="D17" s="1"/>
      <c r="E17" s="6"/>
      <c r="F17" s="6"/>
      <c r="G17" s="6"/>
      <c r="H17" s="6"/>
      <c r="I17" s="6"/>
      <c r="J17" s="6"/>
      <c r="K17" s="6"/>
      <c r="L17" s="31"/>
    </row>
    <row r="18" spans="1:17" s="9" customFormat="1" x14ac:dyDescent="0.25">
      <c r="B18" s="5" t="s">
        <v>7</v>
      </c>
      <c r="C18" s="6"/>
      <c r="D18" s="6"/>
      <c r="E18" s="29">
        <v>0.1</v>
      </c>
      <c r="F18" s="6" t="s">
        <v>57</v>
      </c>
      <c r="G18" s="6"/>
      <c r="H18" s="6"/>
      <c r="I18" s="6"/>
      <c r="J18" s="6"/>
      <c r="K18" s="6"/>
      <c r="L18" s="31"/>
    </row>
    <row r="19" spans="1:17" s="9" customFormat="1" x14ac:dyDescent="0.25">
      <c r="B19" s="5" t="s">
        <v>0</v>
      </c>
      <c r="C19" s="6"/>
      <c r="D19" s="6"/>
      <c r="E19" s="29">
        <v>0.7</v>
      </c>
      <c r="F19" s="6" t="s">
        <v>56</v>
      </c>
      <c r="G19" s="6"/>
      <c r="H19" s="6"/>
      <c r="I19" s="6"/>
      <c r="J19" s="6"/>
      <c r="K19" s="6"/>
      <c r="L19" s="31"/>
    </row>
    <row r="20" spans="1:17" s="9" customFormat="1" x14ac:dyDescent="0.25">
      <c r="B20" s="7" t="s">
        <v>1</v>
      </c>
      <c r="C20" s="8"/>
      <c r="D20" s="8"/>
      <c r="E20" s="49" t="s">
        <v>78</v>
      </c>
      <c r="F20" s="8"/>
      <c r="G20" s="8"/>
      <c r="H20" s="8"/>
      <c r="I20" s="8"/>
      <c r="J20" s="8"/>
      <c r="K20" s="8"/>
      <c r="L20" s="32"/>
    </row>
    <row r="21" spans="1:17" s="9" customFormat="1" x14ac:dyDescent="0.25">
      <c r="B21" s="6"/>
      <c r="C21" s="6"/>
      <c r="D21" s="6"/>
      <c r="E21" s="17"/>
      <c r="F21" s="20"/>
    </row>
    <row r="22" spans="1:17" s="9" customFormat="1" ht="16.5" x14ac:dyDescent="0.25">
      <c r="B22" s="76" t="s">
        <v>2</v>
      </c>
      <c r="C22" s="10"/>
      <c r="D22" s="10"/>
      <c r="E22" s="10"/>
      <c r="F22" s="10"/>
      <c r="G22" s="10"/>
      <c r="H22" s="10" t="s">
        <v>46</v>
      </c>
      <c r="I22" s="50">
        <f>NPV($E$11,I28:I51)+I27</f>
        <v>1060280612.0478256</v>
      </c>
      <c r="J22" s="50">
        <f>NPV($E$11,J28:J51)+J27</f>
        <v>848224489.6382606</v>
      </c>
      <c r="K22" s="50">
        <f>NPV($E$11,K28:K51)+K27</f>
        <v>64592912.672416411</v>
      </c>
      <c r="L22" s="85">
        <f>NPV($E$11,L28:L51)+L27</f>
        <v>147463209.7371487</v>
      </c>
      <c r="N22" s="109"/>
      <c r="O22" s="109"/>
      <c r="P22" s="109"/>
      <c r="Q22" s="109"/>
    </row>
    <row r="23" spans="1:17" s="9" customFormat="1" ht="16.5" x14ac:dyDescent="0.25">
      <c r="B23" s="14"/>
      <c r="C23" s="18"/>
      <c r="D23" s="18"/>
      <c r="E23" s="18"/>
      <c r="F23" s="18"/>
      <c r="G23" s="18"/>
      <c r="H23" s="6"/>
      <c r="I23" s="6"/>
      <c r="J23" s="6"/>
      <c r="K23" s="6"/>
      <c r="L23" s="75"/>
    </row>
    <row r="24" spans="1:17" s="9" customFormat="1" x14ac:dyDescent="0.25">
      <c r="B24" s="12"/>
      <c r="C24" s="11"/>
      <c r="D24" s="45" t="s">
        <v>43</v>
      </c>
      <c r="E24" s="21"/>
      <c r="F24" s="21" t="s">
        <v>5</v>
      </c>
      <c r="G24" s="21" t="s">
        <v>8</v>
      </c>
      <c r="H24" s="21" t="s">
        <v>5</v>
      </c>
      <c r="I24" s="21" t="s">
        <v>8</v>
      </c>
      <c r="J24" s="21" t="s">
        <v>8</v>
      </c>
      <c r="K24" s="21" t="s">
        <v>8</v>
      </c>
      <c r="L24" s="52" t="s">
        <v>8</v>
      </c>
    </row>
    <row r="25" spans="1:17" s="23" customFormat="1" ht="40.5" x14ac:dyDescent="0.25">
      <c r="A25" s="13"/>
      <c r="B25" s="78" t="s">
        <v>19</v>
      </c>
      <c r="C25" s="79" t="s">
        <v>20</v>
      </c>
      <c r="D25" s="80" t="s">
        <v>4</v>
      </c>
      <c r="E25" s="79" t="s">
        <v>55</v>
      </c>
      <c r="F25" s="79" t="s">
        <v>21</v>
      </c>
      <c r="G25" s="79" t="s">
        <v>49</v>
      </c>
      <c r="H25" s="79" t="s">
        <v>50</v>
      </c>
      <c r="I25" s="79" t="s">
        <v>51</v>
      </c>
      <c r="J25" s="79" t="s">
        <v>52</v>
      </c>
      <c r="K25" s="79" t="s">
        <v>53</v>
      </c>
      <c r="L25" s="80" t="s">
        <v>54</v>
      </c>
    </row>
    <row r="26" spans="1:17" s="23" customFormat="1" x14ac:dyDescent="0.25">
      <c r="A26" s="13"/>
      <c r="B26" s="54">
        <v>0</v>
      </c>
      <c r="C26" s="53"/>
      <c r="D26" s="52"/>
      <c r="E26" s="21"/>
      <c r="F26" s="47">
        <f>$E$6</f>
        <v>200000</v>
      </c>
      <c r="G26" s="21"/>
      <c r="H26" s="47">
        <f>$E$7</f>
        <v>10000000000</v>
      </c>
      <c r="I26" s="22"/>
      <c r="L26" s="55"/>
      <c r="M26" s="100"/>
      <c r="N26" s="99"/>
    </row>
    <row r="27" spans="1:17" x14ac:dyDescent="0.25">
      <c r="B27" s="19">
        <f t="shared" ref="B27:C51" si="0">B26+1</f>
        <v>1</v>
      </c>
      <c r="C27" s="44">
        <v>2018</v>
      </c>
      <c r="D27" s="72">
        <f>$E$3</f>
        <v>40</v>
      </c>
      <c r="E27" s="46">
        <f>VLOOKUP($D27,'Mortality Table'!$A$2:$B$111,2,0)*$E$19</f>
        <v>1.0149999999999998E-3</v>
      </c>
      <c r="F27" s="25">
        <f t="shared" ref="F27:F51" si="1">F26*(1-E27)*(1-$E$18)</f>
        <v>179817.30000000002</v>
      </c>
      <c r="G27" s="25">
        <f t="shared" ref="G27:G51" si="2">F26*$E$5</f>
        <v>1000000000</v>
      </c>
      <c r="H27" s="25">
        <f>(H26+G27)*(1-$E$12)*(1+$E$10)*(1-E27)*(1-$E$18)</f>
        <v>10306565706.9375</v>
      </c>
      <c r="I27" s="25">
        <f>(H26+G27)*$E$12</f>
        <v>82500000</v>
      </c>
      <c r="J27" s="25">
        <f>(H26+G27)*$E$13</f>
        <v>66000000</v>
      </c>
      <c r="K27" s="25">
        <f t="shared" ref="K27:K51" si="3">F26*$E$14*(1+$E$15)^(B27-$B$27)</f>
        <v>8000000</v>
      </c>
      <c r="L27" s="111">
        <f t="shared" ref="L27:L51" si="4">I27-K27-J27</f>
        <v>8500000</v>
      </c>
      <c r="M27" s="98"/>
      <c r="N27" s="109"/>
      <c r="O27" s="110"/>
    </row>
    <row r="28" spans="1:17" x14ac:dyDescent="0.25">
      <c r="B28" s="19">
        <f t="shared" si="0"/>
        <v>2</v>
      </c>
      <c r="C28" s="43">
        <f t="shared" si="0"/>
        <v>2019</v>
      </c>
      <c r="D28" s="73">
        <f t="shared" ref="D28:D51" si="5">D27+B28-B27</f>
        <v>41</v>
      </c>
      <c r="E28" s="26">
        <f>VLOOKUP($D28,'Mortality Table'!$A$2:$B$111,2,0)*$E$19</f>
        <v>1.078E-3</v>
      </c>
      <c r="F28" s="25">
        <f t="shared" si="1"/>
        <v>161661.11125554002</v>
      </c>
      <c r="G28" s="25">
        <f t="shared" si="2"/>
        <v>899086500.00000012</v>
      </c>
      <c r="H28" s="25">
        <f t="shared" ref="H28:H51" si="6">(H27+G28)*(1-$E$12)*(1+$E$10)*(1-E28)*(1-$E$18)</f>
        <v>10498591580.404238</v>
      </c>
      <c r="I28" s="25">
        <f t="shared" ref="I28:I51" si="7">(H27+G28)*$E$12</f>
        <v>84042391.552031249</v>
      </c>
      <c r="J28" s="25">
        <f>(H27+G28)*$E$13</f>
        <v>67233913.241624996</v>
      </c>
      <c r="K28" s="25">
        <f t="shared" si="3"/>
        <v>7408472.7600000007</v>
      </c>
      <c r="L28" s="111">
        <f t="shared" si="4"/>
        <v>9400005.5504062474</v>
      </c>
      <c r="M28" s="98"/>
      <c r="N28" s="109"/>
      <c r="O28" s="110"/>
    </row>
    <row r="29" spans="1:17" x14ac:dyDescent="0.25">
      <c r="B29" s="19">
        <f t="shared" si="0"/>
        <v>3</v>
      </c>
      <c r="C29" s="43">
        <f t="shared" ref="C29" si="8">C28+1</f>
        <v>2020</v>
      </c>
      <c r="D29" s="73">
        <f t="shared" si="5"/>
        <v>42</v>
      </c>
      <c r="E29" s="26">
        <f>VLOOKUP($D29,'Mortality Table'!$A$2:$B$111,2,0)*$E$19</f>
        <v>1.155E-3</v>
      </c>
      <c r="F29" s="25">
        <f t="shared" si="1"/>
        <v>145326.95340483589</v>
      </c>
      <c r="G29" s="25">
        <f t="shared" si="2"/>
        <v>808305556.27770007</v>
      </c>
      <c r="H29" s="25">
        <f t="shared" si="6"/>
        <v>10592631524.122583</v>
      </c>
      <c r="I29" s="25">
        <f t="shared" si="7"/>
        <v>84801728.525114536</v>
      </c>
      <c r="J29" s="25">
        <f t="shared" ref="J29:J51" si="9">(H28+G29)*$E$13</f>
        <v>67841382.820091635</v>
      </c>
      <c r="K29" s="25">
        <f t="shared" si="3"/>
        <v>6860250.9172400963</v>
      </c>
      <c r="L29" s="111">
        <f t="shared" si="4"/>
        <v>10100094.787782803</v>
      </c>
      <c r="M29" s="98"/>
      <c r="N29" s="99"/>
    </row>
    <row r="30" spans="1:17" x14ac:dyDescent="0.25">
      <c r="B30" s="19">
        <f t="shared" si="0"/>
        <v>4</v>
      </c>
      <c r="C30" s="43">
        <f t="shared" ref="C30" si="10">C29+1</f>
        <v>2021</v>
      </c>
      <c r="D30" s="73">
        <f t="shared" si="5"/>
        <v>43</v>
      </c>
      <c r="E30" s="26">
        <f>VLOOKUP($D30,'Mortality Table'!$A$2:$B$111,2,0)*$E$19</f>
        <v>1.232E-3</v>
      </c>
      <c r="F30" s="25">
        <f t="shared" si="1"/>
        <v>130633.11953841703</v>
      </c>
      <c r="G30" s="25">
        <f t="shared" si="2"/>
        <v>726634767.02417946</v>
      </c>
      <c r="H30" s="25">
        <f t="shared" si="6"/>
        <v>10603401840.277786</v>
      </c>
      <c r="I30" s="25">
        <f t="shared" si="7"/>
        <v>84894497.183600724</v>
      </c>
      <c r="J30" s="25">
        <f>(H29+G30)*$E$13</f>
        <v>67915597.746880576</v>
      </c>
      <c r="K30" s="25">
        <f t="shared" si="3"/>
        <v>6352107.4325282443</v>
      </c>
      <c r="L30" s="111">
        <f t="shared" si="4"/>
        <v>10626792.004191905</v>
      </c>
      <c r="M30" s="98"/>
    </row>
    <row r="31" spans="1:17" x14ac:dyDescent="0.25">
      <c r="B31" s="19">
        <f t="shared" si="0"/>
        <v>5</v>
      </c>
      <c r="C31" s="43">
        <f t="shared" ref="C31" si="11">C30+1</f>
        <v>2022</v>
      </c>
      <c r="D31" s="73">
        <f t="shared" si="5"/>
        <v>44</v>
      </c>
      <c r="E31" s="26">
        <f>VLOOKUP($D31,'Mortality Table'!$A$2:$B$111,2,0)*$E$19</f>
        <v>1.33E-3</v>
      </c>
      <c r="F31" s="25">
        <f t="shared" si="1"/>
        <v>117413.43974048784</v>
      </c>
      <c r="G31" s="25">
        <f t="shared" si="2"/>
        <v>653165597.69208515</v>
      </c>
      <c r="H31" s="25">
        <f t="shared" si="6"/>
        <v>10543633599.006388</v>
      </c>
      <c r="I31" s="25">
        <f t="shared" si="7"/>
        <v>84424255.784774035</v>
      </c>
      <c r="J31" s="25">
        <f t="shared" si="9"/>
        <v>67539404.627819225</v>
      </c>
      <c r="K31" s="25">
        <f t="shared" si="3"/>
        <v>5881149.0767308604</v>
      </c>
      <c r="L31" s="111">
        <f t="shared" si="4"/>
        <v>11003702.080223948</v>
      </c>
      <c r="M31" s="24"/>
    </row>
    <row r="32" spans="1:17" x14ac:dyDescent="0.25">
      <c r="B32" s="19">
        <f t="shared" si="0"/>
        <v>6</v>
      </c>
      <c r="C32" s="43">
        <f t="shared" ref="C32" si="12">C31+1</f>
        <v>2023</v>
      </c>
      <c r="D32" s="73">
        <f t="shared" si="5"/>
        <v>45</v>
      </c>
      <c r="E32" s="26">
        <f>VLOOKUP($D32,'Mortality Table'!$A$2:$B$111,2,0)*$E$19</f>
        <v>1.428E-3</v>
      </c>
      <c r="F32" s="25">
        <f t="shared" si="1"/>
        <v>105521.19601368459</v>
      </c>
      <c r="G32" s="25">
        <f t="shared" si="2"/>
        <v>587067198.70243919</v>
      </c>
      <c r="H32" s="25">
        <f t="shared" si="6"/>
        <v>10424715629.698843</v>
      </c>
      <c r="I32" s="25">
        <f t="shared" si="7"/>
        <v>83480255.98281619</v>
      </c>
      <c r="J32" s="25">
        <f t="shared" si="9"/>
        <v>66784204.786252961</v>
      </c>
      <c r="K32" s="25">
        <f t="shared" si="3"/>
        <v>5444574.266621314</v>
      </c>
      <c r="L32" s="111">
        <f t="shared" si="4"/>
        <v>11251476.929941908</v>
      </c>
      <c r="M32" s="24"/>
    </row>
    <row r="33" spans="2:13" x14ac:dyDescent="0.25">
      <c r="B33" s="19">
        <f t="shared" si="0"/>
        <v>7</v>
      </c>
      <c r="C33" s="43">
        <f t="shared" ref="C33" si="13">C32+1</f>
        <v>2024</v>
      </c>
      <c r="D33" s="73">
        <f t="shared" si="5"/>
        <v>46</v>
      </c>
      <c r="E33" s="26">
        <f>VLOOKUP($D33,'Mortality Table'!$A$2:$B$111,2,0)*$E$19</f>
        <v>1.547E-3</v>
      </c>
      <c r="F33" s="25">
        <f t="shared" si="1"/>
        <v>94822.159251106277</v>
      </c>
      <c r="G33" s="25">
        <f t="shared" si="2"/>
        <v>527605980.06842291</v>
      </c>
      <c r="H33" s="25">
        <f t="shared" si="6"/>
        <v>10256428063.799046</v>
      </c>
      <c r="I33" s="25">
        <f t="shared" si="7"/>
        <v>82142412.073254481</v>
      </c>
      <c r="J33" s="25">
        <f t="shared" si="9"/>
        <v>65713929.658603594</v>
      </c>
      <c r="K33" s="25">
        <f t="shared" si="3"/>
        <v>5039913.0573050734</v>
      </c>
      <c r="L33" s="111">
        <f t="shared" si="4"/>
        <v>11388569.357345819</v>
      </c>
      <c r="M33" s="24"/>
    </row>
    <row r="34" spans="2:13" x14ac:dyDescent="0.25">
      <c r="B34" s="19">
        <f t="shared" si="0"/>
        <v>8</v>
      </c>
      <c r="C34" s="43">
        <f t="shared" ref="C34" si="14">C33+1</f>
        <v>2025</v>
      </c>
      <c r="D34" s="73">
        <f t="shared" si="5"/>
        <v>47</v>
      </c>
      <c r="E34" s="26">
        <f>VLOOKUP($D34,'Mortality Table'!$A$2:$B$111,2,0)*$E$19</f>
        <v>1.6659999999999999E-3</v>
      </c>
      <c r="F34" s="25">
        <f t="shared" si="1"/>
        <v>85197.766980414541</v>
      </c>
      <c r="G34" s="25">
        <f t="shared" si="2"/>
        <v>474110796.25553137</v>
      </c>
      <c r="H34" s="25">
        <f t="shared" si="6"/>
        <v>10047539393.904324</v>
      </c>
      <c r="I34" s="25">
        <f t="shared" si="7"/>
        <v>80479041.450409323</v>
      </c>
      <c r="J34" s="25">
        <f t="shared" si="9"/>
        <v>64383233.160327464</v>
      </c>
      <c r="K34" s="25">
        <f t="shared" si="3"/>
        <v>4664771.8210436264</v>
      </c>
      <c r="L34" s="111">
        <f t="shared" si="4"/>
        <v>11431036.469038233</v>
      </c>
      <c r="M34" s="24"/>
    </row>
    <row r="35" spans="2:13" x14ac:dyDescent="0.25">
      <c r="B35" s="19">
        <f t="shared" si="0"/>
        <v>9</v>
      </c>
      <c r="C35" s="43">
        <f t="shared" ref="C35" si="15">C34+1</f>
        <v>2026</v>
      </c>
      <c r="D35" s="73">
        <f t="shared" si="5"/>
        <v>48</v>
      </c>
      <c r="E35" s="26">
        <f>VLOOKUP($D35,'Mortality Table'!$A$2:$B$111,2,0)*$E$19</f>
        <v>1.8059999999999997E-3</v>
      </c>
      <c r="F35" s="25">
        <f t="shared" si="1"/>
        <v>76539.509831923133</v>
      </c>
      <c r="G35" s="25">
        <f t="shared" si="2"/>
        <v>425988834.90207273</v>
      </c>
      <c r="H35" s="25">
        <f t="shared" si="6"/>
        <v>9805512249.901289</v>
      </c>
      <c r="I35" s="25">
        <f t="shared" si="7"/>
        <v>78551461.716047972</v>
      </c>
      <c r="J35" s="25">
        <f t="shared" si="9"/>
        <v>62841169.372838378</v>
      </c>
      <c r="K35" s="25">
        <f t="shared" si="3"/>
        <v>4317039.2884729141</v>
      </c>
      <c r="L35" s="111">
        <f t="shared" si="4"/>
        <v>11393253.054736674</v>
      </c>
      <c r="M35" s="24"/>
    </row>
    <row r="36" spans="2:13" x14ac:dyDescent="0.25">
      <c r="B36" s="19">
        <f t="shared" si="0"/>
        <v>10</v>
      </c>
      <c r="C36" s="43">
        <f t="shared" ref="C36" si="16">C35+1</f>
        <v>2027</v>
      </c>
      <c r="D36" s="73">
        <f t="shared" si="5"/>
        <v>49</v>
      </c>
      <c r="E36" s="26">
        <f>VLOOKUP($D36,'Mortality Table'!$A$2:$B$111,2,0)*$E$19</f>
        <v>1.9599999999999999E-3</v>
      </c>
      <c r="F36" s="25">
        <f t="shared" si="1"/>
        <v>68750.543153387305</v>
      </c>
      <c r="G36" s="25">
        <f t="shared" si="2"/>
        <v>382697549.15961564</v>
      </c>
      <c r="H36" s="25">
        <f t="shared" si="6"/>
        <v>9536920250.4883175</v>
      </c>
      <c r="I36" s="25">
        <f t="shared" si="7"/>
        <v>76411573.492956787</v>
      </c>
      <c r="J36" s="25">
        <f t="shared" si="9"/>
        <v>61129258.794365436</v>
      </c>
      <c r="K36" s="25">
        <f t="shared" si="3"/>
        <v>3994667.9972851239</v>
      </c>
      <c r="L36" s="111">
        <f t="shared" si="4"/>
        <v>11287646.701306224</v>
      </c>
      <c r="M36" s="24"/>
    </row>
    <row r="37" spans="2:13" x14ac:dyDescent="0.25">
      <c r="B37" s="19">
        <f t="shared" si="0"/>
        <v>11</v>
      </c>
      <c r="C37" s="43">
        <f t="shared" ref="C37" si="17">C36+1</f>
        <v>2028</v>
      </c>
      <c r="D37" s="73">
        <f t="shared" si="5"/>
        <v>50</v>
      </c>
      <c r="E37" s="26">
        <f>VLOOKUP($D37,'Mortality Table'!$A$2:$B$111,2,0)*$E$19</f>
        <v>2.1210000000000001E-3</v>
      </c>
      <c r="F37" s="25">
        <f t="shared" si="1"/>
        <v>61744.250926223074</v>
      </c>
      <c r="G37" s="25">
        <f t="shared" si="2"/>
        <v>343752715.76693654</v>
      </c>
      <c r="H37" s="25">
        <f t="shared" si="6"/>
        <v>9247550938.0872574</v>
      </c>
      <c r="I37" s="25">
        <f t="shared" si="7"/>
        <v>74105047.246914402</v>
      </c>
      <c r="J37" s="25">
        <f t="shared" si="9"/>
        <v>59284037.79753153</v>
      </c>
      <c r="K37" s="25">
        <f t="shared" si="3"/>
        <v>3695799.2413056828</v>
      </c>
      <c r="L37" s="111">
        <f t="shared" si="4"/>
        <v>11125210.208077192</v>
      </c>
      <c r="M37" s="24"/>
    </row>
    <row r="38" spans="2:13" x14ac:dyDescent="0.25">
      <c r="B38" s="19">
        <f t="shared" si="0"/>
        <v>12</v>
      </c>
      <c r="C38" s="43">
        <f t="shared" ref="C38" si="18">C37+1</f>
        <v>2029</v>
      </c>
      <c r="D38" s="73">
        <f t="shared" si="5"/>
        <v>51</v>
      </c>
      <c r="E38" s="26">
        <f>VLOOKUP($D38,'Mortality Table'!$A$2:$B$111,2,0)*$E$19</f>
        <v>2.3029999999999999E-3</v>
      </c>
      <c r="F38" s="25">
        <f t="shared" si="1"/>
        <v>55441.848524705987</v>
      </c>
      <c r="G38" s="25">
        <f t="shared" si="2"/>
        <v>308721254.63111538</v>
      </c>
      <c r="H38" s="25">
        <f t="shared" si="6"/>
        <v>8942305475.6827526</v>
      </c>
      <c r="I38" s="25">
        <f t="shared" si="7"/>
        <v>71672041.445387796</v>
      </c>
      <c r="J38" s="25">
        <f t="shared" si="9"/>
        <v>57337633.156310238</v>
      </c>
      <c r="K38" s="25">
        <f t="shared" si="3"/>
        <v>3418739.3381834878</v>
      </c>
      <c r="L38" s="111">
        <f t="shared" si="4"/>
        <v>10915668.950894065</v>
      </c>
      <c r="M38" s="24"/>
    </row>
    <row r="39" spans="2:13" x14ac:dyDescent="0.25">
      <c r="B39" s="19">
        <f t="shared" si="0"/>
        <v>13</v>
      </c>
      <c r="C39" s="43">
        <f t="shared" ref="C39" si="19">C38+1</f>
        <v>2030</v>
      </c>
      <c r="D39" s="73">
        <f t="shared" si="5"/>
        <v>52</v>
      </c>
      <c r="E39" s="26">
        <f>VLOOKUP($D39,'Mortality Table'!$A$2:$B$111,2,0)*$E$19</f>
        <v>2.4989999999999999E-3</v>
      </c>
      <c r="F39" s="25">
        <f t="shared" si="1"/>
        <v>49772.969410718477</v>
      </c>
      <c r="G39" s="25">
        <f t="shared" si="2"/>
        <v>277209242.62352991</v>
      </c>
      <c r="H39" s="25">
        <f t="shared" si="6"/>
        <v>8625489000.0859566</v>
      </c>
      <c r="I39" s="25">
        <f t="shared" si="7"/>
        <v>69146360.387297109</v>
      </c>
      <c r="J39" s="25">
        <f t="shared" si="9"/>
        <v>55317088.309837691</v>
      </c>
      <c r="K39" s="25">
        <f t="shared" si="3"/>
        <v>3161872.7648390522</v>
      </c>
      <c r="L39" s="111">
        <f t="shared" si="4"/>
        <v>10667399.312620364</v>
      </c>
      <c r="M39" s="24"/>
    </row>
    <row r="40" spans="2:13" x14ac:dyDescent="0.25">
      <c r="B40" s="19">
        <f t="shared" si="0"/>
        <v>14</v>
      </c>
      <c r="C40" s="43">
        <f t="shared" ref="C40" si="20">C39+1</f>
        <v>2031</v>
      </c>
      <c r="D40" s="73">
        <f t="shared" si="5"/>
        <v>53</v>
      </c>
      <c r="E40" s="26">
        <f>VLOOKUP($D40,'Mortality Table'!$A$2:$B$111,2,0)*$E$19</f>
        <v>2.702E-3</v>
      </c>
      <c r="F40" s="25">
        <f t="shared" si="1"/>
        <v>44674.634562633648</v>
      </c>
      <c r="G40" s="25">
        <f t="shared" si="2"/>
        <v>248864847.05359238</v>
      </c>
      <c r="H40" s="25">
        <f t="shared" si="6"/>
        <v>8300877663.9333</v>
      </c>
      <c r="I40" s="25">
        <f t="shared" si="7"/>
        <v>66557653.853546619</v>
      </c>
      <c r="J40" s="25">
        <f t="shared" si="9"/>
        <v>53246123.082837299</v>
      </c>
      <c r="K40" s="25">
        <f t="shared" si="3"/>
        <v>2923731.3439293401</v>
      </c>
      <c r="L40" s="111">
        <f t="shared" si="4"/>
        <v>10387799.426779978</v>
      </c>
      <c r="M40" s="24"/>
    </row>
    <row r="41" spans="2:13" x14ac:dyDescent="0.25">
      <c r="B41" s="19">
        <f t="shared" si="0"/>
        <v>15</v>
      </c>
      <c r="C41" s="43">
        <f t="shared" ref="C41" si="21">C40+1</f>
        <v>2032</v>
      </c>
      <c r="D41" s="73">
        <f t="shared" si="5"/>
        <v>54</v>
      </c>
      <c r="E41" s="26">
        <f>VLOOKUP($D41,'Mortality Table'!$A$2:$B$111,2,0)*$E$19</f>
        <v>2.9329999999999998E-3</v>
      </c>
      <c r="F41" s="25">
        <f t="shared" si="1"/>
        <v>40089.2434735153</v>
      </c>
      <c r="G41" s="25">
        <f t="shared" si="2"/>
        <v>223373172.81316823</v>
      </c>
      <c r="H41" s="25">
        <f t="shared" si="6"/>
        <v>7971552073.775878</v>
      </c>
      <c r="I41" s="25">
        <f t="shared" si="7"/>
        <v>63931881.275598511</v>
      </c>
      <c r="J41" s="25">
        <f t="shared" si="9"/>
        <v>51145505.020478815</v>
      </c>
      <c r="K41" s="25">
        <f t="shared" si="3"/>
        <v>2702975.7280438663</v>
      </c>
      <c r="L41" s="111">
        <f t="shared" si="4"/>
        <v>10083400.527075827</v>
      </c>
      <c r="M41" s="24"/>
    </row>
    <row r="42" spans="2:13" x14ac:dyDescent="0.25">
      <c r="B42" s="19">
        <f t="shared" si="0"/>
        <v>16</v>
      </c>
      <c r="C42" s="43">
        <f t="shared" ref="C42" si="22">C41+1</f>
        <v>2033</v>
      </c>
      <c r="D42" s="73">
        <f t="shared" si="5"/>
        <v>55</v>
      </c>
      <c r="E42" s="26">
        <f>VLOOKUP($D42,'Mortality Table'!$A$2:$B$111,2,0)*$E$19</f>
        <v>3.1779999999999998E-3</v>
      </c>
      <c r="F42" s="25">
        <f t="shared" si="1"/>
        <v>35965.655871980824</v>
      </c>
      <c r="G42" s="25">
        <f t="shared" si="2"/>
        <v>200446217.36757651</v>
      </c>
      <c r="H42" s="25">
        <f t="shared" si="6"/>
        <v>7640261186.9565506</v>
      </c>
      <c r="I42" s="25">
        <f t="shared" si="7"/>
        <v>61289987.183575906</v>
      </c>
      <c r="J42" s="25">
        <f t="shared" si="9"/>
        <v>49031989.746860728</v>
      </c>
      <c r="K42" s="25">
        <f t="shared" si="3"/>
        <v>2498309.4035164677</v>
      </c>
      <c r="L42" s="111">
        <f t="shared" si="4"/>
        <v>9759688.0331987143</v>
      </c>
      <c r="M42" s="24"/>
    </row>
    <row r="43" spans="2:13" x14ac:dyDescent="0.25">
      <c r="B43" s="19">
        <f t="shared" si="0"/>
        <v>17</v>
      </c>
      <c r="C43" s="43">
        <f t="shared" ref="C43" si="23">C42+1</f>
        <v>2034</v>
      </c>
      <c r="D43" s="73">
        <f t="shared" si="5"/>
        <v>56</v>
      </c>
      <c r="E43" s="26">
        <f>VLOOKUP($D43,'Mortality Table'!$A$2:$B$111,2,0)*$E$19</f>
        <v>3.4510000000000001E-3</v>
      </c>
      <c r="F43" s="25">
        <f t="shared" si="1"/>
        <v>32257.384554209955</v>
      </c>
      <c r="G43" s="25">
        <f t="shared" si="2"/>
        <v>179828279.35990411</v>
      </c>
      <c r="H43" s="25">
        <f t="shared" si="6"/>
        <v>7309248096.184432</v>
      </c>
      <c r="I43" s="25">
        <f t="shared" si="7"/>
        <v>58650670.99737341</v>
      </c>
      <c r="J43" s="25">
        <f t="shared" si="9"/>
        <v>46920536.797898732</v>
      </c>
      <c r="K43" s="25">
        <f t="shared" si="3"/>
        <v>2308572.782567149</v>
      </c>
      <c r="L43" s="111">
        <f t="shared" si="4"/>
        <v>9421561.4169075266</v>
      </c>
      <c r="M43" s="24"/>
    </row>
    <row r="44" spans="2:13" x14ac:dyDescent="0.25">
      <c r="B44" s="19">
        <f t="shared" si="0"/>
        <v>18</v>
      </c>
      <c r="C44" s="43">
        <f t="shared" ref="C44" si="24">C43+1</f>
        <v>2035</v>
      </c>
      <c r="D44" s="73">
        <f t="shared" si="5"/>
        <v>57</v>
      </c>
      <c r="E44" s="26">
        <f>VLOOKUP($D44,'Mortality Table'!$A$2:$B$111,2,0)*$E$19</f>
        <v>3.7659999999999998E-3</v>
      </c>
      <c r="F44" s="25">
        <f t="shared" si="1"/>
        <v>28922.31291958092</v>
      </c>
      <c r="G44" s="25">
        <f t="shared" si="2"/>
        <v>161286922.77104977</v>
      </c>
      <c r="H44" s="25">
        <f t="shared" si="6"/>
        <v>6980320912.9753952</v>
      </c>
      <c r="I44" s="25">
        <f t="shared" si="7"/>
        <v>56029012.642166108</v>
      </c>
      <c r="J44" s="25">
        <f t="shared" si="9"/>
        <v>44823210.113732889</v>
      </c>
      <c r="K44" s="25">
        <f t="shared" si="3"/>
        <v>2132661.6673482107</v>
      </c>
      <c r="L44" s="111">
        <f t="shared" si="4"/>
        <v>9073140.8610850051</v>
      </c>
      <c r="M44" s="24"/>
    </row>
    <row r="45" spans="2:13" x14ac:dyDescent="0.25">
      <c r="B45" s="19">
        <f t="shared" si="0"/>
        <v>19</v>
      </c>
      <c r="C45" s="43">
        <f t="shared" ref="C45" si="25">C44+1</f>
        <v>2036</v>
      </c>
      <c r="D45" s="73">
        <f t="shared" si="5"/>
        <v>58</v>
      </c>
      <c r="E45" s="26">
        <f>VLOOKUP($D45,'Mortality Table'!$A$2:$B$111,2,0)*$E$19</f>
        <v>4.1370000000000001E-3</v>
      </c>
      <c r="F45" s="25">
        <f t="shared" si="1"/>
        <v>25922.395179929354</v>
      </c>
      <c r="G45" s="25">
        <f t="shared" si="2"/>
        <v>144611564.59790459</v>
      </c>
      <c r="H45" s="25">
        <f t="shared" si="6"/>
        <v>6654917468.279645</v>
      </c>
      <c r="I45" s="25">
        <f t="shared" si="7"/>
        <v>53436993.581799746</v>
      </c>
      <c r="J45" s="25">
        <f t="shared" si="9"/>
        <v>42749594.865439795</v>
      </c>
      <c r="K45" s="25">
        <f t="shared" si="3"/>
        <v>1969532.068872822</v>
      </c>
      <c r="L45" s="111">
        <f t="shared" si="4"/>
        <v>8717866.6474871263</v>
      </c>
      <c r="M45" s="24"/>
    </row>
    <row r="46" spans="2:13" x14ac:dyDescent="0.25">
      <c r="B46" s="19">
        <f t="shared" si="0"/>
        <v>20</v>
      </c>
      <c r="C46" s="43">
        <f t="shared" ref="C46" si="26">C45+1</f>
        <v>2037</v>
      </c>
      <c r="D46" s="73">
        <f t="shared" si="5"/>
        <v>59</v>
      </c>
      <c r="E46" s="26">
        <f>VLOOKUP($D46,'Mortality Table'!$A$2:$B$111,2,0)*$E$19</f>
        <v>4.5639999999999995E-3</v>
      </c>
      <c r="F46" s="25">
        <f t="shared" si="1"/>
        <v>23223.676831495341</v>
      </c>
      <c r="G46" s="25">
        <f t="shared" si="2"/>
        <v>129611975.89964677</v>
      </c>
      <c r="H46" s="25">
        <f t="shared" si="6"/>
        <v>6334252894.0601692</v>
      </c>
      <c r="I46" s="25">
        <f t="shared" si="7"/>
        <v>50883970.831344686</v>
      </c>
      <c r="J46" s="25">
        <f t="shared" si="9"/>
        <v>40707176.665075749</v>
      </c>
      <c r="K46" s="25">
        <f t="shared" si="3"/>
        <v>1818203.0743305108</v>
      </c>
      <c r="L46" s="111">
        <f t="shared" si="4"/>
        <v>8358591.0919384286</v>
      </c>
      <c r="M46" s="24"/>
    </row>
    <row r="47" spans="2:13" x14ac:dyDescent="0.25">
      <c r="B47" s="19">
        <f t="shared" si="0"/>
        <v>21</v>
      </c>
      <c r="C47" s="43">
        <f t="shared" ref="C47" si="27">C46+1</f>
        <v>2038</v>
      </c>
      <c r="D47" s="73">
        <f t="shared" si="5"/>
        <v>60</v>
      </c>
      <c r="E47" s="26">
        <f>VLOOKUP($D47,'Mortality Table'!$A$2:$B$111,2,0)*$E$19</f>
        <v>5.0470000000000003E-3</v>
      </c>
      <c r="F47" s="25">
        <f t="shared" si="1"/>
        <v>20795.820241074107</v>
      </c>
      <c r="G47" s="25">
        <f t="shared" si="2"/>
        <v>116118384.15747671</v>
      </c>
      <c r="H47" s="25">
        <f t="shared" si="6"/>
        <v>6019350087.6828823</v>
      </c>
      <c r="I47" s="25">
        <f t="shared" si="7"/>
        <v>48377784.586632341</v>
      </c>
      <c r="J47" s="25">
        <f t="shared" si="9"/>
        <v>38702227.669305876</v>
      </c>
      <c r="K47" s="25">
        <f t="shared" si="3"/>
        <v>1677781.7454278199</v>
      </c>
      <c r="L47" s="111">
        <f t="shared" si="4"/>
        <v>7997775.1718986481</v>
      </c>
      <c r="M47" s="24"/>
    </row>
    <row r="48" spans="2:13" x14ac:dyDescent="0.25">
      <c r="B48" s="19">
        <f t="shared" si="0"/>
        <v>22</v>
      </c>
      <c r="C48" s="43">
        <f t="shared" ref="C48" si="28">C47+1</f>
        <v>2039</v>
      </c>
      <c r="D48" s="73">
        <f t="shared" si="5"/>
        <v>61</v>
      </c>
      <c r="E48" s="26">
        <f>VLOOKUP($D48,'Mortality Table'!$A$2:$B$111,2,0)*$E$19</f>
        <v>5.5929999999999999E-3</v>
      </c>
      <c r="F48" s="25">
        <f t="shared" si="1"/>
        <v>18611.558296619201</v>
      </c>
      <c r="G48" s="25">
        <f t="shared" si="2"/>
        <v>103979101.20537053</v>
      </c>
      <c r="H48" s="25">
        <f t="shared" si="6"/>
        <v>5711025566.7699804</v>
      </c>
      <c r="I48" s="25">
        <f t="shared" si="7"/>
        <v>45924968.916661896</v>
      </c>
      <c r="J48" s="25">
        <f t="shared" si="9"/>
        <v>36739975.133329518</v>
      </c>
      <c r="K48" s="25">
        <f t="shared" si="3"/>
        <v>1547454.0603486644</v>
      </c>
      <c r="L48" s="111">
        <f t="shared" si="4"/>
        <v>7637539.7229837105</v>
      </c>
      <c r="M48" s="24"/>
    </row>
    <row r="49" spans="1:13" x14ac:dyDescent="0.25">
      <c r="B49" s="19">
        <f t="shared" si="0"/>
        <v>23</v>
      </c>
      <c r="C49" s="43">
        <f t="shared" ref="C49" si="29">C48+1</f>
        <v>2040</v>
      </c>
      <c r="D49" s="73">
        <f t="shared" si="5"/>
        <v>62</v>
      </c>
      <c r="E49" s="26">
        <f>VLOOKUP($D49,'Mortality Table'!$A$2:$B$111,2,0)*$E$19</f>
        <v>6.195E-3</v>
      </c>
      <c r="F49" s="25">
        <f t="shared" si="1"/>
        <v>16646.63372367448</v>
      </c>
      <c r="G49" s="25">
        <f t="shared" si="2"/>
        <v>93057791.483096004</v>
      </c>
      <c r="H49" s="25">
        <f t="shared" si="6"/>
        <v>5409998472.8961678</v>
      </c>
      <c r="I49" s="25">
        <f t="shared" si="7"/>
        <v>43530625.186898075</v>
      </c>
      <c r="J49" s="25">
        <f t="shared" si="9"/>
        <v>34824500.14951846</v>
      </c>
      <c r="K49" s="25">
        <f t="shared" si="3"/>
        <v>1426466.8118545278</v>
      </c>
      <c r="L49" s="111">
        <f t="shared" si="4"/>
        <v>7279658.2255250886</v>
      </c>
      <c r="M49" s="24"/>
    </row>
    <row r="50" spans="1:13" x14ac:dyDescent="0.25">
      <c r="B50" s="19">
        <f t="shared" si="0"/>
        <v>24</v>
      </c>
      <c r="C50" s="43">
        <f t="shared" ref="C50" si="30">C49+1</f>
        <v>2041</v>
      </c>
      <c r="D50" s="73">
        <f t="shared" si="5"/>
        <v>63</v>
      </c>
      <c r="E50" s="26">
        <f>VLOOKUP($D50,'Mortality Table'!$A$2:$B$111,2,0)*$E$19</f>
        <v>6.866999999999999E-3</v>
      </c>
      <c r="F50" s="25">
        <f t="shared" si="1"/>
        <v>14879.089160904607</v>
      </c>
      <c r="G50" s="25">
        <f t="shared" si="2"/>
        <v>83233168.618372396</v>
      </c>
      <c r="H50" s="25">
        <f t="shared" si="6"/>
        <v>5116790666.3109255</v>
      </c>
      <c r="I50" s="25">
        <f t="shared" si="7"/>
        <v>41199237.311359048</v>
      </c>
      <c r="J50" s="25">
        <f t="shared" si="9"/>
        <v>32959389.849087238</v>
      </c>
      <c r="K50" s="25">
        <f t="shared" si="3"/>
        <v>1314142.8709083674</v>
      </c>
      <c r="L50" s="111">
        <f t="shared" si="4"/>
        <v>6925704.5913634449</v>
      </c>
      <c r="M50" s="24"/>
    </row>
    <row r="51" spans="1:13" x14ac:dyDescent="0.25">
      <c r="B51" s="56">
        <f t="shared" si="0"/>
        <v>25</v>
      </c>
      <c r="C51" s="57">
        <f t="shared" ref="C51" si="31">C50+1</f>
        <v>2042</v>
      </c>
      <c r="D51" s="74">
        <f t="shared" si="5"/>
        <v>64</v>
      </c>
      <c r="E51" s="58">
        <f>VLOOKUP($D51,'Mortality Table'!$A$2:$B$111,2,0)*$E$19</f>
        <v>7.5949999999999993E-3</v>
      </c>
      <c r="F51" s="59">
        <f t="shared" si="1"/>
        <v>13289.474230854783</v>
      </c>
      <c r="G51" s="59">
        <f t="shared" si="2"/>
        <v>74395445.804523036</v>
      </c>
      <c r="H51" s="59">
        <f t="shared" si="6"/>
        <v>4831899213.3539181</v>
      </c>
      <c r="I51" s="59">
        <f t="shared" si="7"/>
        <v>38933895.840865865</v>
      </c>
      <c r="J51" s="59">
        <f t="shared" si="9"/>
        <v>31147116.672692694</v>
      </c>
      <c r="K51" s="59">
        <f t="shared" si="3"/>
        <v>1209844.990231429</v>
      </c>
      <c r="L51" s="112">
        <f t="shared" si="4"/>
        <v>6576934.1779417396</v>
      </c>
      <c r="M51" s="24"/>
    </row>
    <row r="52" spans="1:13" x14ac:dyDescent="0.25">
      <c r="A52" s="6"/>
      <c r="B52" s="6"/>
      <c r="C52" s="6"/>
      <c r="D52" s="6"/>
    </row>
  </sheetData>
  <pageMargins left="0.36" right="0.39" top="0.28999999999999998" bottom="0.43" header="0.51181102362204722" footer="0.16"/>
  <pageSetup paperSize="9" scale="61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M52"/>
  <sheetViews>
    <sheetView zoomScale="85" zoomScaleNormal="85" zoomScaleSheetLayoutView="90" workbookViewId="0">
      <pane xSplit="4" ySplit="25" topLeftCell="E26" activePane="bottomRight" state="frozen"/>
      <selection pane="topRight" activeCell="E1" sqref="E1"/>
      <selection pane="bottomLeft" activeCell="A28" sqref="A28"/>
      <selection pane="bottomRight" activeCell="L22" sqref="L22"/>
    </sheetView>
  </sheetViews>
  <sheetFormatPr defaultRowHeight="13.5" x14ac:dyDescent="0.25"/>
  <cols>
    <col min="1" max="1" width="5.7109375" style="9" customWidth="1"/>
    <col min="2" max="4" width="12.28515625" style="9" customWidth="1"/>
    <col min="5" max="5" width="14.7109375" style="6" customWidth="1"/>
    <col min="6" max="8" width="13.42578125" style="6" customWidth="1"/>
    <col min="9" max="12" width="14" style="6" customWidth="1"/>
    <col min="13" max="13" width="13.7109375" style="6" customWidth="1"/>
    <col min="14" max="231" width="9.140625" style="6"/>
    <col min="232" max="232" width="14.85546875" style="6" customWidth="1"/>
    <col min="233" max="233" width="15.85546875" style="6" customWidth="1"/>
    <col min="234" max="234" width="9.85546875" style="6" customWidth="1"/>
    <col min="235" max="235" width="6.85546875" style="6" customWidth="1"/>
    <col min="236" max="237" width="10.85546875" style="6" customWidth="1"/>
    <col min="238" max="238" width="5.7109375" style="6" customWidth="1"/>
    <col min="239" max="239" width="11.5703125" style="6" customWidth="1"/>
    <col min="240" max="240" width="9.140625" style="6"/>
    <col min="241" max="241" width="9.7109375" style="6" customWidth="1"/>
    <col min="242" max="242" width="8.5703125" style="6" customWidth="1"/>
    <col min="243" max="244" width="0" style="6" hidden="1" customWidth="1"/>
    <col min="245" max="245" width="8.28515625" style="6" customWidth="1"/>
    <col min="246" max="246" width="11.85546875" style="6" customWidth="1"/>
    <col min="247" max="247" width="11.42578125" style="6" customWidth="1"/>
    <col min="248" max="248" width="9.140625" style="6"/>
    <col min="249" max="249" width="7.85546875" style="6" customWidth="1"/>
    <col min="250" max="487" width="9.140625" style="6"/>
    <col min="488" max="488" width="14.85546875" style="6" customWidth="1"/>
    <col min="489" max="489" width="15.85546875" style="6" customWidth="1"/>
    <col min="490" max="490" width="9.85546875" style="6" customWidth="1"/>
    <col min="491" max="491" width="6.85546875" style="6" customWidth="1"/>
    <col min="492" max="493" width="10.85546875" style="6" customWidth="1"/>
    <col min="494" max="494" width="5.7109375" style="6" customWidth="1"/>
    <col min="495" max="495" width="11.5703125" style="6" customWidth="1"/>
    <col min="496" max="496" width="9.140625" style="6"/>
    <col min="497" max="497" width="9.7109375" style="6" customWidth="1"/>
    <col min="498" max="498" width="8.5703125" style="6" customWidth="1"/>
    <col min="499" max="500" width="0" style="6" hidden="1" customWidth="1"/>
    <col min="501" max="501" width="8.28515625" style="6" customWidth="1"/>
    <col min="502" max="502" width="11.85546875" style="6" customWidth="1"/>
    <col min="503" max="503" width="11.42578125" style="6" customWidth="1"/>
    <col min="504" max="504" width="9.140625" style="6"/>
    <col min="505" max="505" width="7.85546875" style="6" customWidth="1"/>
    <col min="506" max="743" width="9.140625" style="6"/>
    <col min="744" max="744" width="14.85546875" style="6" customWidth="1"/>
    <col min="745" max="745" width="15.85546875" style="6" customWidth="1"/>
    <col min="746" max="746" width="9.85546875" style="6" customWidth="1"/>
    <col min="747" max="747" width="6.85546875" style="6" customWidth="1"/>
    <col min="748" max="749" width="10.85546875" style="6" customWidth="1"/>
    <col min="750" max="750" width="5.7109375" style="6" customWidth="1"/>
    <col min="751" max="751" width="11.5703125" style="6" customWidth="1"/>
    <col min="752" max="752" width="9.140625" style="6"/>
    <col min="753" max="753" width="9.7109375" style="6" customWidth="1"/>
    <col min="754" max="754" width="8.5703125" style="6" customWidth="1"/>
    <col min="755" max="756" width="0" style="6" hidden="1" customWidth="1"/>
    <col min="757" max="757" width="8.28515625" style="6" customWidth="1"/>
    <col min="758" max="758" width="11.85546875" style="6" customWidth="1"/>
    <col min="759" max="759" width="11.42578125" style="6" customWidth="1"/>
    <col min="760" max="760" width="9.140625" style="6"/>
    <col min="761" max="761" width="7.85546875" style="6" customWidth="1"/>
    <col min="762" max="999" width="9.140625" style="6"/>
    <col min="1000" max="1000" width="14.85546875" style="6" customWidth="1"/>
    <col min="1001" max="1001" width="15.85546875" style="6" customWidth="1"/>
    <col min="1002" max="1002" width="9.85546875" style="6" customWidth="1"/>
    <col min="1003" max="1003" width="6.85546875" style="6" customWidth="1"/>
    <col min="1004" max="1005" width="10.85546875" style="6" customWidth="1"/>
    <col min="1006" max="1006" width="5.7109375" style="6" customWidth="1"/>
    <col min="1007" max="1007" width="11.5703125" style="6" customWidth="1"/>
    <col min="1008" max="1008" width="9.140625" style="6"/>
    <col min="1009" max="1009" width="9.7109375" style="6" customWidth="1"/>
    <col min="1010" max="1010" width="8.5703125" style="6" customWidth="1"/>
    <col min="1011" max="1012" width="0" style="6" hidden="1" customWidth="1"/>
    <col min="1013" max="1013" width="8.28515625" style="6" customWidth="1"/>
    <col min="1014" max="1014" width="11.85546875" style="6" customWidth="1"/>
    <col min="1015" max="1015" width="11.42578125" style="6" customWidth="1"/>
    <col min="1016" max="1016" width="9.140625" style="6"/>
    <col min="1017" max="1017" width="7.85546875" style="6" customWidth="1"/>
    <col min="1018" max="1255" width="9.140625" style="6"/>
    <col min="1256" max="1256" width="14.85546875" style="6" customWidth="1"/>
    <col min="1257" max="1257" width="15.85546875" style="6" customWidth="1"/>
    <col min="1258" max="1258" width="9.85546875" style="6" customWidth="1"/>
    <col min="1259" max="1259" width="6.85546875" style="6" customWidth="1"/>
    <col min="1260" max="1261" width="10.85546875" style="6" customWidth="1"/>
    <col min="1262" max="1262" width="5.7109375" style="6" customWidth="1"/>
    <col min="1263" max="1263" width="11.5703125" style="6" customWidth="1"/>
    <col min="1264" max="1264" width="9.140625" style="6"/>
    <col min="1265" max="1265" width="9.7109375" style="6" customWidth="1"/>
    <col min="1266" max="1266" width="8.5703125" style="6" customWidth="1"/>
    <col min="1267" max="1268" width="0" style="6" hidden="1" customWidth="1"/>
    <col min="1269" max="1269" width="8.28515625" style="6" customWidth="1"/>
    <col min="1270" max="1270" width="11.85546875" style="6" customWidth="1"/>
    <col min="1271" max="1271" width="11.42578125" style="6" customWidth="1"/>
    <col min="1272" max="1272" width="9.140625" style="6"/>
    <col min="1273" max="1273" width="7.85546875" style="6" customWidth="1"/>
    <col min="1274" max="1511" width="9.140625" style="6"/>
    <col min="1512" max="1512" width="14.85546875" style="6" customWidth="1"/>
    <col min="1513" max="1513" width="15.85546875" style="6" customWidth="1"/>
    <col min="1514" max="1514" width="9.85546875" style="6" customWidth="1"/>
    <col min="1515" max="1515" width="6.85546875" style="6" customWidth="1"/>
    <col min="1516" max="1517" width="10.85546875" style="6" customWidth="1"/>
    <col min="1518" max="1518" width="5.7109375" style="6" customWidth="1"/>
    <col min="1519" max="1519" width="11.5703125" style="6" customWidth="1"/>
    <col min="1520" max="1520" width="9.140625" style="6"/>
    <col min="1521" max="1521" width="9.7109375" style="6" customWidth="1"/>
    <col min="1522" max="1522" width="8.5703125" style="6" customWidth="1"/>
    <col min="1523" max="1524" width="0" style="6" hidden="1" customWidth="1"/>
    <col min="1525" max="1525" width="8.28515625" style="6" customWidth="1"/>
    <col min="1526" max="1526" width="11.85546875" style="6" customWidth="1"/>
    <col min="1527" max="1527" width="11.42578125" style="6" customWidth="1"/>
    <col min="1528" max="1528" width="9.140625" style="6"/>
    <col min="1529" max="1529" width="7.85546875" style="6" customWidth="1"/>
    <col min="1530" max="1767" width="9.140625" style="6"/>
    <col min="1768" max="1768" width="14.85546875" style="6" customWidth="1"/>
    <col min="1769" max="1769" width="15.85546875" style="6" customWidth="1"/>
    <col min="1770" max="1770" width="9.85546875" style="6" customWidth="1"/>
    <col min="1771" max="1771" width="6.85546875" style="6" customWidth="1"/>
    <col min="1772" max="1773" width="10.85546875" style="6" customWidth="1"/>
    <col min="1774" max="1774" width="5.7109375" style="6" customWidth="1"/>
    <col min="1775" max="1775" width="11.5703125" style="6" customWidth="1"/>
    <col min="1776" max="1776" width="9.140625" style="6"/>
    <col min="1777" max="1777" width="9.7109375" style="6" customWidth="1"/>
    <col min="1778" max="1778" width="8.5703125" style="6" customWidth="1"/>
    <col min="1779" max="1780" width="0" style="6" hidden="1" customWidth="1"/>
    <col min="1781" max="1781" width="8.28515625" style="6" customWidth="1"/>
    <col min="1782" max="1782" width="11.85546875" style="6" customWidth="1"/>
    <col min="1783" max="1783" width="11.42578125" style="6" customWidth="1"/>
    <col min="1784" max="1784" width="9.140625" style="6"/>
    <col min="1785" max="1785" width="7.85546875" style="6" customWidth="1"/>
    <col min="1786" max="2023" width="9.140625" style="6"/>
    <col min="2024" max="2024" width="14.85546875" style="6" customWidth="1"/>
    <col min="2025" max="2025" width="15.85546875" style="6" customWidth="1"/>
    <col min="2026" max="2026" width="9.85546875" style="6" customWidth="1"/>
    <col min="2027" max="2027" width="6.85546875" style="6" customWidth="1"/>
    <col min="2028" max="2029" width="10.85546875" style="6" customWidth="1"/>
    <col min="2030" max="2030" width="5.7109375" style="6" customWidth="1"/>
    <col min="2031" max="2031" width="11.5703125" style="6" customWidth="1"/>
    <col min="2032" max="2032" width="9.140625" style="6"/>
    <col min="2033" max="2033" width="9.7109375" style="6" customWidth="1"/>
    <col min="2034" max="2034" width="8.5703125" style="6" customWidth="1"/>
    <col min="2035" max="2036" width="0" style="6" hidden="1" customWidth="1"/>
    <col min="2037" max="2037" width="8.28515625" style="6" customWidth="1"/>
    <col min="2038" max="2038" width="11.85546875" style="6" customWidth="1"/>
    <col min="2039" max="2039" width="11.42578125" style="6" customWidth="1"/>
    <col min="2040" max="2040" width="9.140625" style="6"/>
    <col min="2041" max="2041" width="7.85546875" style="6" customWidth="1"/>
    <col min="2042" max="2279" width="9.140625" style="6"/>
    <col min="2280" max="2280" width="14.85546875" style="6" customWidth="1"/>
    <col min="2281" max="2281" width="15.85546875" style="6" customWidth="1"/>
    <col min="2282" max="2282" width="9.85546875" style="6" customWidth="1"/>
    <col min="2283" max="2283" width="6.85546875" style="6" customWidth="1"/>
    <col min="2284" max="2285" width="10.85546875" style="6" customWidth="1"/>
    <col min="2286" max="2286" width="5.7109375" style="6" customWidth="1"/>
    <col min="2287" max="2287" width="11.5703125" style="6" customWidth="1"/>
    <col min="2288" max="2288" width="9.140625" style="6"/>
    <col min="2289" max="2289" width="9.7109375" style="6" customWidth="1"/>
    <col min="2290" max="2290" width="8.5703125" style="6" customWidth="1"/>
    <col min="2291" max="2292" width="0" style="6" hidden="1" customWidth="1"/>
    <col min="2293" max="2293" width="8.28515625" style="6" customWidth="1"/>
    <col min="2294" max="2294" width="11.85546875" style="6" customWidth="1"/>
    <col min="2295" max="2295" width="11.42578125" style="6" customWidth="1"/>
    <col min="2296" max="2296" width="9.140625" style="6"/>
    <col min="2297" max="2297" width="7.85546875" style="6" customWidth="1"/>
    <col min="2298" max="2535" width="9.140625" style="6"/>
    <col min="2536" max="2536" width="14.85546875" style="6" customWidth="1"/>
    <col min="2537" max="2537" width="15.85546875" style="6" customWidth="1"/>
    <col min="2538" max="2538" width="9.85546875" style="6" customWidth="1"/>
    <col min="2539" max="2539" width="6.85546875" style="6" customWidth="1"/>
    <col min="2540" max="2541" width="10.85546875" style="6" customWidth="1"/>
    <col min="2542" max="2542" width="5.7109375" style="6" customWidth="1"/>
    <col min="2543" max="2543" width="11.5703125" style="6" customWidth="1"/>
    <col min="2544" max="2544" width="9.140625" style="6"/>
    <col min="2545" max="2545" width="9.7109375" style="6" customWidth="1"/>
    <col min="2546" max="2546" width="8.5703125" style="6" customWidth="1"/>
    <col min="2547" max="2548" width="0" style="6" hidden="1" customWidth="1"/>
    <col min="2549" max="2549" width="8.28515625" style="6" customWidth="1"/>
    <col min="2550" max="2550" width="11.85546875" style="6" customWidth="1"/>
    <col min="2551" max="2551" width="11.42578125" style="6" customWidth="1"/>
    <col min="2552" max="2552" width="9.140625" style="6"/>
    <col min="2553" max="2553" width="7.85546875" style="6" customWidth="1"/>
    <col min="2554" max="2791" width="9.140625" style="6"/>
    <col min="2792" max="2792" width="14.85546875" style="6" customWidth="1"/>
    <col min="2793" max="2793" width="15.85546875" style="6" customWidth="1"/>
    <col min="2794" max="2794" width="9.85546875" style="6" customWidth="1"/>
    <col min="2795" max="2795" width="6.85546875" style="6" customWidth="1"/>
    <col min="2796" max="2797" width="10.85546875" style="6" customWidth="1"/>
    <col min="2798" max="2798" width="5.7109375" style="6" customWidth="1"/>
    <col min="2799" max="2799" width="11.5703125" style="6" customWidth="1"/>
    <col min="2800" max="2800" width="9.140625" style="6"/>
    <col min="2801" max="2801" width="9.7109375" style="6" customWidth="1"/>
    <col min="2802" max="2802" width="8.5703125" style="6" customWidth="1"/>
    <col min="2803" max="2804" width="0" style="6" hidden="1" customWidth="1"/>
    <col min="2805" max="2805" width="8.28515625" style="6" customWidth="1"/>
    <col min="2806" max="2806" width="11.85546875" style="6" customWidth="1"/>
    <col min="2807" max="2807" width="11.42578125" style="6" customWidth="1"/>
    <col min="2808" max="2808" width="9.140625" style="6"/>
    <col min="2809" max="2809" width="7.85546875" style="6" customWidth="1"/>
    <col min="2810" max="3047" width="9.140625" style="6"/>
    <col min="3048" max="3048" width="14.85546875" style="6" customWidth="1"/>
    <col min="3049" max="3049" width="15.85546875" style="6" customWidth="1"/>
    <col min="3050" max="3050" width="9.85546875" style="6" customWidth="1"/>
    <col min="3051" max="3051" width="6.85546875" style="6" customWidth="1"/>
    <col min="3052" max="3053" width="10.85546875" style="6" customWidth="1"/>
    <col min="3054" max="3054" width="5.7109375" style="6" customWidth="1"/>
    <col min="3055" max="3055" width="11.5703125" style="6" customWidth="1"/>
    <col min="3056" max="3056" width="9.140625" style="6"/>
    <col min="3057" max="3057" width="9.7109375" style="6" customWidth="1"/>
    <col min="3058" max="3058" width="8.5703125" style="6" customWidth="1"/>
    <col min="3059" max="3060" width="0" style="6" hidden="1" customWidth="1"/>
    <col min="3061" max="3061" width="8.28515625" style="6" customWidth="1"/>
    <col min="3062" max="3062" width="11.85546875" style="6" customWidth="1"/>
    <col min="3063" max="3063" width="11.42578125" style="6" customWidth="1"/>
    <col min="3064" max="3064" width="9.140625" style="6"/>
    <col min="3065" max="3065" width="7.85546875" style="6" customWidth="1"/>
    <col min="3066" max="3303" width="9.140625" style="6"/>
    <col min="3304" max="3304" width="14.85546875" style="6" customWidth="1"/>
    <col min="3305" max="3305" width="15.85546875" style="6" customWidth="1"/>
    <col min="3306" max="3306" width="9.85546875" style="6" customWidth="1"/>
    <col min="3307" max="3307" width="6.85546875" style="6" customWidth="1"/>
    <col min="3308" max="3309" width="10.85546875" style="6" customWidth="1"/>
    <col min="3310" max="3310" width="5.7109375" style="6" customWidth="1"/>
    <col min="3311" max="3311" width="11.5703125" style="6" customWidth="1"/>
    <col min="3312" max="3312" width="9.140625" style="6"/>
    <col min="3313" max="3313" width="9.7109375" style="6" customWidth="1"/>
    <col min="3314" max="3314" width="8.5703125" style="6" customWidth="1"/>
    <col min="3315" max="3316" width="0" style="6" hidden="1" customWidth="1"/>
    <col min="3317" max="3317" width="8.28515625" style="6" customWidth="1"/>
    <col min="3318" max="3318" width="11.85546875" style="6" customWidth="1"/>
    <col min="3319" max="3319" width="11.42578125" style="6" customWidth="1"/>
    <col min="3320" max="3320" width="9.140625" style="6"/>
    <col min="3321" max="3321" width="7.85546875" style="6" customWidth="1"/>
    <col min="3322" max="3559" width="9.140625" style="6"/>
    <col min="3560" max="3560" width="14.85546875" style="6" customWidth="1"/>
    <col min="3561" max="3561" width="15.85546875" style="6" customWidth="1"/>
    <col min="3562" max="3562" width="9.85546875" style="6" customWidth="1"/>
    <col min="3563" max="3563" width="6.85546875" style="6" customWidth="1"/>
    <col min="3564" max="3565" width="10.85546875" style="6" customWidth="1"/>
    <col min="3566" max="3566" width="5.7109375" style="6" customWidth="1"/>
    <col min="3567" max="3567" width="11.5703125" style="6" customWidth="1"/>
    <col min="3568" max="3568" width="9.140625" style="6"/>
    <col min="3569" max="3569" width="9.7109375" style="6" customWidth="1"/>
    <col min="3570" max="3570" width="8.5703125" style="6" customWidth="1"/>
    <col min="3571" max="3572" width="0" style="6" hidden="1" customWidth="1"/>
    <col min="3573" max="3573" width="8.28515625" style="6" customWidth="1"/>
    <col min="3574" max="3574" width="11.85546875" style="6" customWidth="1"/>
    <col min="3575" max="3575" width="11.42578125" style="6" customWidth="1"/>
    <col min="3576" max="3576" width="9.140625" style="6"/>
    <col min="3577" max="3577" width="7.85546875" style="6" customWidth="1"/>
    <col min="3578" max="3815" width="9.140625" style="6"/>
    <col min="3816" max="3816" width="14.85546875" style="6" customWidth="1"/>
    <col min="3817" max="3817" width="15.85546875" style="6" customWidth="1"/>
    <col min="3818" max="3818" width="9.85546875" style="6" customWidth="1"/>
    <col min="3819" max="3819" width="6.85546875" style="6" customWidth="1"/>
    <col min="3820" max="3821" width="10.85546875" style="6" customWidth="1"/>
    <col min="3822" max="3822" width="5.7109375" style="6" customWidth="1"/>
    <col min="3823" max="3823" width="11.5703125" style="6" customWidth="1"/>
    <col min="3824" max="3824" width="9.140625" style="6"/>
    <col min="3825" max="3825" width="9.7109375" style="6" customWidth="1"/>
    <col min="3826" max="3826" width="8.5703125" style="6" customWidth="1"/>
    <col min="3827" max="3828" width="0" style="6" hidden="1" customWidth="1"/>
    <col min="3829" max="3829" width="8.28515625" style="6" customWidth="1"/>
    <col min="3830" max="3830" width="11.85546875" style="6" customWidth="1"/>
    <col min="3831" max="3831" width="11.42578125" style="6" customWidth="1"/>
    <col min="3832" max="3832" width="9.140625" style="6"/>
    <col min="3833" max="3833" width="7.85546875" style="6" customWidth="1"/>
    <col min="3834" max="4071" width="9.140625" style="6"/>
    <col min="4072" max="4072" width="14.85546875" style="6" customWidth="1"/>
    <col min="4073" max="4073" width="15.85546875" style="6" customWidth="1"/>
    <col min="4074" max="4074" width="9.85546875" style="6" customWidth="1"/>
    <col min="4075" max="4075" width="6.85546875" style="6" customWidth="1"/>
    <col min="4076" max="4077" width="10.85546875" style="6" customWidth="1"/>
    <col min="4078" max="4078" width="5.7109375" style="6" customWidth="1"/>
    <col min="4079" max="4079" width="11.5703125" style="6" customWidth="1"/>
    <col min="4080" max="4080" width="9.140625" style="6"/>
    <col min="4081" max="4081" width="9.7109375" style="6" customWidth="1"/>
    <col min="4082" max="4082" width="8.5703125" style="6" customWidth="1"/>
    <col min="4083" max="4084" width="0" style="6" hidden="1" customWidth="1"/>
    <col min="4085" max="4085" width="8.28515625" style="6" customWidth="1"/>
    <col min="4086" max="4086" width="11.85546875" style="6" customWidth="1"/>
    <col min="4087" max="4087" width="11.42578125" style="6" customWidth="1"/>
    <col min="4088" max="4088" width="9.140625" style="6"/>
    <col min="4089" max="4089" width="7.85546875" style="6" customWidth="1"/>
    <col min="4090" max="4327" width="9.140625" style="6"/>
    <col min="4328" max="4328" width="14.85546875" style="6" customWidth="1"/>
    <col min="4329" max="4329" width="15.85546875" style="6" customWidth="1"/>
    <col min="4330" max="4330" width="9.85546875" style="6" customWidth="1"/>
    <col min="4331" max="4331" width="6.85546875" style="6" customWidth="1"/>
    <col min="4332" max="4333" width="10.85546875" style="6" customWidth="1"/>
    <col min="4334" max="4334" width="5.7109375" style="6" customWidth="1"/>
    <col min="4335" max="4335" width="11.5703125" style="6" customWidth="1"/>
    <col min="4336" max="4336" width="9.140625" style="6"/>
    <col min="4337" max="4337" width="9.7109375" style="6" customWidth="1"/>
    <col min="4338" max="4338" width="8.5703125" style="6" customWidth="1"/>
    <col min="4339" max="4340" width="0" style="6" hidden="1" customWidth="1"/>
    <col min="4341" max="4341" width="8.28515625" style="6" customWidth="1"/>
    <col min="4342" max="4342" width="11.85546875" style="6" customWidth="1"/>
    <col min="4343" max="4343" width="11.42578125" style="6" customWidth="1"/>
    <col min="4344" max="4344" width="9.140625" style="6"/>
    <col min="4345" max="4345" width="7.85546875" style="6" customWidth="1"/>
    <col min="4346" max="4583" width="9.140625" style="6"/>
    <col min="4584" max="4584" width="14.85546875" style="6" customWidth="1"/>
    <col min="4585" max="4585" width="15.85546875" style="6" customWidth="1"/>
    <col min="4586" max="4586" width="9.85546875" style="6" customWidth="1"/>
    <col min="4587" max="4587" width="6.85546875" style="6" customWidth="1"/>
    <col min="4588" max="4589" width="10.85546875" style="6" customWidth="1"/>
    <col min="4590" max="4590" width="5.7109375" style="6" customWidth="1"/>
    <col min="4591" max="4591" width="11.5703125" style="6" customWidth="1"/>
    <col min="4592" max="4592" width="9.140625" style="6"/>
    <col min="4593" max="4593" width="9.7109375" style="6" customWidth="1"/>
    <col min="4594" max="4594" width="8.5703125" style="6" customWidth="1"/>
    <col min="4595" max="4596" width="0" style="6" hidden="1" customWidth="1"/>
    <col min="4597" max="4597" width="8.28515625" style="6" customWidth="1"/>
    <col min="4598" max="4598" width="11.85546875" style="6" customWidth="1"/>
    <col min="4599" max="4599" width="11.42578125" style="6" customWidth="1"/>
    <col min="4600" max="4600" width="9.140625" style="6"/>
    <col min="4601" max="4601" width="7.85546875" style="6" customWidth="1"/>
    <col min="4602" max="4839" width="9.140625" style="6"/>
    <col min="4840" max="4840" width="14.85546875" style="6" customWidth="1"/>
    <col min="4841" max="4841" width="15.85546875" style="6" customWidth="1"/>
    <col min="4842" max="4842" width="9.85546875" style="6" customWidth="1"/>
    <col min="4843" max="4843" width="6.85546875" style="6" customWidth="1"/>
    <col min="4844" max="4845" width="10.85546875" style="6" customWidth="1"/>
    <col min="4846" max="4846" width="5.7109375" style="6" customWidth="1"/>
    <col min="4847" max="4847" width="11.5703125" style="6" customWidth="1"/>
    <col min="4848" max="4848" width="9.140625" style="6"/>
    <col min="4849" max="4849" width="9.7109375" style="6" customWidth="1"/>
    <col min="4850" max="4850" width="8.5703125" style="6" customWidth="1"/>
    <col min="4851" max="4852" width="0" style="6" hidden="1" customWidth="1"/>
    <col min="4853" max="4853" width="8.28515625" style="6" customWidth="1"/>
    <col min="4854" max="4854" width="11.85546875" style="6" customWidth="1"/>
    <col min="4855" max="4855" width="11.42578125" style="6" customWidth="1"/>
    <col min="4856" max="4856" width="9.140625" style="6"/>
    <col min="4857" max="4857" width="7.85546875" style="6" customWidth="1"/>
    <col min="4858" max="5095" width="9.140625" style="6"/>
    <col min="5096" max="5096" width="14.85546875" style="6" customWidth="1"/>
    <col min="5097" max="5097" width="15.85546875" style="6" customWidth="1"/>
    <col min="5098" max="5098" width="9.85546875" style="6" customWidth="1"/>
    <col min="5099" max="5099" width="6.85546875" style="6" customWidth="1"/>
    <col min="5100" max="5101" width="10.85546875" style="6" customWidth="1"/>
    <col min="5102" max="5102" width="5.7109375" style="6" customWidth="1"/>
    <col min="5103" max="5103" width="11.5703125" style="6" customWidth="1"/>
    <col min="5104" max="5104" width="9.140625" style="6"/>
    <col min="5105" max="5105" width="9.7109375" style="6" customWidth="1"/>
    <col min="5106" max="5106" width="8.5703125" style="6" customWidth="1"/>
    <col min="5107" max="5108" width="0" style="6" hidden="1" customWidth="1"/>
    <col min="5109" max="5109" width="8.28515625" style="6" customWidth="1"/>
    <col min="5110" max="5110" width="11.85546875" style="6" customWidth="1"/>
    <col min="5111" max="5111" width="11.42578125" style="6" customWidth="1"/>
    <col min="5112" max="5112" width="9.140625" style="6"/>
    <col min="5113" max="5113" width="7.85546875" style="6" customWidth="1"/>
    <col min="5114" max="5351" width="9.140625" style="6"/>
    <col min="5352" max="5352" width="14.85546875" style="6" customWidth="1"/>
    <col min="5353" max="5353" width="15.85546875" style="6" customWidth="1"/>
    <col min="5354" max="5354" width="9.85546875" style="6" customWidth="1"/>
    <col min="5355" max="5355" width="6.85546875" style="6" customWidth="1"/>
    <col min="5356" max="5357" width="10.85546875" style="6" customWidth="1"/>
    <col min="5358" max="5358" width="5.7109375" style="6" customWidth="1"/>
    <col min="5359" max="5359" width="11.5703125" style="6" customWidth="1"/>
    <col min="5360" max="5360" width="9.140625" style="6"/>
    <col min="5361" max="5361" width="9.7109375" style="6" customWidth="1"/>
    <col min="5362" max="5362" width="8.5703125" style="6" customWidth="1"/>
    <col min="5363" max="5364" width="0" style="6" hidden="1" customWidth="1"/>
    <col min="5365" max="5365" width="8.28515625" style="6" customWidth="1"/>
    <col min="5366" max="5366" width="11.85546875" style="6" customWidth="1"/>
    <col min="5367" max="5367" width="11.42578125" style="6" customWidth="1"/>
    <col min="5368" max="5368" width="9.140625" style="6"/>
    <col min="5369" max="5369" width="7.85546875" style="6" customWidth="1"/>
    <col min="5370" max="5607" width="9.140625" style="6"/>
    <col min="5608" max="5608" width="14.85546875" style="6" customWidth="1"/>
    <col min="5609" max="5609" width="15.85546875" style="6" customWidth="1"/>
    <col min="5610" max="5610" width="9.85546875" style="6" customWidth="1"/>
    <col min="5611" max="5611" width="6.85546875" style="6" customWidth="1"/>
    <col min="5612" max="5613" width="10.85546875" style="6" customWidth="1"/>
    <col min="5614" max="5614" width="5.7109375" style="6" customWidth="1"/>
    <col min="5615" max="5615" width="11.5703125" style="6" customWidth="1"/>
    <col min="5616" max="5616" width="9.140625" style="6"/>
    <col min="5617" max="5617" width="9.7109375" style="6" customWidth="1"/>
    <col min="5618" max="5618" width="8.5703125" style="6" customWidth="1"/>
    <col min="5619" max="5620" width="0" style="6" hidden="1" customWidth="1"/>
    <col min="5621" max="5621" width="8.28515625" style="6" customWidth="1"/>
    <col min="5622" max="5622" width="11.85546875" style="6" customWidth="1"/>
    <col min="5623" max="5623" width="11.42578125" style="6" customWidth="1"/>
    <col min="5624" max="5624" width="9.140625" style="6"/>
    <col min="5625" max="5625" width="7.85546875" style="6" customWidth="1"/>
    <col min="5626" max="5863" width="9.140625" style="6"/>
    <col min="5864" max="5864" width="14.85546875" style="6" customWidth="1"/>
    <col min="5865" max="5865" width="15.85546875" style="6" customWidth="1"/>
    <col min="5866" max="5866" width="9.85546875" style="6" customWidth="1"/>
    <col min="5867" max="5867" width="6.85546875" style="6" customWidth="1"/>
    <col min="5868" max="5869" width="10.85546875" style="6" customWidth="1"/>
    <col min="5870" max="5870" width="5.7109375" style="6" customWidth="1"/>
    <col min="5871" max="5871" width="11.5703125" style="6" customWidth="1"/>
    <col min="5872" max="5872" width="9.140625" style="6"/>
    <col min="5873" max="5873" width="9.7109375" style="6" customWidth="1"/>
    <col min="5874" max="5874" width="8.5703125" style="6" customWidth="1"/>
    <col min="5875" max="5876" width="0" style="6" hidden="1" customWidth="1"/>
    <col min="5877" max="5877" width="8.28515625" style="6" customWidth="1"/>
    <col min="5878" max="5878" width="11.85546875" style="6" customWidth="1"/>
    <col min="5879" max="5879" width="11.42578125" style="6" customWidth="1"/>
    <col min="5880" max="5880" width="9.140625" style="6"/>
    <col min="5881" max="5881" width="7.85546875" style="6" customWidth="1"/>
    <col min="5882" max="6119" width="9.140625" style="6"/>
    <col min="6120" max="6120" width="14.85546875" style="6" customWidth="1"/>
    <col min="6121" max="6121" width="15.85546875" style="6" customWidth="1"/>
    <col min="6122" max="6122" width="9.85546875" style="6" customWidth="1"/>
    <col min="6123" max="6123" width="6.85546875" style="6" customWidth="1"/>
    <col min="6124" max="6125" width="10.85546875" style="6" customWidth="1"/>
    <col min="6126" max="6126" width="5.7109375" style="6" customWidth="1"/>
    <col min="6127" max="6127" width="11.5703125" style="6" customWidth="1"/>
    <col min="6128" max="6128" width="9.140625" style="6"/>
    <col min="6129" max="6129" width="9.7109375" style="6" customWidth="1"/>
    <col min="6130" max="6130" width="8.5703125" style="6" customWidth="1"/>
    <col min="6131" max="6132" width="0" style="6" hidden="1" customWidth="1"/>
    <col min="6133" max="6133" width="8.28515625" style="6" customWidth="1"/>
    <col min="6134" max="6134" width="11.85546875" style="6" customWidth="1"/>
    <col min="6135" max="6135" width="11.42578125" style="6" customWidth="1"/>
    <col min="6136" max="6136" width="9.140625" style="6"/>
    <col min="6137" max="6137" width="7.85546875" style="6" customWidth="1"/>
    <col min="6138" max="6375" width="9.140625" style="6"/>
    <col min="6376" max="6376" width="14.85546875" style="6" customWidth="1"/>
    <col min="6377" max="6377" width="15.85546875" style="6" customWidth="1"/>
    <col min="6378" max="6378" width="9.85546875" style="6" customWidth="1"/>
    <col min="6379" max="6379" width="6.85546875" style="6" customWidth="1"/>
    <col min="6380" max="6381" width="10.85546875" style="6" customWidth="1"/>
    <col min="6382" max="6382" width="5.7109375" style="6" customWidth="1"/>
    <col min="6383" max="6383" width="11.5703125" style="6" customWidth="1"/>
    <col min="6384" max="6384" width="9.140625" style="6"/>
    <col min="6385" max="6385" width="9.7109375" style="6" customWidth="1"/>
    <col min="6386" max="6386" width="8.5703125" style="6" customWidth="1"/>
    <col min="6387" max="6388" width="0" style="6" hidden="1" customWidth="1"/>
    <col min="6389" max="6389" width="8.28515625" style="6" customWidth="1"/>
    <col min="6390" max="6390" width="11.85546875" style="6" customWidth="1"/>
    <col min="6391" max="6391" width="11.42578125" style="6" customWidth="1"/>
    <col min="6392" max="6392" width="9.140625" style="6"/>
    <col min="6393" max="6393" width="7.85546875" style="6" customWidth="1"/>
    <col min="6394" max="6631" width="9.140625" style="6"/>
    <col min="6632" max="6632" width="14.85546875" style="6" customWidth="1"/>
    <col min="6633" max="6633" width="15.85546875" style="6" customWidth="1"/>
    <col min="6634" max="6634" width="9.85546875" style="6" customWidth="1"/>
    <col min="6635" max="6635" width="6.85546875" style="6" customWidth="1"/>
    <col min="6636" max="6637" width="10.85546875" style="6" customWidth="1"/>
    <col min="6638" max="6638" width="5.7109375" style="6" customWidth="1"/>
    <col min="6639" max="6639" width="11.5703125" style="6" customWidth="1"/>
    <col min="6640" max="6640" width="9.140625" style="6"/>
    <col min="6641" max="6641" width="9.7109375" style="6" customWidth="1"/>
    <col min="6642" max="6642" width="8.5703125" style="6" customWidth="1"/>
    <col min="6643" max="6644" width="0" style="6" hidden="1" customWidth="1"/>
    <col min="6645" max="6645" width="8.28515625" style="6" customWidth="1"/>
    <col min="6646" max="6646" width="11.85546875" style="6" customWidth="1"/>
    <col min="6647" max="6647" width="11.42578125" style="6" customWidth="1"/>
    <col min="6648" max="6648" width="9.140625" style="6"/>
    <col min="6649" max="6649" width="7.85546875" style="6" customWidth="1"/>
    <col min="6650" max="6887" width="9.140625" style="6"/>
    <col min="6888" max="6888" width="14.85546875" style="6" customWidth="1"/>
    <col min="6889" max="6889" width="15.85546875" style="6" customWidth="1"/>
    <col min="6890" max="6890" width="9.85546875" style="6" customWidth="1"/>
    <col min="6891" max="6891" width="6.85546875" style="6" customWidth="1"/>
    <col min="6892" max="6893" width="10.85546875" style="6" customWidth="1"/>
    <col min="6894" max="6894" width="5.7109375" style="6" customWidth="1"/>
    <col min="6895" max="6895" width="11.5703125" style="6" customWidth="1"/>
    <col min="6896" max="6896" width="9.140625" style="6"/>
    <col min="6897" max="6897" width="9.7109375" style="6" customWidth="1"/>
    <col min="6898" max="6898" width="8.5703125" style="6" customWidth="1"/>
    <col min="6899" max="6900" width="0" style="6" hidden="1" customWidth="1"/>
    <col min="6901" max="6901" width="8.28515625" style="6" customWidth="1"/>
    <col min="6902" max="6902" width="11.85546875" style="6" customWidth="1"/>
    <col min="6903" max="6903" width="11.42578125" style="6" customWidth="1"/>
    <col min="6904" max="6904" width="9.140625" style="6"/>
    <col min="6905" max="6905" width="7.85546875" style="6" customWidth="1"/>
    <col min="6906" max="7143" width="9.140625" style="6"/>
    <col min="7144" max="7144" width="14.85546875" style="6" customWidth="1"/>
    <col min="7145" max="7145" width="15.85546875" style="6" customWidth="1"/>
    <col min="7146" max="7146" width="9.85546875" style="6" customWidth="1"/>
    <col min="7147" max="7147" width="6.85546875" style="6" customWidth="1"/>
    <col min="7148" max="7149" width="10.85546875" style="6" customWidth="1"/>
    <col min="7150" max="7150" width="5.7109375" style="6" customWidth="1"/>
    <col min="7151" max="7151" width="11.5703125" style="6" customWidth="1"/>
    <col min="7152" max="7152" width="9.140625" style="6"/>
    <col min="7153" max="7153" width="9.7109375" style="6" customWidth="1"/>
    <col min="7154" max="7154" width="8.5703125" style="6" customWidth="1"/>
    <col min="7155" max="7156" width="0" style="6" hidden="1" customWidth="1"/>
    <col min="7157" max="7157" width="8.28515625" style="6" customWidth="1"/>
    <col min="7158" max="7158" width="11.85546875" style="6" customWidth="1"/>
    <col min="7159" max="7159" width="11.42578125" style="6" customWidth="1"/>
    <col min="7160" max="7160" width="9.140625" style="6"/>
    <col min="7161" max="7161" width="7.85546875" style="6" customWidth="1"/>
    <col min="7162" max="7399" width="9.140625" style="6"/>
    <col min="7400" max="7400" width="14.85546875" style="6" customWidth="1"/>
    <col min="7401" max="7401" width="15.85546875" style="6" customWidth="1"/>
    <col min="7402" max="7402" width="9.85546875" style="6" customWidth="1"/>
    <col min="7403" max="7403" width="6.85546875" style="6" customWidth="1"/>
    <col min="7404" max="7405" width="10.85546875" style="6" customWidth="1"/>
    <col min="7406" max="7406" width="5.7109375" style="6" customWidth="1"/>
    <col min="7407" max="7407" width="11.5703125" style="6" customWidth="1"/>
    <col min="7408" max="7408" width="9.140625" style="6"/>
    <col min="7409" max="7409" width="9.7109375" style="6" customWidth="1"/>
    <col min="7410" max="7410" width="8.5703125" style="6" customWidth="1"/>
    <col min="7411" max="7412" width="0" style="6" hidden="1" customWidth="1"/>
    <col min="7413" max="7413" width="8.28515625" style="6" customWidth="1"/>
    <col min="7414" max="7414" width="11.85546875" style="6" customWidth="1"/>
    <col min="7415" max="7415" width="11.42578125" style="6" customWidth="1"/>
    <col min="7416" max="7416" width="9.140625" style="6"/>
    <col min="7417" max="7417" width="7.85546875" style="6" customWidth="1"/>
    <col min="7418" max="7655" width="9.140625" style="6"/>
    <col min="7656" max="7656" width="14.85546875" style="6" customWidth="1"/>
    <col min="7657" max="7657" width="15.85546875" style="6" customWidth="1"/>
    <col min="7658" max="7658" width="9.85546875" style="6" customWidth="1"/>
    <col min="7659" max="7659" width="6.85546875" style="6" customWidth="1"/>
    <col min="7660" max="7661" width="10.85546875" style="6" customWidth="1"/>
    <col min="7662" max="7662" width="5.7109375" style="6" customWidth="1"/>
    <col min="7663" max="7663" width="11.5703125" style="6" customWidth="1"/>
    <col min="7664" max="7664" width="9.140625" style="6"/>
    <col min="7665" max="7665" width="9.7109375" style="6" customWidth="1"/>
    <col min="7666" max="7666" width="8.5703125" style="6" customWidth="1"/>
    <col min="7667" max="7668" width="0" style="6" hidden="1" customWidth="1"/>
    <col min="7669" max="7669" width="8.28515625" style="6" customWidth="1"/>
    <col min="7670" max="7670" width="11.85546875" style="6" customWidth="1"/>
    <col min="7671" max="7671" width="11.42578125" style="6" customWidth="1"/>
    <col min="7672" max="7672" width="9.140625" style="6"/>
    <col min="7673" max="7673" width="7.85546875" style="6" customWidth="1"/>
    <col min="7674" max="7911" width="9.140625" style="6"/>
    <col min="7912" max="7912" width="14.85546875" style="6" customWidth="1"/>
    <col min="7913" max="7913" width="15.85546875" style="6" customWidth="1"/>
    <col min="7914" max="7914" width="9.85546875" style="6" customWidth="1"/>
    <col min="7915" max="7915" width="6.85546875" style="6" customWidth="1"/>
    <col min="7916" max="7917" width="10.85546875" style="6" customWidth="1"/>
    <col min="7918" max="7918" width="5.7109375" style="6" customWidth="1"/>
    <col min="7919" max="7919" width="11.5703125" style="6" customWidth="1"/>
    <col min="7920" max="7920" width="9.140625" style="6"/>
    <col min="7921" max="7921" width="9.7109375" style="6" customWidth="1"/>
    <col min="7922" max="7922" width="8.5703125" style="6" customWidth="1"/>
    <col min="7923" max="7924" width="0" style="6" hidden="1" customWidth="1"/>
    <col min="7925" max="7925" width="8.28515625" style="6" customWidth="1"/>
    <col min="7926" max="7926" width="11.85546875" style="6" customWidth="1"/>
    <col min="7927" max="7927" width="11.42578125" style="6" customWidth="1"/>
    <col min="7928" max="7928" width="9.140625" style="6"/>
    <col min="7929" max="7929" width="7.85546875" style="6" customWidth="1"/>
    <col min="7930" max="8167" width="9.140625" style="6"/>
    <col min="8168" max="8168" width="14.85546875" style="6" customWidth="1"/>
    <col min="8169" max="8169" width="15.85546875" style="6" customWidth="1"/>
    <col min="8170" max="8170" width="9.85546875" style="6" customWidth="1"/>
    <col min="8171" max="8171" width="6.85546875" style="6" customWidth="1"/>
    <col min="8172" max="8173" width="10.85546875" style="6" customWidth="1"/>
    <col min="8174" max="8174" width="5.7109375" style="6" customWidth="1"/>
    <col min="8175" max="8175" width="11.5703125" style="6" customWidth="1"/>
    <col min="8176" max="8176" width="9.140625" style="6"/>
    <col min="8177" max="8177" width="9.7109375" style="6" customWidth="1"/>
    <col min="8178" max="8178" width="8.5703125" style="6" customWidth="1"/>
    <col min="8179" max="8180" width="0" style="6" hidden="1" customWidth="1"/>
    <col min="8181" max="8181" width="8.28515625" style="6" customWidth="1"/>
    <col min="8182" max="8182" width="11.85546875" style="6" customWidth="1"/>
    <col min="8183" max="8183" width="11.42578125" style="6" customWidth="1"/>
    <col min="8184" max="8184" width="9.140625" style="6"/>
    <col min="8185" max="8185" width="7.85546875" style="6" customWidth="1"/>
    <col min="8186" max="8423" width="9.140625" style="6"/>
    <col min="8424" max="8424" width="14.85546875" style="6" customWidth="1"/>
    <col min="8425" max="8425" width="15.85546875" style="6" customWidth="1"/>
    <col min="8426" max="8426" width="9.85546875" style="6" customWidth="1"/>
    <col min="8427" max="8427" width="6.85546875" style="6" customWidth="1"/>
    <col min="8428" max="8429" width="10.85546875" style="6" customWidth="1"/>
    <col min="8430" max="8430" width="5.7109375" style="6" customWidth="1"/>
    <col min="8431" max="8431" width="11.5703125" style="6" customWidth="1"/>
    <col min="8432" max="8432" width="9.140625" style="6"/>
    <col min="8433" max="8433" width="9.7109375" style="6" customWidth="1"/>
    <col min="8434" max="8434" width="8.5703125" style="6" customWidth="1"/>
    <col min="8435" max="8436" width="0" style="6" hidden="1" customWidth="1"/>
    <col min="8437" max="8437" width="8.28515625" style="6" customWidth="1"/>
    <col min="8438" max="8438" width="11.85546875" style="6" customWidth="1"/>
    <col min="8439" max="8439" width="11.42578125" style="6" customWidth="1"/>
    <col min="8440" max="8440" width="9.140625" style="6"/>
    <col min="8441" max="8441" width="7.85546875" style="6" customWidth="1"/>
    <col min="8442" max="8679" width="9.140625" style="6"/>
    <col min="8680" max="8680" width="14.85546875" style="6" customWidth="1"/>
    <col min="8681" max="8681" width="15.85546875" style="6" customWidth="1"/>
    <col min="8682" max="8682" width="9.85546875" style="6" customWidth="1"/>
    <col min="8683" max="8683" width="6.85546875" style="6" customWidth="1"/>
    <col min="8684" max="8685" width="10.85546875" style="6" customWidth="1"/>
    <col min="8686" max="8686" width="5.7109375" style="6" customWidth="1"/>
    <col min="8687" max="8687" width="11.5703125" style="6" customWidth="1"/>
    <col min="8688" max="8688" width="9.140625" style="6"/>
    <col min="8689" max="8689" width="9.7109375" style="6" customWidth="1"/>
    <col min="8690" max="8690" width="8.5703125" style="6" customWidth="1"/>
    <col min="8691" max="8692" width="0" style="6" hidden="1" customWidth="1"/>
    <col min="8693" max="8693" width="8.28515625" style="6" customWidth="1"/>
    <col min="8694" max="8694" width="11.85546875" style="6" customWidth="1"/>
    <col min="8695" max="8695" width="11.42578125" style="6" customWidth="1"/>
    <col min="8696" max="8696" width="9.140625" style="6"/>
    <col min="8697" max="8697" width="7.85546875" style="6" customWidth="1"/>
    <col min="8698" max="8935" width="9.140625" style="6"/>
    <col min="8936" max="8936" width="14.85546875" style="6" customWidth="1"/>
    <col min="8937" max="8937" width="15.85546875" style="6" customWidth="1"/>
    <col min="8938" max="8938" width="9.85546875" style="6" customWidth="1"/>
    <col min="8939" max="8939" width="6.85546875" style="6" customWidth="1"/>
    <col min="8940" max="8941" width="10.85546875" style="6" customWidth="1"/>
    <col min="8942" max="8942" width="5.7109375" style="6" customWidth="1"/>
    <col min="8943" max="8943" width="11.5703125" style="6" customWidth="1"/>
    <col min="8944" max="8944" width="9.140625" style="6"/>
    <col min="8945" max="8945" width="9.7109375" style="6" customWidth="1"/>
    <col min="8946" max="8946" width="8.5703125" style="6" customWidth="1"/>
    <col min="8947" max="8948" width="0" style="6" hidden="1" customWidth="1"/>
    <col min="8949" max="8949" width="8.28515625" style="6" customWidth="1"/>
    <col min="8950" max="8950" width="11.85546875" style="6" customWidth="1"/>
    <col min="8951" max="8951" width="11.42578125" style="6" customWidth="1"/>
    <col min="8952" max="8952" width="9.140625" style="6"/>
    <col min="8953" max="8953" width="7.85546875" style="6" customWidth="1"/>
    <col min="8954" max="9191" width="9.140625" style="6"/>
    <col min="9192" max="9192" width="14.85546875" style="6" customWidth="1"/>
    <col min="9193" max="9193" width="15.85546875" style="6" customWidth="1"/>
    <col min="9194" max="9194" width="9.85546875" style="6" customWidth="1"/>
    <col min="9195" max="9195" width="6.85546875" style="6" customWidth="1"/>
    <col min="9196" max="9197" width="10.85546875" style="6" customWidth="1"/>
    <col min="9198" max="9198" width="5.7109375" style="6" customWidth="1"/>
    <col min="9199" max="9199" width="11.5703125" style="6" customWidth="1"/>
    <col min="9200" max="9200" width="9.140625" style="6"/>
    <col min="9201" max="9201" width="9.7109375" style="6" customWidth="1"/>
    <col min="9202" max="9202" width="8.5703125" style="6" customWidth="1"/>
    <col min="9203" max="9204" width="0" style="6" hidden="1" customWidth="1"/>
    <col min="9205" max="9205" width="8.28515625" style="6" customWidth="1"/>
    <col min="9206" max="9206" width="11.85546875" style="6" customWidth="1"/>
    <col min="9207" max="9207" width="11.42578125" style="6" customWidth="1"/>
    <col min="9208" max="9208" width="9.140625" style="6"/>
    <col min="9209" max="9209" width="7.85546875" style="6" customWidth="1"/>
    <col min="9210" max="9447" width="9.140625" style="6"/>
    <col min="9448" max="9448" width="14.85546875" style="6" customWidth="1"/>
    <col min="9449" max="9449" width="15.85546875" style="6" customWidth="1"/>
    <col min="9450" max="9450" width="9.85546875" style="6" customWidth="1"/>
    <col min="9451" max="9451" width="6.85546875" style="6" customWidth="1"/>
    <col min="9452" max="9453" width="10.85546875" style="6" customWidth="1"/>
    <col min="9454" max="9454" width="5.7109375" style="6" customWidth="1"/>
    <col min="9455" max="9455" width="11.5703125" style="6" customWidth="1"/>
    <col min="9456" max="9456" width="9.140625" style="6"/>
    <col min="9457" max="9457" width="9.7109375" style="6" customWidth="1"/>
    <col min="9458" max="9458" width="8.5703125" style="6" customWidth="1"/>
    <col min="9459" max="9460" width="0" style="6" hidden="1" customWidth="1"/>
    <col min="9461" max="9461" width="8.28515625" style="6" customWidth="1"/>
    <col min="9462" max="9462" width="11.85546875" style="6" customWidth="1"/>
    <col min="9463" max="9463" width="11.42578125" style="6" customWidth="1"/>
    <col min="9464" max="9464" width="9.140625" style="6"/>
    <col min="9465" max="9465" width="7.85546875" style="6" customWidth="1"/>
    <col min="9466" max="9703" width="9.140625" style="6"/>
    <col min="9704" max="9704" width="14.85546875" style="6" customWidth="1"/>
    <col min="9705" max="9705" width="15.85546875" style="6" customWidth="1"/>
    <col min="9706" max="9706" width="9.85546875" style="6" customWidth="1"/>
    <col min="9707" max="9707" width="6.85546875" style="6" customWidth="1"/>
    <col min="9708" max="9709" width="10.85546875" style="6" customWidth="1"/>
    <col min="9710" max="9710" width="5.7109375" style="6" customWidth="1"/>
    <col min="9711" max="9711" width="11.5703125" style="6" customWidth="1"/>
    <col min="9712" max="9712" width="9.140625" style="6"/>
    <col min="9713" max="9713" width="9.7109375" style="6" customWidth="1"/>
    <col min="9714" max="9714" width="8.5703125" style="6" customWidth="1"/>
    <col min="9715" max="9716" width="0" style="6" hidden="1" customWidth="1"/>
    <col min="9717" max="9717" width="8.28515625" style="6" customWidth="1"/>
    <col min="9718" max="9718" width="11.85546875" style="6" customWidth="1"/>
    <col min="9719" max="9719" width="11.42578125" style="6" customWidth="1"/>
    <col min="9720" max="9720" width="9.140625" style="6"/>
    <col min="9721" max="9721" width="7.85546875" style="6" customWidth="1"/>
    <col min="9722" max="9959" width="9.140625" style="6"/>
    <col min="9960" max="9960" width="14.85546875" style="6" customWidth="1"/>
    <col min="9961" max="9961" width="15.85546875" style="6" customWidth="1"/>
    <col min="9962" max="9962" width="9.85546875" style="6" customWidth="1"/>
    <col min="9963" max="9963" width="6.85546875" style="6" customWidth="1"/>
    <col min="9964" max="9965" width="10.85546875" style="6" customWidth="1"/>
    <col min="9966" max="9966" width="5.7109375" style="6" customWidth="1"/>
    <col min="9967" max="9967" width="11.5703125" style="6" customWidth="1"/>
    <col min="9968" max="9968" width="9.140625" style="6"/>
    <col min="9969" max="9969" width="9.7109375" style="6" customWidth="1"/>
    <col min="9970" max="9970" width="8.5703125" style="6" customWidth="1"/>
    <col min="9971" max="9972" width="0" style="6" hidden="1" customWidth="1"/>
    <col min="9973" max="9973" width="8.28515625" style="6" customWidth="1"/>
    <col min="9974" max="9974" width="11.85546875" style="6" customWidth="1"/>
    <col min="9975" max="9975" width="11.42578125" style="6" customWidth="1"/>
    <col min="9976" max="9976" width="9.140625" style="6"/>
    <col min="9977" max="9977" width="7.85546875" style="6" customWidth="1"/>
    <col min="9978" max="10215" width="9.140625" style="6"/>
    <col min="10216" max="10216" width="14.85546875" style="6" customWidth="1"/>
    <col min="10217" max="10217" width="15.85546875" style="6" customWidth="1"/>
    <col min="10218" max="10218" width="9.85546875" style="6" customWidth="1"/>
    <col min="10219" max="10219" width="6.85546875" style="6" customWidth="1"/>
    <col min="10220" max="10221" width="10.85546875" style="6" customWidth="1"/>
    <col min="10222" max="10222" width="5.7109375" style="6" customWidth="1"/>
    <col min="10223" max="10223" width="11.5703125" style="6" customWidth="1"/>
    <col min="10224" max="10224" width="9.140625" style="6"/>
    <col min="10225" max="10225" width="9.7109375" style="6" customWidth="1"/>
    <col min="10226" max="10226" width="8.5703125" style="6" customWidth="1"/>
    <col min="10227" max="10228" width="0" style="6" hidden="1" customWidth="1"/>
    <col min="10229" max="10229" width="8.28515625" style="6" customWidth="1"/>
    <col min="10230" max="10230" width="11.85546875" style="6" customWidth="1"/>
    <col min="10231" max="10231" width="11.42578125" style="6" customWidth="1"/>
    <col min="10232" max="10232" width="9.140625" style="6"/>
    <col min="10233" max="10233" width="7.85546875" style="6" customWidth="1"/>
    <col min="10234" max="10471" width="9.140625" style="6"/>
    <col min="10472" max="10472" width="14.85546875" style="6" customWidth="1"/>
    <col min="10473" max="10473" width="15.85546875" style="6" customWidth="1"/>
    <col min="10474" max="10474" width="9.85546875" style="6" customWidth="1"/>
    <col min="10475" max="10475" width="6.85546875" style="6" customWidth="1"/>
    <col min="10476" max="10477" width="10.85546875" style="6" customWidth="1"/>
    <col min="10478" max="10478" width="5.7109375" style="6" customWidth="1"/>
    <col min="10479" max="10479" width="11.5703125" style="6" customWidth="1"/>
    <col min="10480" max="10480" width="9.140625" style="6"/>
    <col min="10481" max="10481" width="9.7109375" style="6" customWidth="1"/>
    <col min="10482" max="10482" width="8.5703125" style="6" customWidth="1"/>
    <col min="10483" max="10484" width="0" style="6" hidden="1" customWidth="1"/>
    <col min="10485" max="10485" width="8.28515625" style="6" customWidth="1"/>
    <col min="10486" max="10486" width="11.85546875" style="6" customWidth="1"/>
    <col min="10487" max="10487" width="11.42578125" style="6" customWidth="1"/>
    <col min="10488" max="10488" width="9.140625" style="6"/>
    <col min="10489" max="10489" width="7.85546875" style="6" customWidth="1"/>
    <col min="10490" max="10727" width="9.140625" style="6"/>
    <col min="10728" max="10728" width="14.85546875" style="6" customWidth="1"/>
    <col min="10729" max="10729" width="15.85546875" style="6" customWidth="1"/>
    <col min="10730" max="10730" width="9.85546875" style="6" customWidth="1"/>
    <col min="10731" max="10731" width="6.85546875" style="6" customWidth="1"/>
    <col min="10732" max="10733" width="10.85546875" style="6" customWidth="1"/>
    <col min="10734" max="10734" width="5.7109375" style="6" customWidth="1"/>
    <col min="10735" max="10735" width="11.5703125" style="6" customWidth="1"/>
    <col min="10736" max="10736" width="9.140625" style="6"/>
    <col min="10737" max="10737" width="9.7109375" style="6" customWidth="1"/>
    <col min="10738" max="10738" width="8.5703125" style="6" customWidth="1"/>
    <col min="10739" max="10740" width="0" style="6" hidden="1" customWidth="1"/>
    <col min="10741" max="10741" width="8.28515625" style="6" customWidth="1"/>
    <col min="10742" max="10742" width="11.85546875" style="6" customWidth="1"/>
    <col min="10743" max="10743" width="11.42578125" style="6" customWidth="1"/>
    <col min="10744" max="10744" width="9.140625" style="6"/>
    <col min="10745" max="10745" width="7.85546875" style="6" customWidth="1"/>
    <col min="10746" max="10983" width="9.140625" style="6"/>
    <col min="10984" max="10984" width="14.85546875" style="6" customWidth="1"/>
    <col min="10985" max="10985" width="15.85546875" style="6" customWidth="1"/>
    <col min="10986" max="10986" width="9.85546875" style="6" customWidth="1"/>
    <col min="10987" max="10987" width="6.85546875" style="6" customWidth="1"/>
    <col min="10988" max="10989" width="10.85546875" style="6" customWidth="1"/>
    <col min="10990" max="10990" width="5.7109375" style="6" customWidth="1"/>
    <col min="10991" max="10991" width="11.5703125" style="6" customWidth="1"/>
    <col min="10992" max="10992" width="9.140625" style="6"/>
    <col min="10993" max="10993" width="9.7109375" style="6" customWidth="1"/>
    <col min="10994" max="10994" width="8.5703125" style="6" customWidth="1"/>
    <col min="10995" max="10996" width="0" style="6" hidden="1" customWidth="1"/>
    <col min="10997" max="10997" width="8.28515625" style="6" customWidth="1"/>
    <col min="10998" max="10998" width="11.85546875" style="6" customWidth="1"/>
    <col min="10999" max="10999" width="11.42578125" style="6" customWidth="1"/>
    <col min="11000" max="11000" width="9.140625" style="6"/>
    <col min="11001" max="11001" width="7.85546875" style="6" customWidth="1"/>
    <col min="11002" max="11239" width="9.140625" style="6"/>
    <col min="11240" max="11240" width="14.85546875" style="6" customWidth="1"/>
    <col min="11241" max="11241" width="15.85546875" style="6" customWidth="1"/>
    <col min="11242" max="11242" width="9.85546875" style="6" customWidth="1"/>
    <col min="11243" max="11243" width="6.85546875" style="6" customWidth="1"/>
    <col min="11244" max="11245" width="10.85546875" style="6" customWidth="1"/>
    <col min="11246" max="11246" width="5.7109375" style="6" customWidth="1"/>
    <col min="11247" max="11247" width="11.5703125" style="6" customWidth="1"/>
    <col min="11248" max="11248" width="9.140625" style="6"/>
    <col min="11249" max="11249" width="9.7109375" style="6" customWidth="1"/>
    <col min="11250" max="11250" width="8.5703125" style="6" customWidth="1"/>
    <col min="11251" max="11252" width="0" style="6" hidden="1" customWidth="1"/>
    <col min="11253" max="11253" width="8.28515625" style="6" customWidth="1"/>
    <col min="11254" max="11254" width="11.85546875" style="6" customWidth="1"/>
    <col min="11255" max="11255" width="11.42578125" style="6" customWidth="1"/>
    <col min="11256" max="11256" width="9.140625" style="6"/>
    <col min="11257" max="11257" width="7.85546875" style="6" customWidth="1"/>
    <col min="11258" max="11495" width="9.140625" style="6"/>
    <col min="11496" max="11496" width="14.85546875" style="6" customWidth="1"/>
    <col min="11497" max="11497" width="15.85546875" style="6" customWidth="1"/>
    <col min="11498" max="11498" width="9.85546875" style="6" customWidth="1"/>
    <col min="11499" max="11499" width="6.85546875" style="6" customWidth="1"/>
    <col min="11500" max="11501" width="10.85546875" style="6" customWidth="1"/>
    <col min="11502" max="11502" width="5.7109375" style="6" customWidth="1"/>
    <col min="11503" max="11503" width="11.5703125" style="6" customWidth="1"/>
    <col min="11504" max="11504" width="9.140625" style="6"/>
    <col min="11505" max="11505" width="9.7109375" style="6" customWidth="1"/>
    <col min="11506" max="11506" width="8.5703125" style="6" customWidth="1"/>
    <col min="11507" max="11508" width="0" style="6" hidden="1" customWidth="1"/>
    <col min="11509" max="11509" width="8.28515625" style="6" customWidth="1"/>
    <col min="11510" max="11510" width="11.85546875" style="6" customWidth="1"/>
    <col min="11511" max="11511" width="11.42578125" style="6" customWidth="1"/>
    <col min="11512" max="11512" width="9.140625" style="6"/>
    <col min="11513" max="11513" width="7.85546875" style="6" customWidth="1"/>
    <col min="11514" max="11751" width="9.140625" style="6"/>
    <col min="11752" max="11752" width="14.85546875" style="6" customWidth="1"/>
    <col min="11753" max="11753" width="15.85546875" style="6" customWidth="1"/>
    <col min="11754" max="11754" width="9.85546875" style="6" customWidth="1"/>
    <col min="11755" max="11755" width="6.85546875" style="6" customWidth="1"/>
    <col min="11756" max="11757" width="10.85546875" style="6" customWidth="1"/>
    <col min="11758" max="11758" width="5.7109375" style="6" customWidth="1"/>
    <col min="11759" max="11759" width="11.5703125" style="6" customWidth="1"/>
    <col min="11760" max="11760" width="9.140625" style="6"/>
    <col min="11761" max="11761" width="9.7109375" style="6" customWidth="1"/>
    <col min="11762" max="11762" width="8.5703125" style="6" customWidth="1"/>
    <col min="11763" max="11764" width="0" style="6" hidden="1" customWidth="1"/>
    <col min="11765" max="11765" width="8.28515625" style="6" customWidth="1"/>
    <col min="11766" max="11766" width="11.85546875" style="6" customWidth="1"/>
    <col min="11767" max="11767" width="11.42578125" style="6" customWidth="1"/>
    <col min="11768" max="11768" width="9.140625" style="6"/>
    <col min="11769" max="11769" width="7.85546875" style="6" customWidth="1"/>
    <col min="11770" max="12007" width="9.140625" style="6"/>
    <col min="12008" max="12008" width="14.85546875" style="6" customWidth="1"/>
    <col min="12009" max="12009" width="15.85546875" style="6" customWidth="1"/>
    <col min="12010" max="12010" width="9.85546875" style="6" customWidth="1"/>
    <col min="12011" max="12011" width="6.85546875" style="6" customWidth="1"/>
    <col min="12012" max="12013" width="10.85546875" style="6" customWidth="1"/>
    <col min="12014" max="12014" width="5.7109375" style="6" customWidth="1"/>
    <col min="12015" max="12015" width="11.5703125" style="6" customWidth="1"/>
    <col min="12016" max="12016" width="9.140625" style="6"/>
    <col min="12017" max="12017" width="9.7109375" style="6" customWidth="1"/>
    <col min="12018" max="12018" width="8.5703125" style="6" customWidth="1"/>
    <col min="12019" max="12020" width="0" style="6" hidden="1" customWidth="1"/>
    <col min="12021" max="12021" width="8.28515625" style="6" customWidth="1"/>
    <col min="12022" max="12022" width="11.85546875" style="6" customWidth="1"/>
    <col min="12023" max="12023" width="11.42578125" style="6" customWidth="1"/>
    <col min="12024" max="12024" width="9.140625" style="6"/>
    <col min="12025" max="12025" width="7.85546875" style="6" customWidth="1"/>
    <col min="12026" max="12263" width="9.140625" style="6"/>
    <col min="12264" max="12264" width="14.85546875" style="6" customWidth="1"/>
    <col min="12265" max="12265" width="15.85546875" style="6" customWidth="1"/>
    <col min="12266" max="12266" width="9.85546875" style="6" customWidth="1"/>
    <col min="12267" max="12267" width="6.85546875" style="6" customWidth="1"/>
    <col min="12268" max="12269" width="10.85546875" style="6" customWidth="1"/>
    <col min="12270" max="12270" width="5.7109375" style="6" customWidth="1"/>
    <col min="12271" max="12271" width="11.5703125" style="6" customWidth="1"/>
    <col min="12272" max="12272" width="9.140625" style="6"/>
    <col min="12273" max="12273" width="9.7109375" style="6" customWidth="1"/>
    <col min="12274" max="12274" width="8.5703125" style="6" customWidth="1"/>
    <col min="12275" max="12276" width="0" style="6" hidden="1" customWidth="1"/>
    <col min="12277" max="12277" width="8.28515625" style="6" customWidth="1"/>
    <col min="12278" max="12278" width="11.85546875" style="6" customWidth="1"/>
    <col min="12279" max="12279" width="11.42578125" style="6" customWidth="1"/>
    <col min="12280" max="12280" width="9.140625" style="6"/>
    <col min="12281" max="12281" width="7.85546875" style="6" customWidth="1"/>
    <col min="12282" max="12519" width="9.140625" style="6"/>
    <col min="12520" max="12520" width="14.85546875" style="6" customWidth="1"/>
    <col min="12521" max="12521" width="15.85546875" style="6" customWidth="1"/>
    <col min="12522" max="12522" width="9.85546875" style="6" customWidth="1"/>
    <col min="12523" max="12523" width="6.85546875" style="6" customWidth="1"/>
    <col min="12524" max="12525" width="10.85546875" style="6" customWidth="1"/>
    <col min="12526" max="12526" width="5.7109375" style="6" customWidth="1"/>
    <col min="12527" max="12527" width="11.5703125" style="6" customWidth="1"/>
    <col min="12528" max="12528" width="9.140625" style="6"/>
    <col min="12529" max="12529" width="9.7109375" style="6" customWidth="1"/>
    <col min="12530" max="12530" width="8.5703125" style="6" customWidth="1"/>
    <col min="12531" max="12532" width="0" style="6" hidden="1" customWidth="1"/>
    <col min="12533" max="12533" width="8.28515625" style="6" customWidth="1"/>
    <col min="12534" max="12534" width="11.85546875" style="6" customWidth="1"/>
    <col min="12535" max="12535" width="11.42578125" style="6" customWidth="1"/>
    <col min="12536" max="12536" width="9.140625" style="6"/>
    <col min="12537" max="12537" width="7.85546875" style="6" customWidth="1"/>
    <col min="12538" max="12775" width="9.140625" style="6"/>
    <col min="12776" max="12776" width="14.85546875" style="6" customWidth="1"/>
    <col min="12777" max="12777" width="15.85546875" style="6" customWidth="1"/>
    <col min="12778" max="12778" width="9.85546875" style="6" customWidth="1"/>
    <col min="12779" max="12779" width="6.85546875" style="6" customWidth="1"/>
    <col min="12780" max="12781" width="10.85546875" style="6" customWidth="1"/>
    <col min="12782" max="12782" width="5.7109375" style="6" customWidth="1"/>
    <col min="12783" max="12783" width="11.5703125" style="6" customWidth="1"/>
    <col min="12784" max="12784" width="9.140625" style="6"/>
    <col min="12785" max="12785" width="9.7109375" style="6" customWidth="1"/>
    <col min="12786" max="12786" width="8.5703125" style="6" customWidth="1"/>
    <col min="12787" max="12788" width="0" style="6" hidden="1" customWidth="1"/>
    <col min="12789" max="12789" width="8.28515625" style="6" customWidth="1"/>
    <col min="12790" max="12790" width="11.85546875" style="6" customWidth="1"/>
    <col min="12791" max="12791" width="11.42578125" style="6" customWidth="1"/>
    <col min="12792" max="12792" width="9.140625" style="6"/>
    <col min="12793" max="12793" width="7.85546875" style="6" customWidth="1"/>
    <col min="12794" max="13031" width="9.140625" style="6"/>
    <col min="13032" max="13032" width="14.85546875" style="6" customWidth="1"/>
    <col min="13033" max="13033" width="15.85546875" style="6" customWidth="1"/>
    <col min="13034" max="13034" width="9.85546875" style="6" customWidth="1"/>
    <col min="13035" max="13035" width="6.85546875" style="6" customWidth="1"/>
    <col min="13036" max="13037" width="10.85546875" style="6" customWidth="1"/>
    <col min="13038" max="13038" width="5.7109375" style="6" customWidth="1"/>
    <col min="13039" max="13039" width="11.5703125" style="6" customWidth="1"/>
    <col min="13040" max="13040" width="9.140625" style="6"/>
    <col min="13041" max="13041" width="9.7109375" style="6" customWidth="1"/>
    <col min="13042" max="13042" width="8.5703125" style="6" customWidth="1"/>
    <col min="13043" max="13044" width="0" style="6" hidden="1" customWidth="1"/>
    <col min="13045" max="13045" width="8.28515625" style="6" customWidth="1"/>
    <col min="13046" max="13046" width="11.85546875" style="6" customWidth="1"/>
    <col min="13047" max="13047" width="11.42578125" style="6" customWidth="1"/>
    <col min="13048" max="13048" width="9.140625" style="6"/>
    <col min="13049" max="13049" width="7.85546875" style="6" customWidth="1"/>
    <col min="13050" max="13287" width="9.140625" style="6"/>
    <col min="13288" max="13288" width="14.85546875" style="6" customWidth="1"/>
    <col min="13289" max="13289" width="15.85546875" style="6" customWidth="1"/>
    <col min="13290" max="13290" width="9.85546875" style="6" customWidth="1"/>
    <col min="13291" max="13291" width="6.85546875" style="6" customWidth="1"/>
    <col min="13292" max="13293" width="10.85546875" style="6" customWidth="1"/>
    <col min="13294" max="13294" width="5.7109375" style="6" customWidth="1"/>
    <col min="13295" max="13295" width="11.5703125" style="6" customWidth="1"/>
    <col min="13296" max="13296" width="9.140625" style="6"/>
    <col min="13297" max="13297" width="9.7109375" style="6" customWidth="1"/>
    <col min="13298" max="13298" width="8.5703125" style="6" customWidth="1"/>
    <col min="13299" max="13300" width="0" style="6" hidden="1" customWidth="1"/>
    <col min="13301" max="13301" width="8.28515625" style="6" customWidth="1"/>
    <col min="13302" max="13302" width="11.85546875" style="6" customWidth="1"/>
    <col min="13303" max="13303" width="11.42578125" style="6" customWidth="1"/>
    <col min="13304" max="13304" width="9.140625" style="6"/>
    <col min="13305" max="13305" width="7.85546875" style="6" customWidth="1"/>
    <col min="13306" max="13543" width="9.140625" style="6"/>
    <col min="13544" max="13544" width="14.85546875" style="6" customWidth="1"/>
    <col min="13545" max="13545" width="15.85546875" style="6" customWidth="1"/>
    <col min="13546" max="13546" width="9.85546875" style="6" customWidth="1"/>
    <col min="13547" max="13547" width="6.85546875" style="6" customWidth="1"/>
    <col min="13548" max="13549" width="10.85546875" style="6" customWidth="1"/>
    <col min="13550" max="13550" width="5.7109375" style="6" customWidth="1"/>
    <col min="13551" max="13551" width="11.5703125" style="6" customWidth="1"/>
    <col min="13552" max="13552" width="9.140625" style="6"/>
    <col min="13553" max="13553" width="9.7109375" style="6" customWidth="1"/>
    <col min="13554" max="13554" width="8.5703125" style="6" customWidth="1"/>
    <col min="13555" max="13556" width="0" style="6" hidden="1" customWidth="1"/>
    <col min="13557" max="13557" width="8.28515625" style="6" customWidth="1"/>
    <col min="13558" max="13558" width="11.85546875" style="6" customWidth="1"/>
    <col min="13559" max="13559" width="11.42578125" style="6" customWidth="1"/>
    <col min="13560" max="13560" width="9.140625" style="6"/>
    <col min="13561" max="13561" width="7.85546875" style="6" customWidth="1"/>
    <col min="13562" max="13799" width="9.140625" style="6"/>
    <col min="13800" max="13800" width="14.85546875" style="6" customWidth="1"/>
    <col min="13801" max="13801" width="15.85546875" style="6" customWidth="1"/>
    <col min="13802" max="13802" width="9.85546875" style="6" customWidth="1"/>
    <col min="13803" max="13803" width="6.85546875" style="6" customWidth="1"/>
    <col min="13804" max="13805" width="10.85546875" style="6" customWidth="1"/>
    <col min="13806" max="13806" width="5.7109375" style="6" customWidth="1"/>
    <col min="13807" max="13807" width="11.5703125" style="6" customWidth="1"/>
    <col min="13808" max="13808" width="9.140625" style="6"/>
    <col min="13809" max="13809" width="9.7109375" style="6" customWidth="1"/>
    <col min="13810" max="13810" width="8.5703125" style="6" customWidth="1"/>
    <col min="13811" max="13812" width="0" style="6" hidden="1" customWidth="1"/>
    <col min="13813" max="13813" width="8.28515625" style="6" customWidth="1"/>
    <col min="13814" max="13814" width="11.85546875" style="6" customWidth="1"/>
    <col min="13815" max="13815" width="11.42578125" style="6" customWidth="1"/>
    <col min="13816" max="13816" width="9.140625" style="6"/>
    <col min="13817" max="13817" width="7.85546875" style="6" customWidth="1"/>
    <col min="13818" max="14055" width="9.140625" style="6"/>
    <col min="14056" max="14056" width="14.85546875" style="6" customWidth="1"/>
    <col min="14057" max="14057" width="15.85546875" style="6" customWidth="1"/>
    <col min="14058" max="14058" width="9.85546875" style="6" customWidth="1"/>
    <col min="14059" max="14059" width="6.85546875" style="6" customWidth="1"/>
    <col min="14060" max="14061" width="10.85546875" style="6" customWidth="1"/>
    <col min="14062" max="14062" width="5.7109375" style="6" customWidth="1"/>
    <col min="14063" max="14063" width="11.5703125" style="6" customWidth="1"/>
    <col min="14064" max="14064" width="9.140625" style="6"/>
    <col min="14065" max="14065" width="9.7109375" style="6" customWidth="1"/>
    <col min="14066" max="14066" width="8.5703125" style="6" customWidth="1"/>
    <col min="14067" max="14068" width="0" style="6" hidden="1" customWidth="1"/>
    <col min="14069" max="14069" width="8.28515625" style="6" customWidth="1"/>
    <col min="14070" max="14070" width="11.85546875" style="6" customWidth="1"/>
    <col min="14071" max="14071" width="11.42578125" style="6" customWidth="1"/>
    <col min="14072" max="14072" width="9.140625" style="6"/>
    <col min="14073" max="14073" width="7.85546875" style="6" customWidth="1"/>
    <col min="14074" max="14311" width="9.140625" style="6"/>
    <col min="14312" max="14312" width="14.85546875" style="6" customWidth="1"/>
    <col min="14313" max="14313" width="15.85546875" style="6" customWidth="1"/>
    <col min="14314" max="14314" width="9.85546875" style="6" customWidth="1"/>
    <col min="14315" max="14315" width="6.85546875" style="6" customWidth="1"/>
    <col min="14316" max="14317" width="10.85546875" style="6" customWidth="1"/>
    <col min="14318" max="14318" width="5.7109375" style="6" customWidth="1"/>
    <col min="14319" max="14319" width="11.5703125" style="6" customWidth="1"/>
    <col min="14320" max="14320" width="9.140625" style="6"/>
    <col min="14321" max="14321" width="9.7109375" style="6" customWidth="1"/>
    <col min="14322" max="14322" width="8.5703125" style="6" customWidth="1"/>
    <col min="14323" max="14324" width="0" style="6" hidden="1" customWidth="1"/>
    <col min="14325" max="14325" width="8.28515625" style="6" customWidth="1"/>
    <col min="14326" max="14326" width="11.85546875" style="6" customWidth="1"/>
    <col min="14327" max="14327" width="11.42578125" style="6" customWidth="1"/>
    <col min="14328" max="14328" width="9.140625" style="6"/>
    <col min="14329" max="14329" width="7.85546875" style="6" customWidth="1"/>
    <col min="14330" max="14567" width="9.140625" style="6"/>
    <col min="14568" max="14568" width="14.85546875" style="6" customWidth="1"/>
    <col min="14569" max="14569" width="15.85546875" style="6" customWidth="1"/>
    <col min="14570" max="14570" width="9.85546875" style="6" customWidth="1"/>
    <col min="14571" max="14571" width="6.85546875" style="6" customWidth="1"/>
    <col min="14572" max="14573" width="10.85546875" style="6" customWidth="1"/>
    <col min="14574" max="14574" width="5.7109375" style="6" customWidth="1"/>
    <col min="14575" max="14575" width="11.5703125" style="6" customWidth="1"/>
    <col min="14576" max="14576" width="9.140625" style="6"/>
    <col min="14577" max="14577" width="9.7109375" style="6" customWidth="1"/>
    <col min="14578" max="14578" width="8.5703125" style="6" customWidth="1"/>
    <col min="14579" max="14580" width="0" style="6" hidden="1" customWidth="1"/>
    <col min="14581" max="14581" width="8.28515625" style="6" customWidth="1"/>
    <col min="14582" max="14582" width="11.85546875" style="6" customWidth="1"/>
    <col min="14583" max="14583" width="11.42578125" style="6" customWidth="1"/>
    <col min="14584" max="14584" width="9.140625" style="6"/>
    <col min="14585" max="14585" width="7.85546875" style="6" customWidth="1"/>
    <col min="14586" max="14823" width="9.140625" style="6"/>
    <col min="14824" max="14824" width="14.85546875" style="6" customWidth="1"/>
    <col min="14825" max="14825" width="15.85546875" style="6" customWidth="1"/>
    <col min="14826" max="14826" width="9.85546875" style="6" customWidth="1"/>
    <col min="14827" max="14827" width="6.85546875" style="6" customWidth="1"/>
    <col min="14828" max="14829" width="10.85546875" style="6" customWidth="1"/>
    <col min="14830" max="14830" width="5.7109375" style="6" customWidth="1"/>
    <col min="14831" max="14831" width="11.5703125" style="6" customWidth="1"/>
    <col min="14832" max="14832" width="9.140625" style="6"/>
    <col min="14833" max="14833" width="9.7109375" style="6" customWidth="1"/>
    <col min="14834" max="14834" width="8.5703125" style="6" customWidth="1"/>
    <col min="14835" max="14836" width="0" style="6" hidden="1" customWidth="1"/>
    <col min="14837" max="14837" width="8.28515625" style="6" customWidth="1"/>
    <col min="14838" max="14838" width="11.85546875" style="6" customWidth="1"/>
    <col min="14839" max="14839" width="11.42578125" style="6" customWidth="1"/>
    <col min="14840" max="14840" width="9.140625" style="6"/>
    <col min="14841" max="14841" width="7.85546875" style="6" customWidth="1"/>
    <col min="14842" max="15079" width="9.140625" style="6"/>
    <col min="15080" max="15080" width="14.85546875" style="6" customWidth="1"/>
    <col min="15081" max="15081" width="15.85546875" style="6" customWidth="1"/>
    <col min="15082" max="15082" width="9.85546875" style="6" customWidth="1"/>
    <col min="15083" max="15083" width="6.85546875" style="6" customWidth="1"/>
    <col min="15084" max="15085" width="10.85546875" style="6" customWidth="1"/>
    <col min="15086" max="15086" width="5.7109375" style="6" customWidth="1"/>
    <col min="15087" max="15087" width="11.5703125" style="6" customWidth="1"/>
    <col min="15088" max="15088" width="9.140625" style="6"/>
    <col min="15089" max="15089" width="9.7109375" style="6" customWidth="1"/>
    <col min="15090" max="15090" width="8.5703125" style="6" customWidth="1"/>
    <col min="15091" max="15092" width="0" style="6" hidden="1" customWidth="1"/>
    <col min="15093" max="15093" width="8.28515625" style="6" customWidth="1"/>
    <col min="15094" max="15094" width="11.85546875" style="6" customWidth="1"/>
    <col min="15095" max="15095" width="11.42578125" style="6" customWidth="1"/>
    <col min="15096" max="15096" width="9.140625" style="6"/>
    <col min="15097" max="15097" width="7.85546875" style="6" customWidth="1"/>
    <col min="15098" max="15335" width="9.140625" style="6"/>
    <col min="15336" max="15336" width="14.85546875" style="6" customWidth="1"/>
    <col min="15337" max="15337" width="15.85546875" style="6" customWidth="1"/>
    <col min="15338" max="15338" width="9.85546875" style="6" customWidth="1"/>
    <col min="15339" max="15339" width="6.85546875" style="6" customWidth="1"/>
    <col min="15340" max="15341" width="10.85546875" style="6" customWidth="1"/>
    <col min="15342" max="15342" width="5.7109375" style="6" customWidth="1"/>
    <col min="15343" max="15343" width="11.5703125" style="6" customWidth="1"/>
    <col min="15344" max="15344" width="9.140625" style="6"/>
    <col min="15345" max="15345" width="9.7109375" style="6" customWidth="1"/>
    <col min="15346" max="15346" width="8.5703125" style="6" customWidth="1"/>
    <col min="15347" max="15348" width="0" style="6" hidden="1" customWidth="1"/>
    <col min="15349" max="15349" width="8.28515625" style="6" customWidth="1"/>
    <col min="15350" max="15350" width="11.85546875" style="6" customWidth="1"/>
    <col min="15351" max="15351" width="11.42578125" style="6" customWidth="1"/>
    <col min="15352" max="15352" width="9.140625" style="6"/>
    <col min="15353" max="15353" width="7.85546875" style="6" customWidth="1"/>
    <col min="15354" max="15591" width="9.140625" style="6"/>
    <col min="15592" max="15592" width="14.85546875" style="6" customWidth="1"/>
    <col min="15593" max="15593" width="15.85546875" style="6" customWidth="1"/>
    <col min="15594" max="15594" width="9.85546875" style="6" customWidth="1"/>
    <col min="15595" max="15595" width="6.85546875" style="6" customWidth="1"/>
    <col min="15596" max="15597" width="10.85546875" style="6" customWidth="1"/>
    <col min="15598" max="15598" width="5.7109375" style="6" customWidth="1"/>
    <col min="15599" max="15599" width="11.5703125" style="6" customWidth="1"/>
    <col min="15600" max="15600" width="9.140625" style="6"/>
    <col min="15601" max="15601" width="9.7109375" style="6" customWidth="1"/>
    <col min="15602" max="15602" width="8.5703125" style="6" customWidth="1"/>
    <col min="15603" max="15604" width="0" style="6" hidden="1" customWidth="1"/>
    <col min="15605" max="15605" width="8.28515625" style="6" customWidth="1"/>
    <col min="15606" max="15606" width="11.85546875" style="6" customWidth="1"/>
    <col min="15607" max="15607" width="11.42578125" style="6" customWidth="1"/>
    <col min="15608" max="15608" width="9.140625" style="6"/>
    <col min="15609" max="15609" width="7.85546875" style="6" customWidth="1"/>
    <col min="15610" max="15847" width="9.140625" style="6"/>
    <col min="15848" max="15848" width="14.85546875" style="6" customWidth="1"/>
    <col min="15849" max="15849" width="15.85546875" style="6" customWidth="1"/>
    <col min="15850" max="15850" width="9.85546875" style="6" customWidth="1"/>
    <col min="15851" max="15851" width="6.85546875" style="6" customWidth="1"/>
    <col min="15852" max="15853" width="10.85546875" style="6" customWidth="1"/>
    <col min="15854" max="15854" width="5.7109375" style="6" customWidth="1"/>
    <col min="15855" max="15855" width="11.5703125" style="6" customWidth="1"/>
    <col min="15856" max="15856" width="9.140625" style="6"/>
    <col min="15857" max="15857" width="9.7109375" style="6" customWidth="1"/>
    <col min="15858" max="15858" width="8.5703125" style="6" customWidth="1"/>
    <col min="15859" max="15860" width="0" style="6" hidden="1" customWidth="1"/>
    <col min="15861" max="15861" width="8.28515625" style="6" customWidth="1"/>
    <col min="15862" max="15862" width="11.85546875" style="6" customWidth="1"/>
    <col min="15863" max="15863" width="11.42578125" style="6" customWidth="1"/>
    <col min="15864" max="15864" width="9.140625" style="6"/>
    <col min="15865" max="15865" width="7.85546875" style="6" customWidth="1"/>
    <col min="15866" max="16103" width="9.140625" style="6"/>
    <col min="16104" max="16104" width="14.85546875" style="6" customWidth="1"/>
    <col min="16105" max="16105" width="15.85546875" style="6" customWidth="1"/>
    <col min="16106" max="16106" width="9.85546875" style="6" customWidth="1"/>
    <col min="16107" max="16107" width="6.85546875" style="6" customWidth="1"/>
    <col min="16108" max="16109" width="10.85546875" style="6" customWidth="1"/>
    <col min="16110" max="16110" width="5.7109375" style="6" customWidth="1"/>
    <col min="16111" max="16111" width="11.5703125" style="6" customWidth="1"/>
    <col min="16112" max="16112" width="9.140625" style="6"/>
    <col min="16113" max="16113" width="9.7109375" style="6" customWidth="1"/>
    <col min="16114" max="16114" width="8.5703125" style="6" customWidth="1"/>
    <col min="16115" max="16116" width="0" style="6" hidden="1" customWidth="1"/>
    <col min="16117" max="16117" width="8.28515625" style="6" customWidth="1"/>
    <col min="16118" max="16118" width="11.85546875" style="6" customWidth="1"/>
    <col min="16119" max="16119" width="11.42578125" style="6" customWidth="1"/>
    <col min="16120" max="16120" width="9.140625" style="6"/>
    <col min="16121" max="16121" width="7.85546875" style="6" customWidth="1"/>
    <col min="16122" max="16384" width="9.140625" style="6"/>
  </cols>
  <sheetData>
    <row r="1" spans="2:12" s="9" customFormat="1" x14ac:dyDescent="0.25">
      <c r="D1" s="41" t="s">
        <v>17</v>
      </c>
      <c r="E1" s="28" t="s">
        <v>18</v>
      </c>
    </row>
    <row r="2" spans="2:12" s="9" customFormat="1" x14ac:dyDescent="0.25">
      <c r="B2" s="2" t="s">
        <v>37</v>
      </c>
      <c r="C2" s="42"/>
      <c r="D2" s="3"/>
      <c r="E2" s="3"/>
      <c r="F2" s="10"/>
      <c r="G2" s="10"/>
      <c r="H2" s="10"/>
      <c r="I2" s="10"/>
      <c r="J2" s="10"/>
      <c r="K2" s="10"/>
      <c r="L2" s="48"/>
    </row>
    <row r="3" spans="2:12" s="9" customFormat="1" x14ac:dyDescent="0.25">
      <c r="B3" s="5" t="s">
        <v>6</v>
      </c>
      <c r="C3" s="6"/>
      <c r="D3" s="6"/>
      <c r="E3" s="27">
        <v>40</v>
      </c>
      <c r="F3" s="6" t="s">
        <v>22</v>
      </c>
      <c r="G3" s="6"/>
      <c r="H3" s="6"/>
      <c r="I3" s="6"/>
      <c r="J3" s="6"/>
      <c r="K3" s="6"/>
      <c r="L3" s="31"/>
    </row>
    <row r="4" spans="2:12" s="9" customFormat="1" x14ac:dyDescent="0.25">
      <c r="B4" s="5" t="s">
        <v>28</v>
      </c>
      <c r="C4" s="6"/>
      <c r="D4" s="6"/>
      <c r="E4" s="28">
        <v>25</v>
      </c>
      <c r="F4" s="6" t="s">
        <v>23</v>
      </c>
      <c r="G4" s="6"/>
      <c r="H4" s="6"/>
      <c r="I4" s="6"/>
      <c r="J4" s="6"/>
      <c r="K4" s="6"/>
      <c r="L4" s="31"/>
    </row>
    <row r="5" spans="2:12" s="9" customFormat="1" x14ac:dyDescent="0.25">
      <c r="B5" s="5" t="s">
        <v>24</v>
      </c>
      <c r="C5" s="6"/>
      <c r="D5" s="6"/>
      <c r="E5" s="30">
        <v>5000</v>
      </c>
      <c r="F5" s="77" t="s">
        <v>63</v>
      </c>
      <c r="G5" s="6"/>
      <c r="H5" s="6"/>
      <c r="I5" s="6"/>
      <c r="J5" s="6"/>
      <c r="K5" s="6"/>
      <c r="L5" s="31"/>
    </row>
    <row r="6" spans="2:12" s="9" customFormat="1" x14ac:dyDescent="0.25">
      <c r="B6" s="5" t="s">
        <v>3</v>
      </c>
      <c r="C6" s="6"/>
      <c r="D6" s="6"/>
      <c r="E6" s="81">
        <v>200000</v>
      </c>
      <c r="F6" s="77" t="s">
        <v>25</v>
      </c>
      <c r="G6" s="6"/>
      <c r="H6" s="6"/>
      <c r="I6" s="6"/>
      <c r="J6" s="6"/>
      <c r="K6" s="6"/>
      <c r="L6" s="31"/>
    </row>
    <row r="7" spans="2:12" s="9" customFormat="1" x14ac:dyDescent="0.25">
      <c r="B7" s="5" t="s">
        <v>44</v>
      </c>
      <c r="C7" s="6"/>
      <c r="D7" s="6"/>
      <c r="E7" s="30">
        <v>10000000000</v>
      </c>
      <c r="F7" s="77" t="s">
        <v>25</v>
      </c>
      <c r="G7" s="6"/>
      <c r="H7" s="6"/>
      <c r="I7" s="6"/>
      <c r="J7" s="6"/>
      <c r="K7" s="6"/>
      <c r="L7" s="31"/>
    </row>
    <row r="8" spans="2:12" s="9" customFormat="1" x14ac:dyDescent="0.25">
      <c r="B8" s="5"/>
      <c r="C8" s="6"/>
      <c r="D8" s="6"/>
      <c r="E8" s="6"/>
      <c r="F8" s="6"/>
      <c r="G8" s="6"/>
      <c r="H8" s="6"/>
      <c r="I8" s="6"/>
      <c r="J8" s="6"/>
      <c r="K8" s="6"/>
      <c r="L8" s="31"/>
    </row>
    <row r="9" spans="2:12" s="9" customFormat="1" x14ac:dyDescent="0.25">
      <c r="B9" s="12" t="s">
        <v>40</v>
      </c>
      <c r="C9" s="6"/>
      <c r="D9" s="6"/>
      <c r="E9" s="6"/>
      <c r="F9" s="6"/>
      <c r="G9" s="6"/>
      <c r="H9" s="6"/>
      <c r="I9" s="6"/>
      <c r="J9" s="6"/>
      <c r="K9" s="6"/>
      <c r="L9" s="31"/>
    </row>
    <row r="10" spans="2:12" s="9" customFormat="1" x14ac:dyDescent="0.25">
      <c r="B10" s="5" t="s">
        <v>26</v>
      </c>
      <c r="C10" s="6"/>
      <c r="D10" s="6"/>
      <c r="E10" s="29">
        <v>0.05</v>
      </c>
      <c r="F10" s="6" t="s">
        <v>38</v>
      </c>
      <c r="G10" s="6"/>
      <c r="H10" s="6"/>
      <c r="I10" s="6"/>
      <c r="J10" s="6"/>
      <c r="K10" s="6"/>
      <c r="L10" s="31"/>
    </row>
    <row r="11" spans="2:12" s="9" customFormat="1" x14ac:dyDescent="0.25">
      <c r="B11" s="5" t="s">
        <v>41</v>
      </c>
      <c r="C11" s="6"/>
      <c r="D11" s="6"/>
      <c r="E11" s="29">
        <f>E10</f>
        <v>0.05</v>
      </c>
      <c r="F11" s="6" t="s">
        <v>38</v>
      </c>
      <c r="G11" s="6"/>
      <c r="H11" s="6"/>
      <c r="I11" s="6"/>
      <c r="J11" s="6"/>
      <c r="K11" s="6"/>
      <c r="L11" s="31"/>
    </row>
    <row r="12" spans="2:12" s="9" customFormat="1" x14ac:dyDescent="0.25">
      <c r="B12" s="5" t="s">
        <v>9</v>
      </c>
      <c r="C12" s="6"/>
      <c r="D12" s="6"/>
      <c r="E12" s="40">
        <v>7.4999999999999997E-3</v>
      </c>
      <c r="F12" s="6" t="s">
        <v>39</v>
      </c>
      <c r="G12" s="6"/>
      <c r="H12" s="6"/>
      <c r="I12" s="6"/>
      <c r="J12" s="6"/>
      <c r="K12" s="6"/>
      <c r="L12" s="31"/>
    </row>
    <row r="13" spans="2:12" s="9" customFormat="1" x14ac:dyDescent="0.25">
      <c r="B13" s="5" t="s">
        <v>45</v>
      </c>
      <c r="C13" s="6"/>
      <c r="D13" s="1"/>
      <c r="E13" s="82">
        <v>7.0000000000000001E-3</v>
      </c>
      <c r="F13" s="6" t="s">
        <v>58</v>
      </c>
      <c r="G13" s="6"/>
      <c r="H13" s="6"/>
      <c r="I13" s="6"/>
      <c r="J13" s="6"/>
      <c r="K13" s="6"/>
      <c r="L13" s="31"/>
    </row>
    <row r="14" spans="2:12" s="9" customFormat="1" x14ac:dyDescent="0.25">
      <c r="B14" s="5" t="s">
        <v>47</v>
      </c>
      <c r="C14" s="6"/>
      <c r="D14" s="1"/>
      <c r="E14" s="83">
        <v>50</v>
      </c>
      <c r="F14" s="6" t="s">
        <v>76</v>
      </c>
      <c r="G14" s="6"/>
      <c r="H14" s="6"/>
      <c r="I14" s="6"/>
      <c r="J14" s="6"/>
      <c r="K14" s="6"/>
      <c r="L14" s="31"/>
    </row>
    <row r="15" spans="2:12" s="9" customFormat="1" x14ac:dyDescent="0.25">
      <c r="B15" s="5" t="s">
        <v>27</v>
      </c>
      <c r="C15" s="6"/>
      <c r="D15" s="6"/>
      <c r="E15" s="29">
        <v>0.03</v>
      </c>
      <c r="F15" s="6" t="s">
        <v>38</v>
      </c>
      <c r="G15" s="6"/>
      <c r="H15" s="6"/>
      <c r="I15" s="6"/>
      <c r="J15" s="6"/>
      <c r="K15" s="6"/>
      <c r="L15" s="31"/>
    </row>
    <row r="16" spans="2:12" s="9" customFormat="1" x14ac:dyDescent="0.25">
      <c r="B16" s="5"/>
      <c r="C16" s="6"/>
      <c r="D16" s="1"/>
      <c r="E16" s="6"/>
      <c r="F16" s="6"/>
      <c r="G16" s="6"/>
      <c r="H16" s="6"/>
      <c r="I16" s="6"/>
      <c r="J16" s="6"/>
      <c r="K16" s="6"/>
      <c r="L16" s="31"/>
    </row>
    <row r="17" spans="1:13" s="9" customFormat="1" x14ac:dyDescent="0.25">
      <c r="B17" s="12" t="s">
        <v>48</v>
      </c>
      <c r="C17" s="6"/>
      <c r="D17" s="1"/>
      <c r="E17" s="6"/>
      <c r="F17" s="6"/>
      <c r="G17" s="6"/>
      <c r="H17" s="6"/>
      <c r="I17" s="6"/>
      <c r="J17" s="6"/>
      <c r="K17" s="6"/>
      <c r="L17" s="31"/>
    </row>
    <row r="18" spans="1:13" s="9" customFormat="1" x14ac:dyDescent="0.25">
      <c r="B18" s="5" t="s">
        <v>7</v>
      </c>
      <c r="C18" s="6"/>
      <c r="D18" s="6"/>
      <c r="E18" s="29">
        <v>0.1</v>
      </c>
      <c r="F18" s="6" t="s">
        <v>57</v>
      </c>
      <c r="G18" s="6"/>
      <c r="H18" s="6"/>
      <c r="I18" s="6"/>
      <c r="J18" s="6"/>
      <c r="K18" s="6"/>
      <c r="L18" s="31"/>
    </row>
    <row r="19" spans="1:13" s="9" customFormat="1" x14ac:dyDescent="0.25">
      <c r="B19" s="5" t="s">
        <v>0</v>
      </c>
      <c r="C19" s="6"/>
      <c r="D19" s="6"/>
      <c r="E19" s="29">
        <v>0.7</v>
      </c>
      <c r="F19" s="6" t="s">
        <v>56</v>
      </c>
      <c r="G19" s="6"/>
      <c r="H19" s="6"/>
      <c r="I19" s="6"/>
      <c r="J19" s="6"/>
      <c r="K19" s="6"/>
      <c r="L19" s="31"/>
    </row>
    <row r="20" spans="1:13" s="9" customFormat="1" x14ac:dyDescent="0.25">
      <c r="B20" s="7" t="s">
        <v>1</v>
      </c>
      <c r="C20" s="8"/>
      <c r="D20" s="8"/>
      <c r="E20" s="49" t="s">
        <v>78</v>
      </c>
      <c r="F20" s="8"/>
      <c r="G20" s="8"/>
      <c r="H20" s="8"/>
      <c r="I20" s="8"/>
      <c r="J20" s="8"/>
      <c r="K20" s="8"/>
      <c r="L20" s="32"/>
    </row>
    <row r="21" spans="1:13" s="9" customFormat="1" x14ac:dyDescent="0.25">
      <c r="B21" s="6"/>
      <c r="C21" s="6"/>
      <c r="D21" s="6"/>
      <c r="E21" s="17"/>
      <c r="F21" s="20"/>
    </row>
    <row r="22" spans="1:13" s="9" customFormat="1" ht="16.5" x14ac:dyDescent="0.25">
      <c r="B22" s="76" t="s">
        <v>2</v>
      </c>
      <c r="C22" s="10"/>
      <c r="D22" s="10"/>
      <c r="E22" s="10"/>
      <c r="F22" s="10"/>
      <c r="G22" s="10"/>
      <c r="H22" s="10" t="s">
        <v>46</v>
      </c>
      <c r="I22" s="50">
        <f>NPV($E$11,I28:I51)+I27</f>
        <v>1060280612.0478256</v>
      </c>
      <c r="J22" s="50">
        <f>NPV($E$11,J28:J51)+J27</f>
        <v>989595237.911304</v>
      </c>
      <c r="K22" s="50">
        <f>NPV($E$11,K28:K51)+K27</f>
        <v>80741140.840520501</v>
      </c>
      <c r="L22" s="85">
        <f>NPV($E$11,L28:L51)+L27</f>
        <v>-10055766.703998849</v>
      </c>
    </row>
    <row r="23" spans="1:13" s="9" customFormat="1" ht="16.5" x14ac:dyDescent="0.25">
      <c r="B23" s="14"/>
      <c r="C23" s="18"/>
      <c r="D23" s="18"/>
      <c r="E23" s="18"/>
      <c r="F23" s="18"/>
      <c r="G23" s="18"/>
      <c r="H23" s="6"/>
      <c r="I23" s="6"/>
      <c r="J23" s="6"/>
      <c r="K23" s="6"/>
      <c r="L23" s="75"/>
    </row>
    <row r="24" spans="1:13" s="9" customFormat="1" x14ac:dyDescent="0.25">
      <c r="B24" s="12"/>
      <c r="C24" s="11"/>
      <c r="D24" s="45" t="s">
        <v>43</v>
      </c>
      <c r="E24" s="21"/>
      <c r="F24" s="21" t="s">
        <v>5</v>
      </c>
      <c r="G24" s="21" t="s">
        <v>8</v>
      </c>
      <c r="H24" s="21" t="s">
        <v>5</v>
      </c>
      <c r="I24" s="21" t="s">
        <v>8</v>
      </c>
      <c r="J24" s="21" t="s">
        <v>8</v>
      </c>
      <c r="K24" s="21" t="s">
        <v>8</v>
      </c>
      <c r="L24" s="52" t="s">
        <v>8</v>
      </c>
    </row>
    <row r="25" spans="1:13" s="23" customFormat="1" ht="40.5" x14ac:dyDescent="0.25">
      <c r="A25" s="13"/>
      <c r="B25" s="78" t="s">
        <v>19</v>
      </c>
      <c r="C25" s="79" t="s">
        <v>20</v>
      </c>
      <c r="D25" s="80" t="s">
        <v>4</v>
      </c>
      <c r="E25" s="79" t="s">
        <v>55</v>
      </c>
      <c r="F25" s="79" t="s">
        <v>21</v>
      </c>
      <c r="G25" s="79" t="s">
        <v>49</v>
      </c>
      <c r="H25" s="79" t="s">
        <v>50</v>
      </c>
      <c r="I25" s="79" t="s">
        <v>51</v>
      </c>
      <c r="J25" s="79" t="s">
        <v>52</v>
      </c>
      <c r="K25" s="79" t="s">
        <v>53</v>
      </c>
      <c r="L25" s="80" t="s">
        <v>54</v>
      </c>
    </row>
    <row r="26" spans="1:13" s="23" customFormat="1" x14ac:dyDescent="0.25">
      <c r="A26" s="13"/>
      <c r="B26" s="54">
        <v>0</v>
      </c>
      <c r="C26" s="53"/>
      <c r="D26" s="52"/>
      <c r="E26" s="21"/>
      <c r="F26" s="47">
        <f>$E$6</f>
        <v>200000</v>
      </c>
      <c r="G26" s="21"/>
      <c r="H26" s="47">
        <f>$E$7</f>
        <v>10000000000</v>
      </c>
      <c r="I26" s="22"/>
      <c r="L26" s="55"/>
    </row>
    <row r="27" spans="1:13" x14ac:dyDescent="0.25">
      <c r="B27" s="19">
        <f t="shared" ref="B27:C42" si="0">B26+1</f>
        <v>1</v>
      </c>
      <c r="C27" s="44">
        <v>2018</v>
      </c>
      <c r="D27" s="72">
        <f>$E$3</f>
        <v>40</v>
      </c>
      <c r="E27" s="46">
        <f>VLOOKUP($D27,'Mortality Table'!$A$2:$B$111,2,0)*$E$19</f>
        <v>1.0149999999999998E-3</v>
      </c>
      <c r="F27" s="25">
        <f t="shared" ref="F27:F51" si="1">F26*(1-E27)*(1-$E$18)</f>
        <v>179817.30000000002</v>
      </c>
      <c r="G27" s="25">
        <f t="shared" ref="G27:G51" si="2">F26*$E$5</f>
        <v>1000000000</v>
      </c>
      <c r="H27" s="25">
        <f>(H26+G27)*(1-$E$12)*(1+$E$10)*(1-E27)*(1-$E$18)</f>
        <v>10306565706.9375</v>
      </c>
      <c r="I27" s="25">
        <f>(H26+G27)*$E$12</f>
        <v>82500000</v>
      </c>
      <c r="J27" s="25">
        <f>(H26+G27)*$E$13</f>
        <v>77000000</v>
      </c>
      <c r="K27" s="25">
        <f t="shared" ref="K27:K51" si="3">F26*$E$14*(1+$E$15)^(B27-$B$27)</f>
        <v>10000000</v>
      </c>
      <c r="L27" s="111">
        <f t="shared" ref="L27:L51" si="4">I27-K27-J27</f>
        <v>-4500000</v>
      </c>
      <c r="M27" s="24"/>
    </row>
    <row r="28" spans="1:13" x14ac:dyDescent="0.25">
      <c r="B28" s="19">
        <f t="shared" si="0"/>
        <v>2</v>
      </c>
      <c r="C28" s="43">
        <f t="shared" si="0"/>
        <v>2019</v>
      </c>
      <c r="D28" s="73">
        <f t="shared" ref="D28:D51" si="5">D27+B28-B27</f>
        <v>41</v>
      </c>
      <c r="E28" s="26">
        <f>VLOOKUP($D28,'Mortality Table'!$A$2:$B$111,2,0)*$E$19</f>
        <v>1.078E-3</v>
      </c>
      <c r="F28" s="25">
        <f t="shared" si="1"/>
        <v>161661.11125554002</v>
      </c>
      <c r="G28" s="25">
        <f t="shared" si="2"/>
        <v>899086500.00000012</v>
      </c>
      <c r="H28" s="25">
        <f t="shared" ref="H28:H51" si="6">(H27+G28)*(1-$E$12)*(1+$E$10)*(1-E28)*(1-$E$18)</f>
        <v>10498591580.404238</v>
      </c>
      <c r="I28" s="25">
        <f t="shared" ref="I28:I51" si="7">(H27+G28)*$E$12</f>
        <v>84042391.552031249</v>
      </c>
      <c r="J28" s="25">
        <f t="shared" ref="J28:J51" si="8">(H27+G28)*$E$13</f>
        <v>78439565.448562503</v>
      </c>
      <c r="K28" s="25">
        <f t="shared" si="3"/>
        <v>9260590.9500000011</v>
      </c>
      <c r="L28" s="111">
        <f t="shared" si="4"/>
        <v>-3657764.846531257</v>
      </c>
      <c r="M28" s="24"/>
    </row>
    <row r="29" spans="1:13" x14ac:dyDescent="0.25">
      <c r="B29" s="19">
        <f t="shared" si="0"/>
        <v>3</v>
      </c>
      <c r="C29" s="43">
        <f t="shared" si="0"/>
        <v>2020</v>
      </c>
      <c r="D29" s="73">
        <f t="shared" si="5"/>
        <v>42</v>
      </c>
      <c r="E29" s="26">
        <f>VLOOKUP($D29,'Mortality Table'!$A$2:$B$111,2,0)*$E$19</f>
        <v>1.155E-3</v>
      </c>
      <c r="F29" s="25">
        <f t="shared" si="1"/>
        <v>145326.95340483589</v>
      </c>
      <c r="G29" s="25">
        <f t="shared" si="2"/>
        <v>808305556.27770007</v>
      </c>
      <c r="H29" s="25">
        <f t="shared" si="6"/>
        <v>10592631524.122583</v>
      </c>
      <c r="I29" s="25">
        <f t="shared" si="7"/>
        <v>84801728.525114536</v>
      </c>
      <c r="J29" s="25">
        <f t="shared" si="8"/>
        <v>79148279.956773564</v>
      </c>
      <c r="K29" s="25">
        <f t="shared" si="3"/>
        <v>8575313.6465501189</v>
      </c>
      <c r="L29" s="111">
        <f t="shared" si="4"/>
        <v>-2921865.0782091469</v>
      </c>
      <c r="M29" s="24"/>
    </row>
    <row r="30" spans="1:13" x14ac:dyDescent="0.25">
      <c r="B30" s="19">
        <f t="shared" si="0"/>
        <v>4</v>
      </c>
      <c r="C30" s="43">
        <f t="shared" si="0"/>
        <v>2021</v>
      </c>
      <c r="D30" s="73">
        <f t="shared" si="5"/>
        <v>43</v>
      </c>
      <c r="E30" s="26">
        <f>VLOOKUP($D30,'Mortality Table'!$A$2:$B$111,2,0)*$E$19</f>
        <v>1.232E-3</v>
      </c>
      <c r="F30" s="25">
        <f t="shared" si="1"/>
        <v>130633.11953841703</v>
      </c>
      <c r="G30" s="25">
        <f t="shared" si="2"/>
        <v>726634767.02417946</v>
      </c>
      <c r="H30" s="25">
        <f t="shared" si="6"/>
        <v>10603401840.277786</v>
      </c>
      <c r="I30" s="25">
        <f t="shared" si="7"/>
        <v>84894497.183600724</v>
      </c>
      <c r="J30" s="25">
        <f t="shared" si="8"/>
        <v>79234864.038027346</v>
      </c>
      <c r="K30" s="25">
        <f t="shared" si="3"/>
        <v>7940134.2906603059</v>
      </c>
      <c r="L30" s="111">
        <f t="shared" si="4"/>
        <v>-2280501.1450869292</v>
      </c>
      <c r="M30" s="24"/>
    </row>
    <row r="31" spans="1:13" x14ac:dyDescent="0.25">
      <c r="B31" s="19">
        <f t="shared" si="0"/>
        <v>5</v>
      </c>
      <c r="C31" s="43">
        <f t="shared" si="0"/>
        <v>2022</v>
      </c>
      <c r="D31" s="73">
        <f t="shared" si="5"/>
        <v>44</v>
      </c>
      <c r="E31" s="26">
        <f>VLOOKUP($D31,'Mortality Table'!$A$2:$B$111,2,0)*$E$19</f>
        <v>1.33E-3</v>
      </c>
      <c r="F31" s="25">
        <f t="shared" si="1"/>
        <v>117413.43974048784</v>
      </c>
      <c r="G31" s="25">
        <f t="shared" si="2"/>
        <v>653165597.69208515</v>
      </c>
      <c r="H31" s="25">
        <f t="shared" si="6"/>
        <v>10543633599.006388</v>
      </c>
      <c r="I31" s="25">
        <f t="shared" si="7"/>
        <v>84424255.784774035</v>
      </c>
      <c r="J31" s="25">
        <f t="shared" si="8"/>
        <v>78795972.065789104</v>
      </c>
      <c r="K31" s="25">
        <f t="shared" si="3"/>
        <v>7351436.3459135741</v>
      </c>
      <c r="L31" s="111">
        <f t="shared" si="4"/>
        <v>-1723152.6269286424</v>
      </c>
      <c r="M31" s="24"/>
    </row>
    <row r="32" spans="1:13" x14ac:dyDescent="0.25">
      <c r="B32" s="19">
        <f t="shared" si="0"/>
        <v>6</v>
      </c>
      <c r="C32" s="43">
        <f t="shared" si="0"/>
        <v>2023</v>
      </c>
      <c r="D32" s="73">
        <f t="shared" si="5"/>
        <v>45</v>
      </c>
      <c r="E32" s="26">
        <f>VLOOKUP($D32,'Mortality Table'!$A$2:$B$111,2,0)*$E$19</f>
        <v>1.428E-3</v>
      </c>
      <c r="F32" s="25">
        <f t="shared" si="1"/>
        <v>105521.19601368459</v>
      </c>
      <c r="G32" s="25">
        <f t="shared" si="2"/>
        <v>587067198.70243919</v>
      </c>
      <c r="H32" s="25">
        <f t="shared" si="6"/>
        <v>10424715629.698843</v>
      </c>
      <c r="I32" s="25">
        <f t="shared" si="7"/>
        <v>83480255.98281619</v>
      </c>
      <c r="J32" s="25">
        <f t="shared" si="8"/>
        <v>77914905.583961785</v>
      </c>
      <c r="K32" s="25">
        <f t="shared" si="3"/>
        <v>6805717.8332766425</v>
      </c>
      <c r="L32" s="111">
        <f t="shared" si="4"/>
        <v>-1240367.4344222397</v>
      </c>
      <c r="M32" s="24"/>
    </row>
    <row r="33" spans="2:13" x14ac:dyDescent="0.25">
      <c r="B33" s="19">
        <f t="shared" si="0"/>
        <v>7</v>
      </c>
      <c r="C33" s="43">
        <f t="shared" si="0"/>
        <v>2024</v>
      </c>
      <c r="D33" s="73">
        <f t="shared" si="5"/>
        <v>46</v>
      </c>
      <c r="E33" s="26">
        <f>VLOOKUP($D33,'Mortality Table'!$A$2:$B$111,2,0)*$E$19</f>
        <v>1.547E-3</v>
      </c>
      <c r="F33" s="25">
        <f t="shared" si="1"/>
        <v>94822.159251106277</v>
      </c>
      <c r="G33" s="25">
        <f t="shared" si="2"/>
        <v>527605980.06842291</v>
      </c>
      <c r="H33" s="25">
        <f t="shared" si="6"/>
        <v>10256428063.799046</v>
      </c>
      <c r="I33" s="25">
        <f t="shared" si="7"/>
        <v>82142412.073254481</v>
      </c>
      <c r="J33" s="25">
        <f t="shared" si="8"/>
        <v>76666251.268370852</v>
      </c>
      <c r="K33" s="25">
        <f t="shared" si="3"/>
        <v>6299891.3216313422</v>
      </c>
      <c r="L33" s="111">
        <f t="shared" si="4"/>
        <v>-823730.51674771309</v>
      </c>
      <c r="M33" s="24"/>
    </row>
    <row r="34" spans="2:13" x14ac:dyDescent="0.25">
      <c r="B34" s="19">
        <f t="shared" si="0"/>
        <v>8</v>
      </c>
      <c r="C34" s="43">
        <f t="shared" si="0"/>
        <v>2025</v>
      </c>
      <c r="D34" s="73">
        <f t="shared" si="5"/>
        <v>47</v>
      </c>
      <c r="E34" s="26">
        <f>VLOOKUP($D34,'Mortality Table'!$A$2:$B$111,2,0)*$E$19</f>
        <v>1.6659999999999999E-3</v>
      </c>
      <c r="F34" s="25">
        <f t="shared" si="1"/>
        <v>85197.766980414541</v>
      </c>
      <c r="G34" s="25">
        <f t="shared" si="2"/>
        <v>474110796.25553137</v>
      </c>
      <c r="H34" s="25">
        <f t="shared" si="6"/>
        <v>10047539393.904324</v>
      </c>
      <c r="I34" s="25">
        <f t="shared" si="7"/>
        <v>80479041.450409323</v>
      </c>
      <c r="J34" s="25">
        <f t="shared" si="8"/>
        <v>75113772.020382047</v>
      </c>
      <c r="K34" s="25">
        <f t="shared" si="3"/>
        <v>5830964.7763045328</v>
      </c>
      <c r="L34" s="111">
        <f t="shared" si="4"/>
        <v>-465695.34627725184</v>
      </c>
      <c r="M34" s="24"/>
    </row>
    <row r="35" spans="2:13" x14ac:dyDescent="0.25">
      <c r="B35" s="19">
        <f t="shared" si="0"/>
        <v>9</v>
      </c>
      <c r="C35" s="43">
        <f t="shared" si="0"/>
        <v>2026</v>
      </c>
      <c r="D35" s="73">
        <f t="shared" si="5"/>
        <v>48</v>
      </c>
      <c r="E35" s="26">
        <f>VLOOKUP($D35,'Mortality Table'!$A$2:$B$111,2,0)*$E$19</f>
        <v>1.8059999999999997E-3</v>
      </c>
      <c r="F35" s="25">
        <f t="shared" si="1"/>
        <v>76539.509831923133</v>
      </c>
      <c r="G35" s="25">
        <f t="shared" si="2"/>
        <v>425988834.90207273</v>
      </c>
      <c r="H35" s="25">
        <f t="shared" si="6"/>
        <v>9805512249.901289</v>
      </c>
      <c r="I35" s="25">
        <f t="shared" si="7"/>
        <v>78551461.716047972</v>
      </c>
      <c r="J35" s="25">
        <f t="shared" si="8"/>
        <v>73314697.601644784</v>
      </c>
      <c r="K35" s="25">
        <f t="shared" si="3"/>
        <v>5396299.1105911434</v>
      </c>
      <c r="L35" s="111">
        <f t="shared" si="4"/>
        <v>-159534.99618795514</v>
      </c>
      <c r="M35" s="24"/>
    </row>
    <row r="36" spans="2:13" x14ac:dyDescent="0.25">
      <c r="B36" s="19">
        <f t="shared" si="0"/>
        <v>10</v>
      </c>
      <c r="C36" s="43">
        <f t="shared" si="0"/>
        <v>2027</v>
      </c>
      <c r="D36" s="73">
        <f t="shared" si="5"/>
        <v>49</v>
      </c>
      <c r="E36" s="26">
        <f>VLOOKUP($D36,'Mortality Table'!$A$2:$B$111,2,0)*$E$19</f>
        <v>1.9599999999999999E-3</v>
      </c>
      <c r="F36" s="25">
        <f t="shared" si="1"/>
        <v>68750.543153387305</v>
      </c>
      <c r="G36" s="25">
        <f t="shared" si="2"/>
        <v>382697549.15961564</v>
      </c>
      <c r="H36" s="25">
        <f t="shared" si="6"/>
        <v>9536920250.4883175</v>
      </c>
      <c r="I36" s="25">
        <f t="shared" si="7"/>
        <v>76411573.492956787</v>
      </c>
      <c r="J36" s="25">
        <f t="shared" si="8"/>
        <v>71317468.593426347</v>
      </c>
      <c r="K36" s="25">
        <f t="shared" si="3"/>
        <v>4993334.9966064058</v>
      </c>
      <c r="L36" s="111">
        <f t="shared" si="4"/>
        <v>100769.90292403102</v>
      </c>
      <c r="M36" s="24"/>
    </row>
    <row r="37" spans="2:13" x14ac:dyDescent="0.25">
      <c r="B37" s="19">
        <f t="shared" si="0"/>
        <v>11</v>
      </c>
      <c r="C37" s="43">
        <f t="shared" si="0"/>
        <v>2028</v>
      </c>
      <c r="D37" s="73">
        <f t="shared" si="5"/>
        <v>50</v>
      </c>
      <c r="E37" s="26">
        <f>VLOOKUP($D37,'Mortality Table'!$A$2:$B$111,2,0)*$E$19</f>
        <v>2.1210000000000001E-3</v>
      </c>
      <c r="F37" s="25">
        <f t="shared" si="1"/>
        <v>61744.250926223074</v>
      </c>
      <c r="G37" s="25">
        <f t="shared" si="2"/>
        <v>343752715.76693654</v>
      </c>
      <c r="H37" s="25">
        <f t="shared" si="6"/>
        <v>9247550938.0872574</v>
      </c>
      <c r="I37" s="25">
        <f t="shared" si="7"/>
        <v>74105047.246914402</v>
      </c>
      <c r="J37" s="25">
        <f t="shared" si="8"/>
        <v>69164710.763786778</v>
      </c>
      <c r="K37" s="25">
        <f t="shared" si="3"/>
        <v>4619749.0516321035</v>
      </c>
      <c r="L37" s="111">
        <f t="shared" si="4"/>
        <v>320587.43149551749</v>
      </c>
      <c r="M37" s="24"/>
    </row>
    <row r="38" spans="2:13" x14ac:dyDescent="0.25">
      <c r="B38" s="19">
        <f t="shared" si="0"/>
        <v>12</v>
      </c>
      <c r="C38" s="43">
        <f t="shared" si="0"/>
        <v>2029</v>
      </c>
      <c r="D38" s="73">
        <f t="shared" si="5"/>
        <v>51</v>
      </c>
      <c r="E38" s="26">
        <f>VLOOKUP($D38,'Mortality Table'!$A$2:$B$111,2,0)*$E$19</f>
        <v>2.3029999999999999E-3</v>
      </c>
      <c r="F38" s="25">
        <f t="shared" si="1"/>
        <v>55441.848524705987</v>
      </c>
      <c r="G38" s="25">
        <f t="shared" si="2"/>
        <v>308721254.63111538</v>
      </c>
      <c r="H38" s="25">
        <f t="shared" si="6"/>
        <v>8942305475.6827526</v>
      </c>
      <c r="I38" s="25">
        <f t="shared" si="7"/>
        <v>71672041.445387796</v>
      </c>
      <c r="J38" s="25">
        <f t="shared" si="8"/>
        <v>66893905.34902861</v>
      </c>
      <c r="K38" s="25">
        <f t="shared" si="3"/>
        <v>4273424.1727293599</v>
      </c>
      <c r="L38" s="111">
        <f t="shared" si="4"/>
        <v>504711.9236298278</v>
      </c>
      <c r="M38" s="24"/>
    </row>
    <row r="39" spans="2:13" x14ac:dyDescent="0.25">
      <c r="B39" s="19">
        <f t="shared" si="0"/>
        <v>13</v>
      </c>
      <c r="C39" s="43">
        <f t="shared" si="0"/>
        <v>2030</v>
      </c>
      <c r="D39" s="73">
        <f t="shared" si="5"/>
        <v>52</v>
      </c>
      <c r="E39" s="26">
        <f>VLOOKUP($D39,'Mortality Table'!$A$2:$B$111,2,0)*$E$19</f>
        <v>2.4989999999999999E-3</v>
      </c>
      <c r="F39" s="25">
        <f t="shared" si="1"/>
        <v>49772.969410718477</v>
      </c>
      <c r="G39" s="25">
        <f t="shared" si="2"/>
        <v>277209242.62352991</v>
      </c>
      <c r="H39" s="25">
        <f t="shared" si="6"/>
        <v>8625489000.0859566</v>
      </c>
      <c r="I39" s="25">
        <f t="shared" si="7"/>
        <v>69146360.387297109</v>
      </c>
      <c r="J39" s="25">
        <f t="shared" si="8"/>
        <v>64536603.028143972</v>
      </c>
      <c r="K39" s="25">
        <f t="shared" si="3"/>
        <v>3952340.9560488155</v>
      </c>
      <c r="L39" s="111">
        <f t="shared" si="4"/>
        <v>657416.40310432017</v>
      </c>
      <c r="M39" s="24"/>
    </row>
    <row r="40" spans="2:13" x14ac:dyDescent="0.25">
      <c r="B40" s="19">
        <f t="shared" si="0"/>
        <v>14</v>
      </c>
      <c r="C40" s="43">
        <f t="shared" si="0"/>
        <v>2031</v>
      </c>
      <c r="D40" s="73">
        <f t="shared" si="5"/>
        <v>53</v>
      </c>
      <c r="E40" s="26">
        <f>VLOOKUP($D40,'Mortality Table'!$A$2:$B$111,2,0)*$E$19</f>
        <v>2.702E-3</v>
      </c>
      <c r="F40" s="25">
        <f t="shared" si="1"/>
        <v>44674.634562633648</v>
      </c>
      <c r="G40" s="25">
        <f t="shared" si="2"/>
        <v>248864847.05359238</v>
      </c>
      <c r="H40" s="25">
        <f t="shared" si="6"/>
        <v>8300877663.9333</v>
      </c>
      <c r="I40" s="25">
        <f t="shared" si="7"/>
        <v>66557653.853546619</v>
      </c>
      <c r="J40" s="25">
        <f t="shared" si="8"/>
        <v>62120476.929976843</v>
      </c>
      <c r="K40" s="25">
        <f t="shared" si="3"/>
        <v>3654664.1799116749</v>
      </c>
      <c r="L40" s="111">
        <f t="shared" si="4"/>
        <v>782512.74365810305</v>
      </c>
      <c r="M40" s="24"/>
    </row>
    <row r="41" spans="2:13" x14ac:dyDescent="0.25">
      <c r="B41" s="19">
        <f t="shared" si="0"/>
        <v>15</v>
      </c>
      <c r="C41" s="43">
        <f t="shared" si="0"/>
        <v>2032</v>
      </c>
      <c r="D41" s="73">
        <f t="shared" si="5"/>
        <v>54</v>
      </c>
      <c r="E41" s="26">
        <f>VLOOKUP($D41,'Mortality Table'!$A$2:$B$111,2,0)*$E$19</f>
        <v>2.9329999999999998E-3</v>
      </c>
      <c r="F41" s="25">
        <f t="shared" si="1"/>
        <v>40089.2434735153</v>
      </c>
      <c r="G41" s="25">
        <f t="shared" si="2"/>
        <v>223373172.81316823</v>
      </c>
      <c r="H41" s="25">
        <f t="shared" si="6"/>
        <v>7971552073.775878</v>
      </c>
      <c r="I41" s="25">
        <f t="shared" si="7"/>
        <v>63931881.275598511</v>
      </c>
      <c r="J41" s="25">
        <f t="shared" si="8"/>
        <v>59669755.857225284</v>
      </c>
      <c r="K41" s="25">
        <f t="shared" si="3"/>
        <v>3378719.6600548336</v>
      </c>
      <c r="L41" s="111">
        <f t="shared" si="4"/>
        <v>883405.75831839442</v>
      </c>
      <c r="M41" s="24"/>
    </row>
    <row r="42" spans="2:13" x14ac:dyDescent="0.25">
      <c r="B42" s="19">
        <f t="shared" si="0"/>
        <v>16</v>
      </c>
      <c r="C42" s="43">
        <f t="shared" si="0"/>
        <v>2033</v>
      </c>
      <c r="D42" s="73">
        <f t="shared" si="5"/>
        <v>55</v>
      </c>
      <c r="E42" s="26">
        <f>VLOOKUP($D42,'Mortality Table'!$A$2:$B$111,2,0)*$E$19</f>
        <v>3.1779999999999998E-3</v>
      </c>
      <c r="F42" s="25">
        <f t="shared" si="1"/>
        <v>35965.655871980824</v>
      </c>
      <c r="G42" s="25">
        <f t="shared" si="2"/>
        <v>200446217.36757651</v>
      </c>
      <c r="H42" s="25">
        <f t="shared" si="6"/>
        <v>7640261186.9565506</v>
      </c>
      <c r="I42" s="25">
        <f t="shared" si="7"/>
        <v>61289987.183575906</v>
      </c>
      <c r="J42" s="25">
        <f t="shared" si="8"/>
        <v>57203988.038004182</v>
      </c>
      <c r="K42" s="25">
        <f t="shared" si="3"/>
        <v>3122886.7543955846</v>
      </c>
      <c r="L42" s="111">
        <f t="shared" si="4"/>
        <v>963112.3911761418</v>
      </c>
      <c r="M42" s="24"/>
    </row>
    <row r="43" spans="2:13" x14ac:dyDescent="0.25">
      <c r="B43" s="19">
        <f t="shared" ref="B43:C51" si="9">B42+1</f>
        <v>17</v>
      </c>
      <c r="C43" s="43">
        <f t="shared" si="9"/>
        <v>2034</v>
      </c>
      <c r="D43" s="73">
        <f t="shared" si="5"/>
        <v>56</v>
      </c>
      <c r="E43" s="26">
        <f>VLOOKUP($D43,'Mortality Table'!$A$2:$B$111,2,0)*$E$19</f>
        <v>3.4510000000000001E-3</v>
      </c>
      <c r="F43" s="25">
        <f t="shared" si="1"/>
        <v>32257.384554209955</v>
      </c>
      <c r="G43" s="25">
        <f t="shared" si="2"/>
        <v>179828279.35990411</v>
      </c>
      <c r="H43" s="25">
        <f t="shared" si="6"/>
        <v>7309248096.184432</v>
      </c>
      <c r="I43" s="25">
        <f t="shared" si="7"/>
        <v>58650670.99737341</v>
      </c>
      <c r="J43" s="25">
        <f t="shared" si="8"/>
        <v>54740626.264215186</v>
      </c>
      <c r="K43" s="25">
        <f t="shared" si="3"/>
        <v>2885715.9782089363</v>
      </c>
      <c r="L43" s="111">
        <f t="shared" si="4"/>
        <v>1024328.7549492866</v>
      </c>
      <c r="M43" s="24"/>
    </row>
    <row r="44" spans="2:13" x14ac:dyDescent="0.25">
      <c r="B44" s="19">
        <f t="shared" si="9"/>
        <v>18</v>
      </c>
      <c r="C44" s="43">
        <f t="shared" si="9"/>
        <v>2035</v>
      </c>
      <c r="D44" s="73">
        <f t="shared" si="5"/>
        <v>57</v>
      </c>
      <c r="E44" s="26">
        <f>VLOOKUP($D44,'Mortality Table'!$A$2:$B$111,2,0)*$E$19</f>
        <v>3.7659999999999998E-3</v>
      </c>
      <c r="F44" s="25">
        <f t="shared" si="1"/>
        <v>28922.31291958092</v>
      </c>
      <c r="G44" s="25">
        <f t="shared" si="2"/>
        <v>161286922.77104977</v>
      </c>
      <c r="H44" s="25">
        <f t="shared" si="6"/>
        <v>6980320912.9753952</v>
      </c>
      <c r="I44" s="25">
        <f t="shared" si="7"/>
        <v>56029012.642166108</v>
      </c>
      <c r="J44" s="25">
        <f t="shared" si="8"/>
        <v>52293745.132688373</v>
      </c>
      <c r="K44" s="25">
        <f t="shared" si="3"/>
        <v>2665827.0841852636</v>
      </c>
      <c r="L44" s="111">
        <f t="shared" si="4"/>
        <v>1069440.4252924696</v>
      </c>
      <c r="M44" s="24"/>
    </row>
    <row r="45" spans="2:13" x14ac:dyDescent="0.25">
      <c r="B45" s="19">
        <f t="shared" si="9"/>
        <v>19</v>
      </c>
      <c r="C45" s="43">
        <f t="shared" si="9"/>
        <v>2036</v>
      </c>
      <c r="D45" s="73">
        <f t="shared" si="5"/>
        <v>58</v>
      </c>
      <c r="E45" s="26">
        <f>VLOOKUP($D45,'Mortality Table'!$A$2:$B$111,2,0)*$E$19</f>
        <v>4.1370000000000001E-3</v>
      </c>
      <c r="F45" s="25">
        <f t="shared" si="1"/>
        <v>25922.395179929354</v>
      </c>
      <c r="G45" s="25">
        <f t="shared" si="2"/>
        <v>144611564.59790459</v>
      </c>
      <c r="H45" s="25">
        <f t="shared" si="6"/>
        <v>6654917468.279645</v>
      </c>
      <c r="I45" s="25">
        <f t="shared" si="7"/>
        <v>53436993.581799746</v>
      </c>
      <c r="J45" s="25">
        <f t="shared" si="8"/>
        <v>49874527.3430131</v>
      </c>
      <c r="K45" s="25">
        <f t="shared" si="3"/>
        <v>2461915.0860910271</v>
      </c>
      <c r="L45" s="111">
        <f t="shared" si="4"/>
        <v>1100551.1526956186</v>
      </c>
      <c r="M45" s="24"/>
    </row>
    <row r="46" spans="2:13" x14ac:dyDescent="0.25">
      <c r="B46" s="19">
        <f t="shared" si="9"/>
        <v>20</v>
      </c>
      <c r="C46" s="43">
        <f t="shared" si="9"/>
        <v>2037</v>
      </c>
      <c r="D46" s="73">
        <f t="shared" si="5"/>
        <v>59</v>
      </c>
      <c r="E46" s="26">
        <f>VLOOKUP($D46,'Mortality Table'!$A$2:$B$111,2,0)*$E$19</f>
        <v>4.5639999999999995E-3</v>
      </c>
      <c r="F46" s="25">
        <f t="shared" si="1"/>
        <v>23223.676831495341</v>
      </c>
      <c r="G46" s="25">
        <f t="shared" si="2"/>
        <v>129611975.89964677</v>
      </c>
      <c r="H46" s="25">
        <f t="shared" si="6"/>
        <v>6334252894.0601692</v>
      </c>
      <c r="I46" s="25">
        <f t="shared" si="7"/>
        <v>50883970.831344686</v>
      </c>
      <c r="J46" s="25">
        <f t="shared" si="8"/>
        <v>47491706.109255046</v>
      </c>
      <c r="K46" s="25">
        <f t="shared" si="3"/>
        <v>2272753.8429131382</v>
      </c>
      <c r="L46" s="111">
        <f t="shared" si="4"/>
        <v>1119510.8791765049</v>
      </c>
      <c r="M46" s="24"/>
    </row>
    <row r="47" spans="2:13" x14ac:dyDescent="0.25">
      <c r="B47" s="19">
        <f t="shared" si="9"/>
        <v>21</v>
      </c>
      <c r="C47" s="43">
        <f t="shared" si="9"/>
        <v>2038</v>
      </c>
      <c r="D47" s="73">
        <f t="shared" si="5"/>
        <v>60</v>
      </c>
      <c r="E47" s="26">
        <f>VLOOKUP($D47,'Mortality Table'!$A$2:$B$111,2,0)*$E$19</f>
        <v>5.0470000000000003E-3</v>
      </c>
      <c r="F47" s="25">
        <f t="shared" si="1"/>
        <v>20795.820241074107</v>
      </c>
      <c r="G47" s="25">
        <f t="shared" si="2"/>
        <v>116118384.15747671</v>
      </c>
      <c r="H47" s="25">
        <f t="shared" si="6"/>
        <v>6019350087.6828823</v>
      </c>
      <c r="I47" s="25">
        <f t="shared" si="7"/>
        <v>48377784.586632341</v>
      </c>
      <c r="J47" s="25">
        <f t="shared" si="8"/>
        <v>45152598.947523519</v>
      </c>
      <c r="K47" s="25">
        <f t="shared" si="3"/>
        <v>2097227.1817847751</v>
      </c>
      <c r="L47" s="111">
        <f t="shared" si="4"/>
        <v>1127958.4573240429</v>
      </c>
      <c r="M47" s="24"/>
    </row>
    <row r="48" spans="2:13" x14ac:dyDescent="0.25">
      <c r="B48" s="19">
        <f t="shared" si="9"/>
        <v>22</v>
      </c>
      <c r="C48" s="43">
        <f t="shared" si="9"/>
        <v>2039</v>
      </c>
      <c r="D48" s="73">
        <f t="shared" si="5"/>
        <v>61</v>
      </c>
      <c r="E48" s="26">
        <f>VLOOKUP($D48,'Mortality Table'!$A$2:$B$111,2,0)*$E$19</f>
        <v>5.5929999999999999E-3</v>
      </c>
      <c r="F48" s="25">
        <f t="shared" si="1"/>
        <v>18611.558296619201</v>
      </c>
      <c r="G48" s="25">
        <f t="shared" si="2"/>
        <v>103979101.20537053</v>
      </c>
      <c r="H48" s="25">
        <f t="shared" si="6"/>
        <v>5711025566.7699804</v>
      </c>
      <c r="I48" s="25">
        <f t="shared" si="7"/>
        <v>45924968.916661896</v>
      </c>
      <c r="J48" s="25">
        <f t="shared" si="8"/>
        <v>42863304.32221777</v>
      </c>
      <c r="K48" s="25">
        <f t="shared" si="3"/>
        <v>1934317.5754358305</v>
      </c>
      <c r="L48" s="111">
        <f t="shared" si="4"/>
        <v>1127347.0190082937</v>
      </c>
      <c r="M48" s="24"/>
    </row>
    <row r="49" spans="1:13" x14ac:dyDescent="0.25">
      <c r="B49" s="19">
        <f t="shared" si="9"/>
        <v>23</v>
      </c>
      <c r="C49" s="43">
        <f t="shared" si="9"/>
        <v>2040</v>
      </c>
      <c r="D49" s="73">
        <f t="shared" si="5"/>
        <v>62</v>
      </c>
      <c r="E49" s="26">
        <f>VLOOKUP($D49,'Mortality Table'!$A$2:$B$111,2,0)*$E$19</f>
        <v>6.195E-3</v>
      </c>
      <c r="F49" s="25">
        <f t="shared" si="1"/>
        <v>16646.63372367448</v>
      </c>
      <c r="G49" s="25">
        <f t="shared" si="2"/>
        <v>93057791.483096004</v>
      </c>
      <c r="H49" s="25">
        <f t="shared" si="6"/>
        <v>5409998472.8961678</v>
      </c>
      <c r="I49" s="25">
        <f t="shared" si="7"/>
        <v>43530625.186898075</v>
      </c>
      <c r="J49" s="25">
        <f t="shared" si="8"/>
        <v>40628583.507771537</v>
      </c>
      <c r="K49" s="25">
        <f t="shared" si="3"/>
        <v>1783083.5148181596</v>
      </c>
      <c r="L49" s="111">
        <f t="shared" si="4"/>
        <v>1118958.1643083766</v>
      </c>
      <c r="M49" s="24"/>
    </row>
    <row r="50" spans="1:13" x14ac:dyDescent="0.25">
      <c r="B50" s="19">
        <f t="shared" si="9"/>
        <v>24</v>
      </c>
      <c r="C50" s="43">
        <f t="shared" si="9"/>
        <v>2041</v>
      </c>
      <c r="D50" s="73">
        <f t="shared" si="5"/>
        <v>63</v>
      </c>
      <c r="E50" s="26">
        <f>VLOOKUP($D50,'Mortality Table'!$A$2:$B$111,2,0)*$E$19</f>
        <v>6.866999999999999E-3</v>
      </c>
      <c r="F50" s="25">
        <f t="shared" si="1"/>
        <v>14879.089160904607</v>
      </c>
      <c r="G50" s="25">
        <f t="shared" si="2"/>
        <v>83233168.618372396</v>
      </c>
      <c r="H50" s="25">
        <f t="shared" si="6"/>
        <v>5116790666.3109255</v>
      </c>
      <c r="I50" s="25">
        <f t="shared" si="7"/>
        <v>41199237.311359048</v>
      </c>
      <c r="J50" s="25">
        <f t="shared" si="8"/>
        <v>38452621.490601778</v>
      </c>
      <c r="K50" s="25">
        <f t="shared" si="3"/>
        <v>1642678.5886354593</v>
      </c>
      <c r="L50" s="111">
        <f t="shared" si="4"/>
        <v>1103937.2321218103</v>
      </c>
      <c r="M50" s="24"/>
    </row>
    <row r="51" spans="1:13" x14ac:dyDescent="0.25">
      <c r="B51" s="56">
        <f t="shared" si="9"/>
        <v>25</v>
      </c>
      <c r="C51" s="57">
        <f t="shared" si="9"/>
        <v>2042</v>
      </c>
      <c r="D51" s="74">
        <f t="shared" si="5"/>
        <v>64</v>
      </c>
      <c r="E51" s="58">
        <f>VLOOKUP($D51,'Mortality Table'!$A$2:$B$111,2,0)*$E$19</f>
        <v>7.5949999999999993E-3</v>
      </c>
      <c r="F51" s="59">
        <f t="shared" si="1"/>
        <v>13289.474230854783</v>
      </c>
      <c r="G51" s="59">
        <f t="shared" si="2"/>
        <v>74395445.804523036</v>
      </c>
      <c r="H51" s="59">
        <f t="shared" si="6"/>
        <v>4831899213.3539181</v>
      </c>
      <c r="I51" s="59">
        <f t="shared" si="7"/>
        <v>38933895.840865865</v>
      </c>
      <c r="J51" s="59">
        <f t="shared" si="8"/>
        <v>36338302.784808144</v>
      </c>
      <c r="K51" s="59">
        <f t="shared" si="3"/>
        <v>1512306.2377892865</v>
      </c>
      <c r="L51" s="112">
        <f t="shared" si="4"/>
        <v>1083286.8182684332</v>
      </c>
      <c r="M51" s="24"/>
    </row>
    <row r="52" spans="1:13" x14ac:dyDescent="0.25">
      <c r="A52" s="6"/>
      <c r="B52" s="6"/>
      <c r="C52" s="6"/>
      <c r="D52" s="6"/>
    </row>
  </sheetData>
  <pageMargins left="0.36" right="0.39" top="0.28999999999999998" bottom="0.43" header="0.51181102362204722" footer="0.16"/>
  <pageSetup paperSize="9" scale="61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F49"/>
  <sheetViews>
    <sheetView tabSelected="1" zoomScale="85" zoomScaleNormal="85" workbookViewId="0">
      <selection activeCell="F30" sqref="F30"/>
    </sheetView>
  </sheetViews>
  <sheetFormatPr defaultRowHeight="13.5" x14ac:dyDescent="0.25"/>
  <cols>
    <col min="1" max="1" width="9.140625" style="88"/>
    <col min="2" max="2" width="22.5703125" style="88" customWidth="1"/>
    <col min="3" max="3" width="59" style="88" customWidth="1"/>
    <col min="4" max="4" width="5.7109375" style="88" customWidth="1"/>
    <col min="5" max="5" width="17.85546875" style="88" customWidth="1"/>
    <col min="6" max="6" width="70.140625" style="88" bestFit="1" customWidth="1"/>
    <col min="7" max="7" width="16.85546875" style="88" bestFit="1" customWidth="1"/>
    <col min="8" max="16384" width="9.140625" style="88"/>
  </cols>
  <sheetData>
    <row r="1" spans="2:6" x14ac:dyDescent="0.25">
      <c r="D1" s="60" t="s">
        <v>17</v>
      </c>
      <c r="E1" s="61" t="s">
        <v>18</v>
      </c>
    </row>
    <row r="2" spans="2:6" x14ac:dyDescent="0.25">
      <c r="D2" s="60"/>
      <c r="E2" s="96" t="s">
        <v>59</v>
      </c>
    </row>
    <row r="3" spans="2:6" x14ac:dyDescent="0.25">
      <c r="B3" s="89" t="s">
        <v>42</v>
      </c>
      <c r="C3" s="3"/>
      <c r="D3" s="3"/>
      <c r="E3" s="3"/>
      <c r="F3" s="90"/>
    </row>
    <row r="4" spans="2:6" x14ac:dyDescent="0.25">
      <c r="B4" s="64" t="s">
        <v>34</v>
      </c>
      <c r="C4" s="62"/>
      <c r="D4" s="62"/>
      <c r="E4" s="65">
        <v>30000000</v>
      </c>
      <c r="F4" s="63" t="s">
        <v>29</v>
      </c>
    </row>
    <row r="5" spans="2:6" x14ac:dyDescent="0.25">
      <c r="B5" s="64" t="s">
        <v>32</v>
      </c>
      <c r="C5" s="62"/>
      <c r="D5" s="62"/>
      <c r="E5" s="65">
        <v>222222</v>
      </c>
      <c r="F5" s="63" t="s">
        <v>29</v>
      </c>
    </row>
    <row r="6" spans="2:6" x14ac:dyDescent="0.25">
      <c r="B6" s="64" t="s">
        <v>11</v>
      </c>
      <c r="C6" s="62"/>
      <c r="D6" s="62"/>
      <c r="E6" s="65">
        <v>9561544965.2958355</v>
      </c>
      <c r="F6" s="63" t="s">
        <v>29</v>
      </c>
    </row>
    <row r="7" spans="2:6" x14ac:dyDescent="0.25">
      <c r="B7" s="64" t="s">
        <v>10</v>
      </c>
      <c r="C7" s="62"/>
      <c r="D7" s="62"/>
      <c r="E7" s="70">
        <v>0</v>
      </c>
      <c r="F7" s="63" t="s">
        <v>33</v>
      </c>
    </row>
    <row r="8" spans="2:6" x14ac:dyDescent="0.25">
      <c r="B8" s="64" t="s">
        <v>35</v>
      </c>
      <c r="C8" s="62"/>
      <c r="D8" s="62"/>
      <c r="E8" s="70">
        <v>0.04</v>
      </c>
      <c r="F8" s="31" t="s">
        <v>36</v>
      </c>
    </row>
    <row r="9" spans="2:6" x14ac:dyDescent="0.25">
      <c r="B9" s="4"/>
      <c r="C9" s="1"/>
      <c r="D9" s="1"/>
      <c r="E9" s="1"/>
      <c r="F9" s="91"/>
    </row>
    <row r="10" spans="2:6" x14ac:dyDescent="0.25">
      <c r="B10" s="64" t="s">
        <v>30</v>
      </c>
      <c r="C10" s="62"/>
      <c r="D10" s="62"/>
      <c r="E10" s="70">
        <v>0.1</v>
      </c>
      <c r="F10" s="63" t="s">
        <v>71</v>
      </c>
    </row>
    <row r="11" spans="2:6" x14ac:dyDescent="0.25">
      <c r="B11" s="64" t="s">
        <v>31</v>
      </c>
      <c r="C11" s="62"/>
      <c r="D11" s="62"/>
      <c r="E11" s="70">
        <v>0.05</v>
      </c>
      <c r="F11" s="63" t="s">
        <v>71</v>
      </c>
    </row>
    <row r="12" spans="2:6" x14ac:dyDescent="0.25">
      <c r="B12" s="66" t="s">
        <v>81</v>
      </c>
      <c r="C12" s="67"/>
      <c r="D12" s="67"/>
      <c r="E12" s="97">
        <v>7000000</v>
      </c>
      <c r="F12" s="68" t="s">
        <v>72</v>
      </c>
    </row>
    <row r="13" spans="2:6" x14ac:dyDescent="0.25">
      <c r="B13" s="62"/>
      <c r="C13" s="62"/>
      <c r="D13" s="62"/>
      <c r="E13" s="71"/>
      <c r="F13" s="114" t="s">
        <v>82</v>
      </c>
    </row>
    <row r="14" spans="2:6" x14ac:dyDescent="0.25">
      <c r="B14" s="92" t="s">
        <v>16</v>
      </c>
      <c r="C14" s="62"/>
      <c r="D14" s="62"/>
      <c r="E14" s="71"/>
      <c r="F14" s="62"/>
    </row>
    <row r="15" spans="2:6" x14ac:dyDescent="0.25">
      <c r="B15" s="88" t="s">
        <v>12</v>
      </c>
      <c r="E15" s="69">
        <f>CF!$E$12*(E6+E5*CF!$E$5)</f>
        <v>80044912.239718765</v>
      </c>
      <c r="F15" s="62"/>
    </row>
    <row r="16" spans="2:6" x14ac:dyDescent="0.25">
      <c r="B16" s="88" t="s">
        <v>61</v>
      </c>
      <c r="E16" s="93">
        <f>-CF!$E$13*(E6+E5*CF!$E$5)</f>
        <v>-64035929.791775018</v>
      </c>
      <c r="F16" s="62"/>
    </row>
    <row r="17" spans="2:6" x14ac:dyDescent="0.25">
      <c r="B17" s="88" t="s">
        <v>60</v>
      </c>
      <c r="E17" s="93">
        <f>-CF!$E$14/(1+CF!$E$15)*E5</f>
        <v>-8629980.5825242717</v>
      </c>
      <c r="F17" s="62"/>
    </row>
    <row r="18" spans="2:6" x14ac:dyDescent="0.25">
      <c r="B18" s="88" t="s">
        <v>62</v>
      </c>
      <c r="E18" s="116">
        <f>-E8*E15</f>
        <v>-3201796.4895887505</v>
      </c>
      <c r="F18" s="62"/>
    </row>
    <row r="19" spans="2:6" ht="14.25" thickBot="1" x14ac:dyDescent="0.3">
      <c r="B19" s="101" t="s">
        <v>73</v>
      </c>
      <c r="E19" s="102">
        <f>SUM(E15:E18)</f>
        <v>4177205.3758307248</v>
      </c>
      <c r="F19" s="62"/>
    </row>
    <row r="20" spans="2:6" ht="14.25" thickTop="1" x14ac:dyDescent="0.25">
      <c r="B20" s="62"/>
      <c r="C20" s="62"/>
      <c r="D20" s="62"/>
      <c r="E20" s="71"/>
      <c r="F20" s="62"/>
    </row>
    <row r="21" spans="2:6" x14ac:dyDescent="0.25">
      <c r="B21" s="92" t="s">
        <v>64</v>
      </c>
    </row>
    <row r="22" spans="2:6" x14ac:dyDescent="0.25">
      <c r="B22" s="88" t="s">
        <v>65</v>
      </c>
      <c r="E22" s="94">
        <f>E19</f>
        <v>4177205.3758307248</v>
      </c>
    </row>
    <row r="23" spans="2:6" x14ac:dyDescent="0.25">
      <c r="B23" s="88" t="s">
        <v>66</v>
      </c>
      <c r="C23" s="103" t="s">
        <v>77</v>
      </c>
      <c r="E23" s="104">
        <f>-E12</f>
        <v>-7000000</v>
      </c>
    </row>
    <row r="24" spans="2:6" x14ac:dyDescent="0.25">
      <c r="B24" s="88" t="s">
        <v>67</v>
      </c>
      <c r="C24" s="103" t="s">
        <v>74</v>
      </c>
      <c r="E24" s="104">
        <f>-(E4+E18)</f>
        <v>-26798203.510411248</v>
      </c>
      <c r="F24" s="115" t="s">
        <v>84</v>
      </c>
    </row>
    <row r="25" spans="2:6" x14ac:dyDescent="0.25">
      <c r="B25" s="88" t="s">
        <v>68</v>
      </c>
      <c r="C25" s="103" t="s">
        <v>15</v>
      </c>
      <c r="E25" s="105">
        <f>'CF_c)i)Soln'!$L$22</f>
        <v>-10055766.703998849</v>
      </c>
    </row>
    <row r="26" spans="2:6" ht="14.25" thickBot="1" x14ac:dyDescent="0.3">
      <c r="B26" s="101" t="s">
        <v>69</v>
      </c>
      <c r="E26" s="102">
        <f>SUM(E22:E25)</f>
        <v>-39676764.838579372</v>
      </c>
    </row>
    <row r="27" spans="2:6" ht="14.25" thickTop="1" x14ac:dyDescent="0.25"/>
    <row r="29" spans="2:6" x14ac:dyDescent="0.25">
      <c r="B29" s="88" t="s">
        <v>13</v>
      </c>
      <c r="E29" s="69">
        <f>E11*(E6+E5*CF!$E$5)+E5*CF!$E$5-CF!$E$18*(E6+E5*CF!$E$5)*(1+CF!$E$10-CF!$E$12)-'Mortality Table'!$B$41*(E6+E5*CF!$E$5)*(1+CF!E10-CF!E12)*(1-CF!E18)+E16+E17-E12-(('CF_c)i)Soln'!H26-'CF_c)i)Soln'!L22)-(E6-E4))</f>
        <v>-39676764.838578224</v>
      </c>
      <c r="F29" s="115" t="s">
        <v>83</v>
      </c>
    </row>
    <row r="30" spans="2:6" x14ac:dyDescent="0.25">
      <c r="B30" s="106" t="s">
        <v>70</v>
      </c>
      <c r="E30" s="95">
        <f>E26-E29</f>
        <v>-1.1473894119262695E-6</v>
      </c>
    </row>
    <row r="33" spans="5:5" x14ac:dyDescent="0.25">
      <c r="E33" s="108"/>
    </row>
    <row r="34" spans="5:5" x14ac:dyDescent="0.25">
      <c r="E34" s="108"/>
    </row>
    <row r="49" spans="3:3" x14ac:dyDescent="0.25">
      <c r="C49" s="88" t="s">
        <v>14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Q52"/>
  <sheetViews>
    <sheetView zoomScale="85" zoomScaleNormal="85" zoomScaleSheetLayoutView="90" workbookViewId="0">
      <pane xSplit="4" ySplit="25" topLeftCell="E26" activePane="bottomRight" state="frozen"/>
      <selection pane="topRight" activeCell="E1" sqref="E1"/>
      <selection pane="bottomLeft" activeCell="A28" sqref="A28"/>
      <selection pane="bottomRight" activeCell="E6" sqref="E6"/>
    </sheetView>
  </sheetViews>
  <sheetFormatPr defaultRowHeight="13.5" x14ac:dyDescent="0.25"/>
  <cols>
    <col min="1" max="1" width="5.7109375" style="9" customWidth="1"/>
    <col min="2" max="4" width="12.28515625" style="9" customWidth="1"/>
    <col min="5" max="5" width="14.7109375" style="6" customWidth="1"/>
    <col min="6" max="8" width="13.42578125" style="6" customWidth="1"/>
    <col min="9" max="12" width="14" style="6" customWidth="1"/>
    <col min="13" max="13" width="13.7109375" style="6" customWidth="1"/>
    <col min="14" max="16" width="9.140625" style="6"/>
    <col min="17" max="17" width="13.28515625" style="6" customWidth="1"/>
    <col min="18" max="231" width="9.140625" style="6"/>
    <col min="232" max="232" width="14.85546875" style="6" customWidth="1"/>
    <col min="233" max="233" width="15.85546875" style="6" customWidth="1"/>
    <col min="234" max="234" width="9.85546875" style="6" customWidth="1"/>
    <col min="235" max="235" width="6.85546875" style="6" customWidth="1"/>
    <col min="236" max="237" width="10.85546875" style="6" customWidth="1"/>
    <col min="238" max="238" width="5.7109375" style="6" customWidth="1"/>
    <col min="239" max="239" width="11.5703125" style="6" customWidth="1"/>
    <col min="240" max="240" width="9.140625" style="6"/>
    <col min="241" max="241" width="9.7109375" style="6" customWidth="1"/>
    <col min="242" max="242" width="8.5703125" style="6" customWidth="1"/>
    <col min="243" max="244" width="0" style="6" hidden="1" customWidth="1"/>
    <col min="245" max="245" width="8.28515625" style="6" customWidth="1"/>
    <col min="246" max="246" width="11.85546875" style="6" customWidth="1"/>
    <col min="247" max="247" width="11.42578125" style="6" customWidth="1"/>
    <col min="248" max="248" width="9.140625" style="6"/>
    <col min="249" max="249" width="7.85546875" style="6" customWidth="1"/>
    <col min="250" max="487" width="9.140625" style="6"/>
    <col min="488" max="488" width="14.85546875" style="6" customWidth="1"/>
    <col min="489" max="489" width="15.85546875" style="6" customWidth="1"/>
    <col min="490" max="490" width="9.85546875" style="6" customWidth="1"/>
    <col min="491" max="491" width="6.85546875" style="6" customWidth="1"/>
    <col min="492" max="493" width="10.85546875" style="6" customWidth="1"/>
    <col min="494" max="494" width="5.7109375" style="6" customWidth="1"/>
    <col min="495" max="495" width="11.5703125" style="6" customWidth="1"/>
    <col min="496" max="496" width="9.140625" style="6"/>
    <col min="497" max="497" width="9.7109375" style="6" customWidth="1"/>
    <col min="498" max="498" width="8.5703125" style="6" customWidth="1"/>
    <col min="499" max="500" width="0" style="6" hidden="1" customWidth="1"/>
    <col min="501" max="501" width="8.28515625" style="6" customWidth="1"/>
    <col min="502" max="502" width="11.85546875" style="6" customWidth="1"/>
    <col min="503" max="503" width="11.42578125" style="6" customWidth="1"/>
    <col min="504" max="504" width="9.140625" style="6"/>
    <col min="505" max="505" width="7.85546875" style="6" customWidth="1"/>
    <col min="506" max="743" width="9.140625" style="6"/>
    <col min="744" max="744" width="14.85546875" style="6" customWidth="1"/>
    <col min="745" max="745" width="15.85546875" style="6" customWidth="1"/>
    <col min="746" max="746" width="9.85546875" style="6" customWidth="1"/>
    <col min="747" max="747" width="6.85546875" style="6" customWidth="1"/>
    <col min="748" max="749" width="10.85546875" style="6" customWidth="1"/>
    <col min="750" max="750" width="5.7109375" style="6" customWidth="1"/>
    <col min="751" max="751" width="11.5703125" style="6" customWidth="1"/>
    <col min="752" max="752" width="9.140625" style="6"/>
    <col min="753" max="753" width="9.7109375" style="6" customWidth="1"/>
    <col min="754" max="754" width="8.5703125" style="6" customWidth="1"/>
    <col min="755" max="756" width="0" style="6" hidden="1" customWidth="1"/>
    <col min="757" max="757" width="8.28515625" style="6" customWidth="1"/>
    <col min="758" max="758" width="11.85546875" style="6" customWidth="1"/>
    <col min="759" max="759" width="11.42578125" style="6" customWidth="1"/>
    <col min="760" max="760" width="9.140625" style="6"/>
    <col min="761" max="761" width="7.85546875" style="6" customWidth="1"/>
    <col min="762" max="999" width="9.140625" style="6"/>
    <col min="1000" max="1000" width="14.85546875" style="6" customWidth="1"/>
    <col min="1001" max="1001" width="15.85546875" style="6" customWidth="1"/>
    <col min="1002" max="1002" width="9.85546875" style="6" customWidth="1"/>
    <col min="1003" max="1003" width="6.85546875" style="6" customWidth="1"/>
    <col min="1004" max="1005" width="10.85546875" style="6" customWidth="1"/>
    <col min="1006" max="1006" width="5.7109375" style="6" customWidth="1"/>
    <col min="1007" max="1007" width="11.5703125" style="6" customWidth="1"/>
    <col min="1008" max="1008" width="9.140625" style="6"/>
    <col min="1009" max="1009" width="9.7109375" style="6" customWidth="1"/>
    <col min="1010" max="1010" width="8.5703125" style="6" customWidth="1"/>
    <col min="1011" max="1012" width="0" style="6" hidden="1" customWidth="1"/>
    <col min="1013" max="1013" width="8.28515625" style="6" customWidth="1"/>
    <col min="1014" max="1014" width="11.85546875" style="6" customWidth="1"/>
    <col min="1015" max="1015" width="11.42578125" style="6" customWidth="1"/>
    <col min="1016" max="1016" width="9.140625" style="6"/>
    <col min="1017" max="1017" width="7.85546875" style="6" customWidth="1"/>
    <col min="1018" max="1255" width="9.140625" style="6"/>
    <col min="1256" max="1256" width="14.85546875" style="6" customWidth="1"/>
    <col min="1257" max="1257" width="15.85546875" style="6" customWidth="1"/>
    <col min="1258" max="1258" width="9.85546875" style="6" customWidth="1"/>
    <col min="1259" max="1259" width="6.85546875" style="6" customWidth="1"/>
    <col min="1260" max="1261" width="10.85546875" style="6" customWidth="1"/>
    <col min="1262" max="1262" width="5.7109375" style="6" customWidth="1"/>
    <col min="1263" max="1263" width="11.5703125" style="6" customWidth="1"/>
    <col min="1264" max="1264" width="9.140625" style="6"/>
    <col min="1265" max="1265" width="9.7109375" style="6" customWidth="1"/>
    <col min="1266" max="1266" width="8.5703125" style="6" customWidth="1"/>
    <col min="1267" max="1268" width="0" style="6" hidden="1" customWidth="1"/>
    <col min="1269" max="1269" width="8.28515625" style="6" customWidth="1"/>
    <col min="1270" max="1270" width="11.85546875" style="6" customWidth="1"/>
    <col min="1271" max="1271" width="11.42578125" style="6" customWidth="1"/>
    <col min="1272" max="1272" width="9.140625" style="6"/>
    <col min="1273" max="1273" width="7.85546875" style="6" customWidth="1"/>
    <col min="1274" max="1511" width="9.140625" style="6"/>
    <col min="1512" max="1512" width="14.85546875" style="6" customWidth="1"/>
    <col min="1513" max="1513" width="15.85546875" style="6" customWidth="1"/>
    <col min="1514" max="1514" width="9.85546875" style="6" customWidth="1"/>
    <col min="1515" max="1515" width="6.85546875" style="6" customWidth="1"/>
    <col min="1516" max="1517" width="10.85546875" style="6" customWidth="1"/>
    <col min="1518" max="1518" width="5.7109375" style="6" customWidth="1"/>
    <col min="1519" max="1519" width="11.5703125" style="6" customWidth="1"/>
    <col min="1520" max="1520" width="9.140625" style="6"/>
    <col min="1521" max="1521" width="9.7109375" style="6" customWidth="1"/>
    <col min="1522" max="1522" width="8.5703125" style="6" customWidth="1"/>
    <col min="1523" max="1524" width="0" style="6" hidden="1" customWidth="1"/>
    <col min="1525" max="1525" width="8.28515625" style="6" customWidth="1"/>
    <col min="1526" max="1526" width="11.85546875" style="6" customWidth="1"/>
    <col min="1527" max="1527" width="11.42578125" style="6" customWidth="1"/>
    <col min="1528" max="1528" width="9.140625" style="6"/>
    <col min="1529" max="1529" width="7.85546875" style="6" customWidth="1"/>
    <col min="1530" max="1767" width="9.140625" style="6"/>
    <col min="1768" max="1768" width="14.85546875" style="6" customWidth="1"/>
    <col min="1769" max="1769" width="15.85546875" style="6" customWidth="1"/>
    <col min="1770" max="1770" width="9.85546875" style="6" customWidth="1"/>
    <col min="1771" max="1771" width="6.85546875" style="6" customWidth="1"/>
    <col min="1772" max="1773" width="10.85546875" style="6" customWidth="1"/>
    <col min="1774" max="1774" width="5.7109375" style="6" customWidth="1"/>
    <col min="1775" max="1775" width="11.5703125" style="6" customWidth="1"/>
    <col min="1776" max="1776" width="9.140625" style="6"/>
    <col min="1777" max="1777" width="9.7109375" style="6" customWidth="1"/>
    <col min="1778" max="1778" width="8.5703125" style="6" customWidth="1"/>
    <col min="1779" max="1780" width="0" style="6" hidden="1" customWidth="1"/>
    <col min="1781" max="1781" width="8.28515625" style="6" customWidth="1"/>
    <col min="1782" max="1782" width="11.85546875" style="6" customWidth="1"/>
    <col min="1783" max="1783" width="11.42578125" style="6" customWidth="1"/>
    <col min="1784" max="1784" width="9.140625" style="6"/>
    <col min="1785" max="1785" width="7.85546875" style="6" customWidth="1"/>
    <col min="1786" max="2023" width="9.140625" style="6"/>
    <col min="2024" max="2024" width="14.85546875" style="6" customWidth="1"/>
    <col min="2025" max="2025" width="15.85546875" style="6" customWidth="1"/>
    <col min="2026" max="2026" width="9.85546875" style="6" customWidth="1"/>
    <col min="2027" max="2027" width="6.85546875" style="6" customWidth="1"/>
    <col min="2028" max="2029" width="10.85546875" style="6" customWidth="1"/>
    <col min="2030" max="2030" width="5.7109375" style="6" customWidth="1"/>
    <col min="2031" max="2031" width="11.5703125" style="6" customWidth="1"/>
    <col min="2032" max="2032" width="9.140625" style="6"/>
    <col min="2033" max="2033" width="9.7109375" style="6" customWidth="1"/>
    <col min="2034" max="2034" width="8.5703125" style="6" customWidth="1"/>
    <col min="2035" max="2036" width="0" style="6" hidden="1" customWidth="1"/>
    <col min="2037" max="2037" width="8.28515625" style="6" customWidth="1"/>
    <col min="2038" max="2038" width="11.85546875" style="6" customWidth="1"/>
    <col min="2039" max="2039" width="11.42578125" style="6" customWidth="1"/>
    <col min="2040" max="2040" width="9.140625" style="6"/>
    <col min="2041" max="2041" width="7.85546875" style="6" customWidth="1"/>
    <col min="2042" max="2279" width="9.140625" style="6"/>
    <col min="2280" max="2280" width="14.85546875" style="6" customWidth="1"/>
    <col min="2281" max="2281" width="15.85546875" style="6" customWidth="1"/>
    <col min="2282" max="2282" width="9.85546875" style="6" customWidth="1"/>
    <col min="2283" max="2283" width="6.85546875" style="6" customWidth="1"/>
    <col min="2284" max="2285" width="10.85546875" style="6" customWidth="1"/>
    <col min="2286" max="2286" width="5.7109375" style="6" customWidth="1"/>
    <col min="2287" max="2287" width="11.5703125" style="6" customWidth="1"/>
    <col min="2288" max="2288" width="9.140625" style="6"/>
    <col min="2289" max="2289" width="9.7109375" style="6" customWidth="1"/>
    <col min="2290" max="2290" width="8.5703125" style="6" customWidth="1"/>
    <col min="2291" max="2292" width="0" style="6" hidden="1" customWidth="1"/>
    <col min="2293" max="2293" width="8.28515625" style="6" customWidth="1"/>
    <col min="2294" max="2294" width="11.85546875" style="6" customWidth="1"/>
    <col min="2295" max="2295" width="11.42578125" style="6" customWidth="1"/>
    <col min="2296" max="2296" width="9.140625" style="6"/>
    <col min="2297" max="2297" width="7.85546875" style="6" customWidth="1"/>
    <col min="2298" max="2535" width="9.140625" style="6"/>
    <col min="2536" max="2536" width="14.85546875" style="6" customWidth="1"/>
    <col min="2537" max="2537" width="15.85546875" style="6" customWidth="1"/>
    <col min="2538" max="2538" width="9.85546875" style="6" customWidth="1"/>
    <col min="2539" max="2539" width="6.85546875" style="6" customWidth="1"/>
    <col min="2540" max="2541" width="10.85546875" style="6" customWidth="1"/>
    <col min="2542" max="2542" width="5.7109375" style="6" customWidth="1"/>
    <col min="2543" max="2543" width="11.5703125" style="6" customWidth="1"/>
    <col min="2544" max="2544" width="9.140625" style="6"/>
    <col min="2545" max="2545" width="9.7109375" style="6" customWidth="1"/>
    <col min="2546" max="2546" width="8.5703125" style="6" customWidth="1"/>
    <col min="2547" max="2548" width="0" style="6" hidden="1" customWidth="1"/>
    <col min="2549" max="2549" width="8.28515625" style="6" customWidth="1"/>
    <col min="2550" max="2550" width="11.85546875" style="6" customWidth="1"/>
    <col min="2551" max="2551" width="11.42578125" style="6" customWidth="1"/>
    <col min="2552" max="2552" width="9.140625" style="6"/>
    <col min="2553" max="2553" width="7.85546875" style="6" customWidth="1"/>
    <col min="2554" max="2791" width="9.140625" style="6"/>
    <col min="2792" max="2792" width="14.85546875" style="6" customWidth="1"/>
    <col min="2793" max="2793" width="15.85546875" style="6" customWidth="1"/>
    <col min="2794" max="2794" width="9.85546875" style="6" customWidth="1"/>
    <col min="2795" max="2795" width="6.85546875" style="6" customWidth="1"/>
    <col min="2796" max="2797" width="10.85546875" style="6" customWidth="1"/>
    <col min="2798" max="2798" width="5.7109375" style="6" customWidth="1"/>
    <col min="2799" max="2799" width="11.5703125" style="6" customWidth="1"/>
    <col min="2800" max="2800" width="9.140625" style="6"/>
    <col min="2801" max="2801" width="9.7109375" style="6" customWidth="1"/>
    <col min="2802" max="2802" width="8.5703125" style="6" customWidth="1"/>
    <col min="2803" max="2804" width="0" style="6" hidden="1" customWidth="1"/>
    <col min="2805" max="2805" width="8.28515625" style="6" customWidth="1"/>
    <col min="2806" max="2806" width="11.85546875" style="6" customWidth="1"/>
    <col min="2807" max="2807" width="11.42578125" style="6" customWidth="1"/>
    <col min="2808" max="2808" width="9.140625" style="6"/>
    <col min="2809" max="2809" width="7.85546875" style="6" customWidth="1"/>
    <col min="2810" max="3047" width="9.140625" style="6"/>
    <col min="3048" max="3048" width="14.85546875" style="6" customWidth="1"/>
    <col min="3049" max="3049" width="15.85546875" style="6" customWidth="1"/>
    <col min="3050" max="3050" width="9.85546875" style="6" customWidth="1"/>
    <col min="3051" max="3051" width="6.85546875" style="6" customWidth="1"/>
    <col min="3052" max="3053" width="10.85546875" style="6" customWidth="1"/>
    <col min="3054" max="3054" width="5.7109375" style="6" customWidth="1"/>
    <col min="3055" max="3055" width="11.5703125" style="6" customWidth="1"/>
    <col min="3056" max="3056" width="9.140625" style="6"/>
    <col min="3057" max="3057" width="9.7109375" style="6" customWidth="1"/>
    <col min="3058" max="3058" width="8.5703125" style="6" customWidth="1"/>
    <col min="3059" max="3060" width="0" style="6" hidden="1" customWidth="1"/>
    <col min="3061" max="3061" width="8.28515625" style="6" customWidth="1"/>
    <col min="3062" max="3062" width="11.85546875" style="6" customWidth="1"/>
    <col min="3063" max="3063" width="11.42578125" style="6" customWidth="1"/>
    <col min="3064" max="3064" width="9.140625" style="6"/>
    <col min="3065" max="3065" width="7.85546875" style="6" customWidth="1"/>
    <col min="3066" max="3303" width="9.140625" style="6"/>
    <col min="3304" max="3304" width="14.85546875" style="6" customWidth="1"/>
    <col min="3305" max="3305" width="15.85546875" style="6" customWidth="1"/>
    <col min="3306" max="3306" width="9.85546875" style="6" customWidth="1"/>
    <col min="3307" max="3307" width="6.85546875" style="6" customWidth="1"/>
    <col min="3308" max="3309" width="10.85546875" style="6" customWidth="1"/>
    <col min="3310" max="3310" width="5.7109375" style="6" customWidth="1"/>
    <col min="3311" max="3311" width="11.5703125" style="6" customWidth="1"/>
    <col min="3312" max="3312" width="9.140625" style="6"/>
    <col min="3313" max="3313" width="9.7109375" style="6" customWidth="1"/>
    <col min="3314" max="3314" width="8.5703125" style="6" customWidth="1"/>
    <col min="3315" max="3316" width="0" style="6" hidden="1" customWidth="1"/>
    <col min="3317" max="3317" width="8.28515625" style="6" customWidth="1"/>
    <col min="3318" max="3318" width="11.85546875" style="6" customWidth="1"/>
    <col min="3319" max="3319" width="11.42578125" style="6" customWidth="1"/>
    <col min="3320" max="3320" width="9.140625" style="6"/>
    <col min="3321" max="3321" width="7.85546875" style="6" customWidth="1"/>
    <col min="3322" max="3559" width="9.140625" style="6"/>
    <col min="3560" max="3560" width="14.85546875" style="6" customWidth="1"/>
    <col min="3561" max="3561" width="15.85546875" style="6" customWidth="1"/>
    <col min="3562" max="3562" width="9.85546875" style="6" customWidth="1"/>
    <col min="3563" max="3563" width="6.85546875" style="6" customWidth="1"/>
    <col min="3564" max="3565" width="10.85546875" style="6" customWidth="1"/>
    <col min="3566" max="3566" width="5.7109375" style="6" customWidth="1"/>
    <col min="3567" max="3567" width="11.5703125" style="6" customWidth="1"/>
    <col min="3568" max="3568" width="9.140625" style="6"/>
    <col min="3569" max="3569" width="9.7109375" style="6" customWidth="1"/>
    <col min="3570" max="3570" width="8.5703125" style="6" customWidth="1"/>
    <col min="3571" max="3572" width="0" style="6" hidden="1" customWidth="1"/>
    <col min="3573" max="3573" width="8.28515625" style="6" customWidth="1"/>
    <col min="3574" max="3574" width="11.85546875" style="6" customWidth="1"/>
    <col min="3575" max="3575" width="11.42578125" style="6" customWidth="1"/>
    <col min="3576" max="3576" width="9.140625" style="6"/>
    <col min="3577" max="3577" width="7.85546875" style="6" customWidth="1"/>
    <col min="3578" max="3815" width="9.140625" style="6"/>
    <col min="3816" max="3816" width="14.85546875" style="6" customWidth="1"/>
    <col min="3817" max="3817" width="15.85546875" style="6" customWidth="1"/>
    <col min="3818" max="3818" width="9.85546875" style="6" customWidth="1"/>
    <col min="3819" max="3819" width="6.85546875" style="6" customWidth="1"/>
    <col min="3820" max="3821" width="10.85546875" style="6" customWidth="1"/>
    <col min="3822" max="3822" width="5.7109375" style="6" customWidth="1"/>
    <col min="3823" max="3823" width="11.5703125" style="6" customWidth="1"/>
    <col min="3824" max="3824" width="9.140625" style="6"/>
    <col min="3825" max="3825" width="9.7109375" style="6" customWidth="1"/>
    <col min="3826" max="3826" width="8.5703125" style="6" customWidth="1"/>
    <col min="3827" max="3828" width="0" style="6" hidden="1" customWidth="1"/>
    <col min="3829" max="3829" width="8.28515625" style="6" customWidth="1"/>
    <col min="3830" max="3830" width="11.85546875" style="6" customWidth="1"/>
    <col min="3831" max="3831" width="11.42578125" style="6" customWidth="1"/>
    <col min="3832" max="3832" width="9.140625" style="6"/>
    <col min="3833" max="3833" width="7.85546875" style="6" customWidth="1"/>
    <col min="3834" max="4071" width="9.140625" style="6"/>
    <col min="4072" max="4072" width="14.85546875" style="6" customWidth="1"/>
    <col min="4073" max="4073" width="15.85546875" style="6" customWidth="1"/>
    <col min="4074" max="4074" width="9.85546875" style="6" customWidth="1"/>
    <col min="4075" max="4075" width="6.85546875" style="6" customWidth="1"/>
    <col min="4076" max="4077" width="10.85546875" style="6" customWidth="1"/>
    <col min="4078" max="4078" width="5.7109375" style="6" customWidth="1"/>
    <col min="4079" max="4079" width="11.5703125" style="6" customWidth="1"/>
    <col min="4080" max="4080" width="9.140625" style="6"/>
    <col min="4081" max="4081" width="9.7109375" style="6" customWidth="1"/>
    <col min="4082" max="4082" width="8.5703125" style="6" customWidth="1"/>
    <col min="4083" max="4084" width="0" style="6" hidden="1" customWidth="1"/>
    <col min="4085" max="4085" width="8.28515625" style="6" customWidth="1"/>
    <col min="4086" max="4086" width="11.85546875" style="6" customWidth="1"/>
    <col min="4087" max="4087" width="11.42578125" style="6" customWidth="1"/>
    <col min="4088" max="4088" width="9.140625" style="6"/>
    <col min="4089" max="4089" width="7.85546875" style="6" customWidth="1"/>
    <col min="4090" max="4327" width="9.140625" style="6"/>
    <col min="4328" max="4328" width="14.85546875" style="6" customWidth="1"/>
    <col min="4329" max="4329" width="15.85546875" style="6" customWidth="1"/>
    <col min="4330" max="4330" width="9.85546875" style="6" customWidth="1"/>
    <col min="4331" max="4331" width="6.85546875" style="6" customWidth="1"/>
    <col min="4332" max="4333" width="10.85546875" style="6" customWidth="1"/>
    <col min="4334" max="4334" width="5.7109375" style="6" customWidth="1"/>
    <col min="4335" max="4335" width="11.5703125" style="6" customWidth="1"/>
    <col min="4336" max="4336" width="9.140625" style="6"/>
    <col min="4337" max="4337" width="9.7109375" style="6" customWidth="1"/>
    <col min="4338" max="4338" width="8.5703125" style="6" customWidth="1"/>
    <col min="4339" max="4340" width="0" style="6" hidden="1" customWidth="1"/>
    <col min="4341" max="4341" width="8.28515625" style="6" customWidth="1"/>
    <col min="4342" max="4342" width="11.85546875" style="6" customWidth="1"/>
    <col min="4343" max="4343" width="11.42578125" style="6" customWidth="1"/>
    <col min="4344" max="4344" width="9.140625" style="6"/>
    <col min="4345" max="4345" width="7.85546875" style="6" customWidth="1"/>
    <col min="4346" max="4583" width="9.140625" style="6"/>
    <col min="4584" max="4584" width="14.85546875" style="6" customWidth="1"/>
    <col min="4585" max="4585" width="15.85546875" style="6" customWidth="1"/>
    <col min="4586" max="4586" width="9.85546875" style="6" customWidth="1"/>
    <col min="4587" max="4587" width="6.85546875" style="6" customWidth="1"/>
    <col min="4588" max="4589" width="10.85546875" style="6" customWidth="1"/>
    <col min="4590" max="4590" width="5.7109375" style="6" customWidth="1"/>
    <col min="4591" max="4591" width="11.5703125" style="6" customWidth="1"/>
    <col min="4592" max="4592" width="9.140625" style="6"/>
    <col min="4593" max="4593" width="9.7109375" style="6" customWidth="1"/>
    <col min="4594" max="4594" width="8.5703125" style="6" customWidth="1"/>
    <col min="4595" max="4596" width="0" style="6" hidden="1" customWidth="1"/>
    <col min="4597" max="4597" width="8.28515625" style="6" customWidth="1"/>
    <col min="4598" max="4598" width="11.85546875" style="6" customWidth="1"/>
    <col min="4599" max="4599" width="11.42578125" style="6" customWidth="1"/>
    <col min="4600" max="4600" width="9.140625" style="6"/>
    <col min="4601" max="4601" width="7.85546875" style="6" customWidth="1"/>
    <col min="4602" max="4839" width="9.140625" style="6"/>
    <col min="4840" max="4840" width="14.85546875" style="6" customWidth="1"/>
    <col min="4841" max="4841" width="15.85546875" style="6" customWidth="1"/>
    <col min="4842" max="4842" width="9.85546875" style="6" customWidth="1"/>
    <col min="4843" max="4843" width="6.85546875" style="6" customWidth="1"/>
    <col min="4844" max="4845" width="10.85546875" style="6" customWidth="1"/>
    <col min="4846" max="4846" width="5.7109375" style="6" customWidth="1"/>
    <col min="4847" max="4847" width="11.5703125" style="6" customWidth="1"/>
    <col min="4848" max="4848" width="9.140625" style="6"/>
    <col min="4849" max="4849" width="9.7109375" style="6" customWidth="1"/>
    <col min="4850" max="4850" width="8.5703125" style="6" customWidth="1"/>
    <col min="4851" max="4852" width="0" style="6" hidden="1" customWidth="1"/>
    <col min="4853" max="4853" width="8.28515625" style="6" customWidth="1"/>
    <col min="4854" max="4854" width="11.85546875" style="6" customWidth="1"/>
    <col min="4855" max="4855" width="11.42578125" style="6" customWidth="1"/>
    <col min="4856" max="4856" width="9.140625" style="6"/>
    <col min="4857" max="4857" width="7.85546875" style="6" customWidth="1"/>
    <col min="4858" max="5095" width="9.140625" style="6"/>
    <col min="5096" max="5096" width="14.85546875" style="6" customWidth="1"/>
    <col min="5097" max="5097" width="15.85546875" style="6" customWidth="1"/>
    <col min="5098" max="5098" width="9.85546875" style="6" customWidth="1"/>
    <col min="5099" max="5099" width="6.85546875" style="6" customWidth="1"/>
    <col min="5100" max="5101" width="10.85546875" style="6" customWidth="1"/>
    <col min="5102" max="5102" width="5.7109375" style="6" customWidth="1"/>
    <col min="5103" max="5103" width="11.5703125" style="6" customWidth="1"/>
    <col min="5104" max="5104" width="9.140625" style="6"/>
    <col min="5105" max="5105" width="9.7109375" style="6" customWidth="1"/>
    <col min="5106" max="5106" width="8.5703125" style="6" customWidth="1"/>
    <col min="5107" max="5108" width="0" style="6" hidden="1" customWidth="1"/>
    <col min="5109" max="5109" width="8.28515625" style="6" customWidth="1"/>
    <col min="5110" max="5110" width="11.85546875" style="6" customWidth="1"/>
    <col min="5111" max="5111" width="11.42578125" style="6" customWidth="1"/>
    <col min="5112" max="5112" width="9.140625" style="6"/>
    <col min="5113" max="5113" width="7.85546875" style="6" customWidth="1"/>
    <col min="5114" max="5351" width="9.140625" style="6"/>
    <col min="5352" max="5352" width="14.85546875" style="6" customWidth="1"/>
    <col min="5353" max="5353" width="15.85546875" style="6" customWidth="1"/>
    <col min="5354" max="5354" width="9.85546875" style="6" customWidth="1"/>
    <col min="5355" max="5355" width="6.85546875" style="6" customWidth="1"/>
    <col min="5356" max="5357" width="10.85546875" style="6" customWidth="1"/>
    <col min="5358" max="5358" width="5.7109375" style="6" customWidth="1"/>
    <col min="5359" max="5359" width="11.5703125" style="6" customWidth="1"/>
    <col min="5360" max="5360" width="9.140625" style="6"/>
    <col min="5361" max="5361" width="9.7109375" style="6" customWidth="1"/>
    <col min="5362" max="5362" width="8.5703125" style="6" customWidth="1"/>
    <col min="5363" max="5364" width="0" style="6" hidden="1" customWidth="1"/>
    <col min="5365" max="5365" width="8.28515625" style="6" customWidth="1"/>
    <col min="5366" max="5366" width="11.85546875" style="6" customWidth="1"/>
    <col min="5367" max="5367" width="11.42578125" style="6" customWidth="1"/>
    <col min="5368" max="5368" width="9.140625" style="6"/>
    <col min="5369" max="5369" width="7.85546875" style="6" customWidth="1"/>
    <col min="5370" max="5607" width="9.140625" style="6"/>
    <col min="5608" max="5608" width="14.85546875" style="6" customWidth="1"/>
    <col min="5609" max="5609" width="15.85546875" style="6" customWidth="1"/>
    <col min="5610" max="5610" width="9.85546875" style="6" customWidth="1"/>
    <col min="5611" max="5611" width="6.85546875" style="6" customWidth="1"/>
    <col min="5612" max="5613" width="10.85546875" style="6" customWidth="1"/>
    <col min="5614" max="5614" width="5.7109375" style="6" customWidth="1"/>
    <col min="5615" max="5615" width="11.5703125" style="6" customWidth="1"/>
    <col min="5616" max="5616" width="9.140625" style="6"/>
    <col min="5617" max="5617" width="9.7109375" style="6" customWidth="1"/>
    <col min="5618" max="5618" width="8.5703125" style="6" customWidth="1"/>
    <col min="5619" max="5620" width="0" style="6" hidden="1" customWidth="1"/>
    <col min="5621" max="5621" width="8.28515625" style="6" customWidth="1"/>
    <col min="5622" max="5622" width="11.85546875" style="6" customWidth="1"/>
    <col min="5623" max="5623" width="11.42578125" style="6" customWidth="1"/>
    <col min="5624" max="5624" width="9.140625" style="6"/>
    <col min="5625" max="5625" width="7.85546875" style="6" customWidth="1"/>
    <col min="5626" max="5863" width="9.140625" style="6"/>
    <col min="5864" max="5864" width="14.85546875" style="6" customWidth="1"/>
    <col min="5865" max="5865" width="15.85546875" style="6" customWidth="1"/>
    <col min="5866" max="5866" width="9.85546875" style="6" customWidth="1"/>
    <col min="5867" max="5867" width="6.85546875" style="6" customWidth="1"/>
    <col min="5868" max="5869" width="10.85546875" style="6" customWidth="1"/>
    <col min="5870" max="5870" width="5.7109375" style="6" customWidth="1"/>
    <col min="5871" max="5871" width="11.5703125" style="6" customWidth="1"/>
    <col min="5872" max="5872" width="9.140625" style="6"/>
    <col min="5873" max="5873" width="9.7109375" style="6" customWidth="1"/>
    <col min="5874" max="5874" width="8.5703125" style="6" customWidth="1"/>
    <col min="5875" max="5876" width="0" style="6" hidden="1" customWidth="1"/>
    <col min="5877" max="5877" width="8.28515625" style="6" customWidth="1"/>
    <col min="5878" max="5878" width="11.85546875" style="6" customWidth="1"/>
    <col min="5879" max="5879" width="11.42578125" style="6" customWidth="1"/>
    <col min="5880" max="5880" width="9.140625" style="6"/>
    <col min="5881" max="5881" width="7.85546875" style="6" customWidth="1"/>
    <col min="5882" max="6119" width="9.140625" style="6"/>
    <col min="6120" max="6120" width="14.85546875" style="6" customWidth="1"/>
    <col min="6121" max="6121" width="15.85546875" style="6" customWidth="1"/>
    <col min="6122" max="6122" width="9.85546875" style="6" customWidth="1"/>
    <col min="6123" max="6123" width="6.85546875" style="6" customWidth="1"/>
    <col min="6124" max="6125" width="10.85546875" style="6" customWidth="1"/>
    <col min="6126" max="6126" width="5.7109375" style="6" customWidth="1"/>
    <col min="6127" max="6127" width="11.5703125" style="6" customWidth="1"/>
    <col min="6128" max="6128" width="9.140625" style="6"/>
    <col min="6129" max="6129" width="9.7109375" style="6" customWidth="1"/>
    <col min="6130" max="6130" width="8.5703125" style="6" customWidth="1"/>
    <col min="6131" max="6132" width="0" style="6" hidden="1" customWidth="1"/>
    <col min="6133" max="6133" width="8.28515625" style="6" customWidth="1"/>
    <col min="6134" max="6134" width="11.85546875" style="6" customWidth="1"/>
    <col min="6135" max="6135" width="11.42578125" style="6" customWidth="1"/>
    <col min="6136" max="6136" width="9.140625" style="6"/>
    <col min="6137" max="6137" width="7.85546875" style="6" customWidth="1"/>
    <col min="6138" max="6375" width="9.140625" style="6"/>
    <col min="6376" max="6376" width="14.85546875" style="6" customWidth="1"/>
    <col min="6377" max="6377" width="15.85546875" style="6" customWidth="1"/>
    <col min="6378" max="6378" width="9.85546875" style="6" customWidth="1"/>
    <col min="6379" max="6379" width="6.85546875" style="6" customWidth="1"/>
    <col min="6380" max="6381" width="10.85546875" style="6" customWidth="1"/>
    <col min="6382" max="6382" width="5.7109375" style="6" customWidth="1"/>
    <col min="6383" max="6383" width="11.5703125" style="6" customWidth="1"/>
    <col min="6384" max="6384" width="9.140625" style="6"/>
    <col min="6385" max="6385" width="9.7109375" style="6" customWidth="1"/>
    <col min="6386" max="6386" width="8.5703125" style="6" customWidth="1"/>
    <col min="6387" max="6388" width="0" style="6" hidden="1" customWidth="1"/>
    <col min="6389" max="6389" width="8.28515625" style="6" customWidth="1"/>
    <col min="6390" max="6390" width="11.85546875" style="6" customWidth="1"/>
    <col min="6391" max="6391" width="11.42578125" style="6" customWidth="1"/>
    <col min="6392" max="6392" width="9.140625" style="6"/>
    <col min="6393" max="6393" width="7.85546875" style="6" customWidth="1"/>
    <col min="6394" max="6631" width="9.140625" style="6"/>
    <col min="6632" max="6632" width="14.85546875" style="6" customWidth="1"/>
    <col min="6633" max="6633" width="15.85546875" style="6" customWidth="1"/>
    <col min="6634" max="6634" width="9.85546875" style="6" customWidth="1"/>
    <col min="6635" max="6635" width="6.85546875" style="6" customWidth="1"/>
    <col min="6636" max="6637" width="10.85546875" style="6" customWidth="1"/>
    <col min="6638" max="6638" width="5.7109375" style="6" customWidth="1"/>
    <col min="6639" max="6639" width="11.5703125" style="6" customWidth="1"/>
    <col min="6640" max="6640" width="9.140625" style="6"/>
    <col min="6641" max="6641" width="9.7109375" style="6" customWidth="1"/>
    <col min="6642" max="6642" width="8.5703125" style="6" customWidth="1"/>
    <col min="6643" max="6644" width="0" style="6" hidden="1" customWidth="1"/>
    <col min="6645" max="6645" width="8.28515625" style="6" customWidth="1"/>
    <col min="6646" max="6646" width="11.85546875" style="6" customWidth="1"/>
    <col min="6647" max="6647" width="11.42578125" style="6" customWidth="1"/>
    <col min="6648" max="6648" width="9.140625" style="6"/>
    <col min="6649" max="6649" width="7.85546875" style="6" customWidth="1"/>
    <col min="6650" max="6887" width="9.140625" style="6"/>
    <col min="6888" max="6888" width="14.85546875" style="6" customWidth="1"/>
    <col min="6889" max="6889" width="15.85546875" style="6" customWidth="1"/>
    <col min="6890" max="6890" width="9.85546875" style="6" customWidth="1"/>
    <col min="6891" max="6891" width="6.85546875" style="6" customWidth="1"/>
    <col min="6892" max="6893" width="10.85546875" style="6" customWidth="1"/>
    <col min="6894" max="6894" width="5.7109375" style="6" customWidth="1"/>
    <col min="6895" max="6895" width="11.5703125" style="6" customWidth="1"/>
    <col min="6896" max="6896" width="9.140625" style="6"/>
    <col min="6897" max="6897" width="9.7109375" style="6" customWidth="1"/>
    <col min="6898" max="6898" width="8.5703125" style="6" customWidth="1"/>
    <col min="6899" max="6900" width="0" style="6" hidden="1" customWidth="1"/>
    <col min="6901" max="6901" width="8.28515625" style="6" customWidth="1"/>
    <col min="6902" max="6902" width="11.85546875" style="6" customWidth="1"/>
    <col min="6903" max="6903" width="11.42578125" style="6" customWidth="1"/>
    <col min="6904" max="6904" width="9.140625" style="6"/>
    <col min="6905" max="6905" width="7.85546875" style="6" customWidth="1"/>
    <col min="6906" max="7143" width="9.140625" style="6"/>
    <col min="7144" max="7144" width="14.85546875" style="6" customWidth="1"/>
    <col min="7145" max="7145" width="15.85546875" style="6" customWidth="1"/>
    <col min="7146" max="7146" width="9.85546875" style="6" customWidth="1"/>
    <col min="7147" max="7147" width="6.85546875" style="6" customWidth="1"/>
    <col min="7148" max="7149" width="10.85546875" style="6" customWidth="1"/>
    <col min="7150" max="7150" width="5.7109375" style="6" customWidth="1"/>
    <col min="7151" max="7151" width="11.5703125" style="6" customWidth="1"/>
    <col min="7152" max="7152" width="9.140625" style="6"/>
    <col min="7153" max="7153" width="9.7109375" style="6" customWidth="1"/>
    <col min="7154" max="7154" width="8.5703125" style="6" customWidth="1"/>
    <col min="7155" max="7156" width="0" style="6" hidden="1" customWidth="1"/>
    <col min="7157" max="7157" width="8.28515625" style="6" customWidth="1"/>
    <col min="7158" max="7158" width="11.85546875" style="6" customWidth="1"/>
    <col min="7159" max="7159" width="11.42578125" style="6" customWidth="1"/>
    <col min="7160" max="7160" width="9.140625" style="6"/>
    <col min="7161" max="7161" width="7.85546875" style="6" customWidth="1"/>
    <col min="7162" max="7399" width="9.140625" style="6"/>
    <col min="7400" max="7400" width="14.85546875" style="6" customWidth="1"/>
    <col min="7401" max="7401" width="15.85546875" style="6" customWidth="1"/>
    <col min="7402" max="7402" width="9.85546875" style="6" customWidth="1"/>
    <col min="7403" max="7403" width="6.85546875" style="6" customWidth="1"/>
    <col min="7404" max="7405" width="10.85546875" style="6" customWidth="1"/>
    <col min="7406" max="7406" width="5.7109375" style="6" customWidth="1"/>
    <col min="7407" max="7407" width="11.5703125" style="6" customWidth="1"/>
    <col min="7408" max="7408" width="9.140625" style="6"/>
    <col min="7409" max="7409" width="9.7109375" style="6" customWidth="1"/>
    <col min="7410" max="7410" width="8.5703125" style="6" customWidth="1"/>
    <col min="7411" max="7412" width="0" style="6" hidden="1" customWidth="1"/>
    <col min="7413" max="7413" width="8.28515625" style="6" customWidth="1"/>
    <col min="7414" max="7414" width="11.85546875" style="6" customWidth="1"/>
    <col min="7415" max="7415" width="11.42578125" style="6" customWidth="1"/>
    <col min="7416" max="7416" width="9.140625" style="6"/>
    <col min="7417" max="7417" width="7.85546875" style="6" customWidth="1"/>
    <col min="7418" max="7655" width="9.140625" style="6"/>
    <col min="7656" max="7656" width="14.85546875" style="6" customWidth="1"/>
    <col min="7657" max="7657" width="15.85546875" style="6" customWidth="1"/>
    <col min="7658" max="7658" width="9.85546875" style="6" customWidth="1"/>
    <col min="7659" max="7659" width="6.85546875" style="6" customWidth="1"/>
    <col min="7660" max="7661" width="10.85546875" style="6" customWidth="1"/>
    <col min="7662" max="7662" width="5.7109375" style="6" customWidth="1"/>
    <col min="7663" max="7663" width="11.5703125" style="6" customWidth="1"/>
    <col min="7664" max="7664" width="9.140625" style="6"/>
    <col min="7665" max="7665" width="9.7109375" style="6" customWidth="1"/>
    <col min="7666" max="7666" width="8.5703125" style="6" customWidth="1"/>
    <col min="7667" max="7668" width="0" style="6" hidden="1" customWidth="1"/>
    <col min="7669" max="7669" width="8.28515625" style="6" customWidth="1"/>
    <col min="7670" max="7670" width="11.85546875" style="6" customWidth="1"/>
    <col min="7671" max="7671" width="11.42578125" style="6" customWidth="1"/>
    <col min="7672" max="7672" width="9.140625" style="6"/>
    <col min="7673" max="7673" width="7.85546875" style="6" customWidth="1"/>
    <col min="7674" max="7911" width="9.140625" style="6"/>
    <col min="7912" max="7912" width="14.85546875" style="6" customWidth="1"/>
    <col min="7913" max="7913" width="15.85546875" style="6" customWidth="1"/>
    <col min="7914" max="7914" width="9.85546875" style="6" customWidth="1"/>
    <col min="7915" max="7915" width="6.85546875" style="6" customWidth="1"/>
    <col min="7916" max="7917" width="10.85546875" style="6" customWidth="1"/>
    <col min="7918" max="7918" width="5.7109375" style="6" customWidth="1"/>
    <col min="7919" max="7919" width="11.5703125" style="6" customWidth="1"/>
    <col min="7920" max="7920" width="9.140625" style="6"/>
    <col min="7921" max="7921" width="9.7109375" style="6" customWidth="1"/>
    <col min="7922" max="7922" width="8.5703125" style="6" customWidth="1"/>
    <col min="7923" max="7924" width="0" style="6" hidden="1" customWidth="1"/>
    <col min="7925" max="7925" width="8.28515625" style="6" customWidth="1"/>
    <col min="7926" max="7926" width="11.85546875" style="6" customWidth="1"/>
    <col min="7927" max="7927" width="11.42578125" style="6" customWidth="1"/>
    <col min="7928" max="7928" width="9.140625" style="6"/>
    <col min="7929" max="7929" width="7.85546875" style="6" customWidth="1"/>
    <col min="7930" max="8167" width="9.140625" style="6"/>
    <col min="8168" max="8168" width="14.85546875" style="6" customWidth="1"/>
    <col min="8169" max="8169" width="15.85546875" style="6" customWidth="1"/>
    <col min="8170" max="8170" width="9.85546875" style="6" customWidth="1"/>
    <col min="8171" max="8171" width="6.85546875" style="6" customWidth="1"/>
    <col min="8172" max="8173" width="10.85546875" style="6" customWidth="1"/>
    <col min="8174" max="8174" width="5.7109375" style="6" customWidth="1"/>
    <col min="8175" max="8175" width="11.5703125" style="6" customWidth="1"/>
    <col min="8176" max="8176" width="9.140625" style="6"/>
    <col min="8177" max="8177" width="9.7109375" style="6" customWidth="1"/>
    <col min="8178" max="8178" width="8.5703125" style="6" customWidth="1"/>
    <col min="8179" max="8180" width="0" style="6" hidden="1" customWidth="1"/>
    <col min="8181" max="8181" width="8.28515625" style="6" customWidth="1"/>
    <col min="8182" max="8182" width="11.85546875" style="6" customWidth="1"/>
    <col min="8183" max="8183" width="11.42578125" style="6" customWidth="1"/>
    <col min="8184" max="8184" width="9.140625" style="6"/>
    <col min="8185" max="8185" width="7.85546875" style="6" customWidth="1"/>
    <col min="8186" max="8423" width="9.140625" style="6"/>
    <col min="8424" max="8424" width="14.85546875" style="6" customWidth="1"/>
    <col min="8425" max="8425" width="15.85546875" style="6" customWidth="1"/>
    <col min="8426" max="8426" width="9.85546875" style="6" customWidth="1"/>
    <col min="8427" max="8427" width="6.85546875" style="6" customWidth="1"/>
    <col min="8428" max="8429" width="10.85546875" style="6" customWidth="1"/>
    <col min="8430" max="8430" width="5.7109375" style="6" customWidth="1"/>
    <col min="8431" max="8431" width="11.5703125" style="6" customWidth="1"/>
    <col min="8432" max="8432" width="9.140625" style="6"/>
    <col min="8433" max="8433" width="9.7109375" style="6" customWidth="1"/>
    <col min="8434" max="8434" width="8.5703125" style="6" customWidth="1"/>
    <col min="8435" max="8436" width="0" style="6" hidden="1" customWidth="1"/>
    <col min="8437" max="8437" width="8.28515625" style="6" customWidth="1"/>
    <col min="8438" max="8438" width="11.85546875" style="6" customWidth="1"/>
    <col min="8439" max="8439" width="11.42578125" style="6" customWidth="1"/>
    <col min="8440" max="8440" width="9.140625" style="6"/>
    <col min="8441" max="8441" width="7.85546875" style="6" customWidth="1"/>
    <col min="8442" max="8679" width="9.140625" style="6"/>
    <col min="8680" max="8680" width="14.85546875" style="6" customWidth="1"/>
    <col min="8681" max="8681" width="15.85546875" style="6" customWidth="1"/>
    <col min="8682" max="8682" width="9.85546875" style="6" customWidth="1"/>
    <col min="8683" max="8683" width="6.85546875" style="6" customWidth="1"/>
    <col min="8684" max="8685" width="10.85546875" style="6" customWidth="1"/>
    <col min="8686" max="8686" width="5.7109375" style="6" customWidth="1"/>
    <col min="8687" max="8687" width="11.5703125" style="6" customWidth="1"/>
    <col min="8688" max="8688" width="9.140625" style="6"/>
    <col min="8689" max="8689" width="9.7109375" style="6" customWidth="1"/>
    <col min="8690" max="8690" width="8.5703125" style="6" customWidth="1"/>
    <col min="8691" max="8692" width="0" style="6" hidden="1" customWidth="1"/>
    <col min="8693" max="8693" width="8.28515625" style="6" customWidth="1"/>
    <col min="8694" max="8694" width="11.85546875" style="6" customWidth="1"/>
    <col min="8695" max="8695" width="11.42578125" style="6" customWidth="1"/>
    <col min="8696" max="8696" width="9.140625" style="6"/>
    <col min="8697" max="8697" width="7.85546875" style="6" customWidth="1"/>
    <col min="8698" max="8935" width="9.140625" style="6"/>
    <col min="8936" max="8936" width="14.85546875" style="6" customWidth="1"/>
    <col min="8937" max="8937" width="15.85546875" style="6" customWidth="1"/>
    <col min="8938" max="8938" width="9.85546875" style="6" customWidth="1"/>
    <col min="8939" max="8939" width="6.85546875" style="6" customWidth="1"/>
    <col min="8940" max="8941" width="10.85546875" style="6" customWidth="1"/>
    <col min="8942" max="8942" width="5.7109375" style="6" customWidth="1"/>
    <col min="8943" max="8943" width="11.5703125" style="6" customWidth="1"/>
    <col min="8944" max="8944" width="9.140625" style="6"/>
    <col min="8945" max="8945" width="9.7109375" style="6" customWidth="1"/>
    <col min="8946" max="8946" width="8.5703125" style="6" customWidth="1"/>
    <col min="8947" max="8948" width="0" style="6" hidden="1" customWidth="1"/>
    <col min="8949" max="8949" width="8.28515625" style="6" customWidth="1"/>
    <col min="8950" max="8950" width="11.85546875" style="6" customWidth="1"/>
    <col min="8951" max="8951" width="11.42578125" style="6" customWidth="1"/>
    <col min="8952" max="8952" width="9.140625" style="6"/>
    <col min="8953" max="8953" width="7.85546875" style="6" customWidth="1"/>
    <col min="8954" max="9191" width="9.140625" style="6"/>
    <col min="9192" max="9192" width="14.85546875" style="6" customWidth="1"/>
    <col min="9193" max="9193" width="15.85546875" style="6" customWidth="1"/>
    <col min="9194" max="9194" width="9.85546875" style="6" customWidth="1"/>
    <col min="9195" max="9195" width="6.85546875" style="6" customWidth="1"/>
    <col min="9196" max="9197" width="10.85546875" style="6" customWidth="1"/>
    <col min="9198" max="9198" width="5.7109375" style="6" customWidth="1"/>
    <col min="9199" max="9199" width="11.5703125" style="6" customWidth="1"/>
    <col min="9200" max="9200" width="9.140625" style="6"/>
    <col min="9201" max="9201" width="9.7109375" style="6" customWidth="1"/>
    <col min="9202" max="9202" width="8.5703125" style="6" customWidth="1"/>
    <col min="9203" max="9204" width="0" style="6" hidden="1" customWidth="1"/>
    <col min="9205" max="9205" width="8.28515625" style="6" customWidth="1"/>
    <col min="9206" max="9206" width="11.85546875" style="6" customWidth="1"/>
    <col min="9207" max="9207" width="11.42578125" style="6" customWidth="1"/>
    <col min="9208" max="9208" width="9.140625" style="6"/>
    <col min="9209" max="9209" width="7.85546875" style="6" customWidth="1"/>
    <col min="9210" max="9447" width="9.140625" style="6"/>
    <col min="9448" max="9448" width="14.85546875" style="6" customWidth="1"/>
    <col min="9449" max="9449" width="15.85546875" style="6" customWidth="1"/>
    <col min="9450" max="9450" width="9.85546875" style="6" customWidth="1"/>
    <col min="9451" max="9451" width="6.85546875" style="6" customWidth="1"/>
    <col min="9452" max="9453" width="10.85546875" style="6" customWidth="1"/>
    <col min="9454" max="9454" width="5.7109375" style="6" customWidth="1"/>
    <col min="9455" max="9455" width="11.5703125" style="6" customWidth="1"/>
    <col min="9456" max="9456" width="9.140625" style="6"/>
    <col min="9457" max="9457" width="9.7109375" style="6" customWidth="1"/>
    <col min="9458" max="9458" width="8.5703125" style="6" customWidth="1"/>
    <col min="9459" max="9460" width="0" style="6" hidden="1" customWidth="1"/>
    <col min="9461" max="9461" width="8.28515625" style="6" customWidth="1"/>
    <col min="9462" max="9462" width="11.85546875" style="6" customWidth="1"/>
    <col min="9463" max="9463" width="11.42578125" style="6" customWidth="1"/>
    <col min="9464" max="9464" width="9.140625" style="6"/>
    <col min="9465" max="9465" width="7.85546875" style="6" customWidth="1"/>
    <col min="9466" max="9703" width="9.140625" style="6"/>
    <col min="9704" max="9704" width="14.85546875" style="6" customWidth="1"/>
    <col min="9705" max="9705" width="15.85546875" style="6" customWidth="1"/>
    <col min="9706" max="9706" width="9.85546875" style="6" customWidth="1"/>
    <col min="9707" max="9707" width="6.85546875" style="6" customWidth="1"/>
    <col min="9708" max="9709" width="10.85546875" style="6" customWidth="1"/>
    <col min="9710" max="9710" width="5.7109375" style="6" customWidth="1"/>
    <col min="9711" max="9711" width="11.5703125" style="6" customWidth="1"/>
    <col min="9712" max="9712" width="9.140625" style="6"/>
    <col min="9713" max="9713" width="9.7109375" style="6" customWidth="1"/>
    <col min="9714" max="9714" width="8.5703125" style="6" customWidth="1"/>
    <col min="9715" max="9716" width="0" style="6" hidden="1" customWidth="1"/>
    <col min="9717" max="9717" width="8.28515625" style="6" customWidth="1"/>
    <col min="9718" max="9718" width="11.85546875" style="6" customWidth="1"/>
    <col min="9719" max="9719" width="11.42578125" style="6" customWidth="1"/>
    <col min="9720" max="9720" width="9.140625" style="6"/>
    <col min="9721" max="9721" width="7.85546875" style="6" customWidth="1"/>
    <col min="9722" max="9959" width="9.140625" style="6"/>
    <col min="9960" max="9960" width="14.85546875" style="6" customWidth="1"/>
    <col min="9961" max="9961" width="15.85546875" style="6" customWidth="1"/>
    <col min="9962" max="9962" width="9.85546875" style="6" customWidth="1"/>
    <col min="9963" max="9963" width="6.85546875" style="6" customWidth="1"/>
    <col min="9964" max="9965" width="10.85546875" style="6" customWidth="1"/>
    <col min="9966" max="9966" width="5.7109375" style="6" customWidth="1"/>
    <col min="9967" max="9967" width="11.5703125" style="6" customWidth="1"/>
    <col min="9968" max="9968" width="9.140625" style="6"/>
    <col min="9969" max="9969" width="9.7109375" style="6" customWidth="1"/>
    <col min="9970" max="9970" width="8.5703125" style="6" customWidth="1"/>
    <col min="9971" max="9972" width="0" style="6" hidden="1" customWidth="1"/>
    <col min="9973" max="9973" width="8.28515625" style="6" customWidth="1"/>
    <col min="9974" max="9974" width="11.85546875" style="6" customWidth="1"/>
    <col min="9975" max="9975" width="11.42578125" style="6" customWidth="1"/>
    <col min="9976" max="9976" width="9.140625" style="6"/>
    <col min="9977" max="9977" width="7.85546875" style="6" customWidth="1"/>
    <col min="9978" max="10215" width="9.140625" style="6"/>
    <col min="10216" max="10216" width="14.85546875" style="6" customWidth="1"/>
    <col min="10217" max="10217" width="15.85546875" style="6" customWidth="1"/>
    <col min="10218" max="10218" width="9.85546875" style="6" customWidth="1"/>
    <col min="10219" max="10219" width="6.85546875" style="6" customWidth="1"/>
    <col min="10220" max="10221" width="10.85546875" style="6" customWidth="1"/>
    <col min="10222" max="10222" width="5.7109375" style="6" customWidth="1"/>
    <col min="10223" max="10223" width="11.5703125" style="6" customWidth="1"/>
    <col min="10224" max="10224" width="9.140625" style="6"/>
    <col min="10225" max="10225" width="9.7109375" style="6" customWidth="1"/>
    <col min="10226" max="10226" width="8.5703125" style="6" customWidth="1"/>
    <col min="10227" max="10228" width="0" style="6" hidden="1" customWidth="1"/>
    <col min="10229" max="10229" width="8.28515625" style="6" customWidth="1"/>
    <col min="10230" max="10230" width="11.85546875" style="6" customWidth="1"/>
    <col min="10231" max="10231" width="11.42578125" style="6" customWidth="1"/>
    <col min="10232" max="10232" width="9.140625" style="6"/>
    <col min="10233" max="10233" width="7.85546875" style="6" customWidth="1"/>
    <col min="10234" max="10471" width="9.140625" style="6"/>
    <col min="10472" max="10472" width="14.85546875" style="6" customWidth="1"/>
    <col min="10473" max="10473" width="15.85546875" style="6" customWidth="1"/>
    <col min="10474" max="10474" width="9.85546875" style="6" customWidth="1"/>
    <col min="10475" max="10475" width="6.85546875" style="6" customWidth="1"/>
    <col min="10476" max="10477" width="10.85546875" style="6" customWidth="1"/>
    <col min="10478" max="10478" width="5.7109375" style="6" customWidth="1"/>
    <col min="10479" max="10479" width="11.5703125" style="6" customWidth="1"/>
    <col min="10480" max="10480" width="9.140625" style="6"/>
    <col min="10481" max="10481" width="9.7109375" style="6" customWidth="1"/>
    <col min="10482" max="10482" width="8.5703125" style="6" customWidth="1"/>
    <col min="10483" max="10484" width="0" style="6" hidden="1" customWidth="1"/>
    <col min="10485" max="10485" width="8.28515625" style="6" customWidth="1"/>
    <col min="10486" max="10486" width="11.85546875" style="6" customWidth="1"/>
    <col min="10487" max="10487" width="11.42578125" style="6" customWidth="1"/>
    <col min="10488" max="10488" width="9.140625" style="6"/>
    <col min="10489" max="10489" width="7.85546875" style="6" customWidth="1"/>
    <col min="10490" max="10727" width="9.140625" style="6"/>
    <col min="10728" max="10728" width="14.85546875" style="6" customWidth="1"/>
    <col min="10729" max="10729" width="15.85546875" style="6" customWidth="1"/>
    <col min="10730" max="10730" width="9.85546875" style="6" customWidth="1"/>
    <col min="10731" max="10731" width="6.85546875" style="6" customWidth="1"/>
    <col min="10732" max="10733" width="10.85546875" style="6" customWidth="1"/>
    <col min="10734" max="10734" width="5.7109375" style="6" customWidth="1"/>
    <col min="10735" max="10735" width="11.5703125" style="6" customWidth="1"/>
    <col min="10736" max="10736" width="9.140625" style="6"/>
    <col min="10737" max="10737" width="9.7109375" style="6" customWidth="1"/>
    <col min="10738" max="10738" width="8.5703125" style="6" customWidth="1"/>
    <col min="10739" max="10740" width="0" style="6" hidden="1" customWidth="1"/>
    <col min="10741" max="10741" width="8.28515625" style="6" customWidth="1"/>
    <col min="10742" max="10742" width="11.85546875" style="6" customWidth="1"/>
    <col min="10743" max="10743" width="11.42578125" style="6" customWidth="1"/>
    <col min="10744" max="10744" width="9.140625" style="6"/>
    <col min="10745" max="10745" width="7.85546875" style="6" customWidth="1"/>
    <col min="10746" max="10983" width="9.140625" style="6"/>
    <col min="10984" max="10984" width="14.85546875" style="6" customWidth="1"/>
    <col min="10985" max="10985" width="15.85546875" style="6" customWidth="1"/>
    <col min="10986" max="10986" width="9.85546875" style="6" customWidth="1"/>
    <col min="10987" max="10987" width="6.85546875" style="6" customWidth="1"/>
    <col min="10988" max="10989" width="10.85546875" style="6" customWidth="1"/>
    <col min="10990" max="10990" width="5.7109375" style="6" customWidth="1"/>
    <col min="10991" max="10991" width="11.5703125" style="6" customWidth="1"/>
    <col min="10992" max="10992" width="9.140625" style="6"/>
    <col min="10993" max="10993" width="9.7109375" style="6" customWidth="1"/>
    <col min="10994" max="10994" width="8.5703125" style="6" customWidth="1"/>
    <col min="10995" max="10996" width="0" style="6" hidden="1" customWidth="1"/>
    <col min="10997" max="10997" width="8.28515625" style="6" customWidth="1"/>
    <col min="10998" max="10998" width="11.85546875" style="6" customWidth="1"/>
    <col min="10999" max="10999" width="11.42578125" style="6" customWidth="1"/>
    <col min="11000" max="11000" width="9.140625" style="6"/>
    <col min="11001" max="11001" width="7.85546875" style="6" customWidth="1"/>
    <col min="11002" max="11239" width="9.140625" style="6"/>
    <col min="11240" max="11240" width="14.85546875" style="6" customWidth="1"/>
    <col min="11241" max="11241" width="15.85546875" style="6" customWidth="1"/>
    <col min="11242" max="11242" width="9.85546875" style="6" customWidth="1"/>
    <col min="11243" max="11243" width="6.85546875" style="6" customWidth="1"/>
    <col min="11244" max="11245" width="10.85546875" style="6" customWidth="1"/>
    <col min="11246" max="11246" width="5.7109375" style="6" customWidth="1"/>
    <col min="11247" max="11247" width="11.5703125" style="6" customWidth="1"/>
    <col min="11248" max="11248" width="9.140625" style="6"/>
    <col min="11249" max="11249" width="9.7109375" style="6" customWidth="1"/>
    <col min="11250" max="11250" width="8.5703125" style="6" customWidth="1"/>
    <col min="11251" max="11252" width="0" style="6" hidden="1" customWidth="1"/>
    <col min="11253" max="11253" width="8.28515625" style="6" customWidth="1"/>
    <col min="11254" max="11254" width="11.85546875" style="6" customWidth="1"/>
    <col min="11255" max="11255" width="11.42578125" style="6" customWidth="1"/>
    <col min="11256" max="11256" width="9.140625" style="6"/>
    <col min="11257" max="11257" width="7.85546875" style="6" customWidth="1"/>
    <col min="11258" max="11495" width="9.140625" style="6"/>
    <col min="11496" max="11496" width="14.85546875" style="6" customWidth="1"/>
    <col min="11497" max="11497" width="15.85546875" style="6" customWidth="1"/>
    <col min="11498" max="11498" width="9.85546875" style="6" customWidth="1"/>
    <col min="11499" max="11499" width="6.85546875" style="6" customWidth="1"/>
    <col min="11500" max="11501" width="10.85546875" style="6" customWidth="1"/>
    <col min="11502" max="11502" width="5.7109375" style="6" customWidth="1"/>
    <col min="11503" max="11503" width="11.5703125" style="6" customWidth="1"/>
    <col min="11504" max="11504" width="9.140625" style="6"/>
    <col min="11505" max="11505" width="9.7109375" style="6" customWidth="1"/>
    <col min="11506" max="11506" width="8.5703125" style="6" customWidth="1"/>
    <col min="11507" max="11508" width="0" style="6" hidden="1" customWidth="1"/>
    <col min="11509" max="11509" width="8.28515625" style="6" customWidth="1"/>
    <col min="11510" max="11510" width="11.85546875" style="6" customWidth="1"/>
    <col min="11511" max="11511" width="11.42578125" style="6" customWidth="1"/>
    <col min="11512" max="11512" width="9.140625" style="6"/>
    <col min="11513" max="11513" width="7.85546875" style="6" customWidth="1"/>
    <col min="11514" max="11751" width="9.140625" style="6"/>
    <col min="11752" max="11752" width="14.85546875" style="6" customWidth="1"/>
    <col min="11753" max="11753" width="15.85546875" style="6" customWidth="1"/>
    <col min="11754" max="11754" width="9.85546875" style="6" customWidth="1"/>
    <col min="11755" max="11755" width="6.85546875" style="6" customWidth="1"/>
    <col min="11756" max="11757" width="10.85546875" style="6" customWidth="1"/>
    <col min="11758" max="11758" width="5.7109375" style="6" customWidth="1"/>
    <col min="11759" max="11759" width="11.5703125" style="6" customWidth="1"/>
    <col min="11760" max="11760" width="9.140625" style="6"/>
    <col min="11761" max="11761" width="9.7109375" style="6" customWidth="1"/>
    <col min="11762" max="11762" width="8.5703125" style="6" customWidth="1"/>
    <col min="11763" max="11764" width="0" style="6" hidden="1" customWidth="1"/>
    <col min="11765" max="11765" width="8.28515625" style="6" customWidth="1"/>
    <col min="11766" max="11766" width="11.85546875" style="6" customWidth="1"/>
    <col min="11767" max="11767" width="11.42578125" style="6" customWidth="1"/>
    <col min="11768" max="11768" width="9.140625" style="6"/>
    <col min="11769" max="11769" width="7.85546875" style="6" customWidth="1"/>
    <col min="11770" max="12007" width="9.140625" style="6"/>
    <col min="12008" max="12008" width="14.85546875" style="6" customWidth="1"/>
    <col min="12009" max="12009" width="15.85546875" style="6" customWidth="1"/>
    <col min="12010" max="12010" width="9.85546875" style="6" customWidth="1"/>
    <col min="12011" max="12011" width="6.85546875" style="6" customWidth="1"/>
    <col min="12012" max="12013" width="10.85546875" style="6" customWidth="1"/>
    <col min="12014" max="12014" width="5.7109375" style="6" customWidth="1"/>
    <col min="12015" max="12015" width="11.5703125" style="6" customWidth="1"/>
    <col min="12016" max="12016" width="9.140625" style="6"/>
    <col min="12017" max="12017" width="9.7109375" style="6" customWidth="1"/>
    <col min="12018" max="12018" width="8.5703125" style="6" customWidth="1"/>
    <col min="12019" max="12020" width="0" style="6" hidden="1" customWidth="1"/>
    <col min="12021" max="12021" width="8.28515625" style="6" customWidth="1"/>
    <col min="12022" max="12022" width="11.85546875" style="6" customWidth="1"/>
    <col min="12023" max="12023" width="11.42578125" style="6" customWidth="1"/>
    <col min="12024" max="12024" width="9.140625" style="6"/>
    <col min="12025" max="12025" width="7.85546875" style="6" customWidth="1"/>
    <col min="12026" max="12263" width="9.140625" style="6"/>
    <col min="12264" max="12264" width="14.85546875" style="6" customWidth="1"/>
    <col min="12265" max="12265" width="15.85546875" style="6" customWidth="1"/>
    <col min="12266" max="12266" width="9.85546875" style="6" customWidth="1"/>
    <col min="12267" max="12267" width="6.85546875" style="6" customWidth="1"/>
    <col min="12268" max="12269" width="10.85546875" style="6" customWidth="1"/>
    <col min="12270" max="12270" width="5.7109375" style="6" customWidth="1"/>
    <col min="12271" max="12271" width="11.5703125" style="6" customWidth="1"/>
    <col min="12272" max="12272" width="9.140625" style="6"/>
    <col min="12273" max="12273" width="9.7109375" style="6" customWidth="1"/>
    <col min="12274" max="12274" width="8.5703125" style="6" customWidth="1"/>
    <col min="12275" max="12276" width="0" style="6" hidden="1" customWidth="1"/>
    <col min="12277" max="12277" width="8.28515625" style="6" customWidth="1"/>
    <col min="12278" max="12278" width="11.85546875" style="6" customWidth="1"/>
    <col min="12279" max="12279" width="11.42578125" style="6" customWidth="1"/>
    <col min="12280" max="12280" width="9.140625" style="6"/>
    <col min="12281" max="12281" width="7.85546875" style="6" customWidth="1"/>
    <col min="12282" max="12519" width="9.140625" style="6"/>
    <col min="12520" max="12520" width="14.85546875" style="6" customWidth="1"/>
    <col min="12521" max="12521" width="15.85546875" style="6" customWidth="1"/>
    <col min="12522" max="12522" width="9.85546875" style="6" customWidth="1"/>
    <col min="12523" max="12523" width="6.85546875" style="6" customWidth="1"/>
    <col min="12524" max="12525" width="10.85546875" style="6" customWidth="1"/>
    <col min="12526" max="12526" width="5.7109375" style="6" customWidth="1"/>
    <col min="12527" max="12527" width="11.5703125" style="6" customWidth="1"/>
    <col min="12528" max="12528" width="9.140625" style="6"/>
    <col min="12529" max="12529" width="9.7109375" style="6" customWidth="1"/>
    <col min="12530" max="12530" width="8.5703125" style="6" customWidth="1"/>
    <col min="12531" max="12532" width="0" style="6" hidden="1" customWidth="1"/>
    <col min="12533" max="12533" width="8.28515625" style="6" customWidth="1"/>
    <col min="12534" max="12534" width="11.85546875" style="6" customWidth="1"/>
    <col min="12535" max="12535" width="11.42578125" style="6" customWidth="1"/>
    <col min="12536" max="12536" width="9.140625" style="6"/>
    <col min="12537" max="12537" width="7.85546875" style="6" customWidth="1"/>
    <col min="12538" max="12775" width="9.140625" style="6"/>
    <col min="12776" max="12776" width="14.85546875" style="6" customWidth="1"/>
    <col min="12777" max="12777" width="15.85546875" style="6" customWidth="1"/>
    <col min="12778" max="12778" width="9.85546875" style="6" customWidth="1"/>
    <col min="12779" max="12779" width="6.85546875" style="6" customWidth="1"/>
    <col min="12780" max="12781" width="10.85546875" style="6" customWidth="1"/>
    <col min="12782" max="12782" width="5.7109375" style="6" customWidth="1"/>
    <col min="12783" max="12783" width="11.5703125" style="6" customWidth="1"/>
    <col min="12784" max="12784" width="9.140625" style="6"/>
    <col min="12785" max="12785" width="9.7109375" style="6" customWidth="1"/>
    <col min="12786" max="12786" width="8.5703125" style="6" customWidth="1"/>
    <col min="12787" max="12788" width="0" style="6" hidden="1" customWidth="1"/>
    <col min="12789" max="12789" width="8.28515625" style="6" customWidth="1"/>
    <col min="12790" max="12790" width="11.85546875" style="6" customWidth="1"/>
    <col min="12791" max="12791" width="11.42578125" style="6" customWidth="1"/>
    <col min="12792" max="12792" width="9.140625" style="6"/>
    <col min="12793" max="12793" width="7.85546875" style="6" customWidth="1"/>
    <col min="12794" max="13031" width="9.140625" style="6"/>
    <col min="13032" max="13032" width="14.85546875" style="6" customWidth="1"/>
    <col min="13033" max="13033" width="15.85546875" style="6" customWidth="1"/>
    <col min="13034" max="13034" width="9.85546875" style="6" customWidth="1"/>
    <col min="13035" max="13035" width="6.85546875" style="6" customWidth="1"/>
    <col min="13036" max="13037" width="10.85546875" style="6" customWidth="1"/>
    <col min="13038" max="13038" width="5.7109375" style="6" customWidth="1"/>
    <col min="13039" max="13039" width="11.5703125" style="6" customWidth="1"/>
    <col min="13040" max="13040" width="9.140625" style="6"/>
    <col min="13041" max="13041" width="9.7109375" style="6" customWidth="1"/>
    <col min="13042" max="13042" width="8.5703125" style="6" customWidth="1"/>
    <col min="13043" max="13044" width="0" style="6" hidden="1" customWidth="1"/>
    <col min="13045" max="13045" width="8.28515625" style="6" customWidth="1"/>
    <col min="13046" max="13046" width="11.85546875" style="6" customWidth="1"/>
    <col min="13047" max="13047" width="11.42578125" style="6" customWidth="1"/>
    <col min="13048" max="13048" width="9.140625" style="6"/>
    <col min="13049" max="13049" width="7.85546875" style="6" customWidth="1"/>
    <col min="13050" max="13287" width="9.140625" style="6"/>
    <col min="13288" max="13288" width="14.85546875" style="6" customWidth="1"/>
    <col min="13289" max="13289" width="15.85546875" style="6" customWidth="1"/>
    <col min="13290" max="13290" width="9.85546875" style="6" customWidth="1"/>
    <col min="13291" max="13291" width="6.85546875" style="6" customWidth="1"/>
    <col min="13292" max="13293" width="10.85546875" style="6" customWidth="1"/>
    <col min="13294" max="13294" width="5.7109375" style="6" customWidth="1"/>
    <col min="13295" max="13295" width="11.5703125" style="6" customWidth="1"/>
    <col min="13296" max="13296" width="9.140625" style="6"/>
    <col min="13297" max="13297" width="9.7109375" style="6" customWidth="1"/>
    <col min="13298" max="13298" width="8.5703125" style="6" customWidth="1"/>
    <col min="13299" max="13300" width="0" style="6" hidden="1" customWidth="1"/>
    <col min="13301" max="13301" width="8.28515625" style="6" customWidth="1"/>
    <col min="13302" max="13302" width="11.85546875" style="6" customWidth="1"/>
    <col min="13303" max="13303" width="11.42578125" style="6" customWidth="1"/>
    <col min="13304" max="13304" width="9.140625" style="6"/>
    <col min="13305" max="13305" width="7.85546875" style="6" customWidth="1"/>
    <col min="13306" max="13543" width="9.140625" style="6"/>
    <col min="13544" max="13544" width="14.85546875" style="6" customWidth="1"/>
    <col min="13545" max="13545" width="15.85546875" style="6" customWidth="1"/>
    <col min="13546" max="13546" width="9.85546875" style="6" customWidth="1"/>
    <col min="13547" max="13547" width="6.85546875" style="6" customWidth="1"/>
    <col min="13548" max="13549" width="10.85546875" style="6" customWidth="1"/>
    <col min="13550" max="13550" width="5.7109375" style="6" customWidth="1"/>
    <col min="13551" max="13551" width="11.5703125" style="6" customWidth="1"/>
    <col min="13552" max="13552" width="9.140625" style="6"/>
    <col min="13553" max="13553" width="9.7109375" style="6" customWidth="1"/>
    <col min="13554" max="13554" width="8.5703125" style="6" customWidth="1"/>
    <col min="13555" max="13556" width="0" style="6" hidden="1" customWidth="1"/>
    <col min="13557" max="13557" width="8.28515625" style="6" customWidth="1"/>
    <col min="13558" max="13558" width="11.85546875" style="6" customWidth="1"/>
    <col min="13559" max="13559" width="11.42578125" style="6" customWidth="1"/>
    <col min="13560" max="13560" width="9.140625" style="6"/>
    <col min="13561" max="13561" width="7.85546875" style="6" customWidth="1"/>
    <col min="13562" max="13799" width="9.140625" style="6"/>
    <col min="13800" max="13800" width="14.85546875" style="6" customWidth="1"/>
    <col min="13801" max="13801" width="15.85546875" style="6" customWidth="1"/>
    <col min="13802" max="13802" width="9.85546875" style="6" customWidth="1"/>
    <col min="13803" max="13803" width="6.85546875" style="6" customWidth="1"/>
    <col min="13804" max="13805" width="10.85546875" style="6" customWidth="1"/>
    <col min="13806" max="13806" width="5.7109375" style="6" customWidth="1"/>
    <col min="13807" max="13807" width="11.5703125" style="6" customWidth="1"/>
    <col min="13808" max="13808" width="9.140625" style="6"/>
    <col min="13809" max="13809" width="9.7109375" style="6" customWidth="1"/>
    <col min="13810" max="13810" width="8.5703125" style="6" customWidth="1"/>
    <col min="13811" max="13812" width="0" style="6" hidden="1" customWidth="1"/>
    <col min="13813" max="13813" width="8.28515625" style="6" customWidth="1"/>
    <col min="13814" max="13814" width="11.85546875" style="6" customWidth="1"/>
    <col min="13815" max="13815" width="11.42578125" style="6" customWidth="1"/>
    <col min="13816" max="13816" width="9.140625" style="6"/>
    <col min="13817" max="13817" width="7.85546875" style="6" customWidth="1"/>
    <col min="13818" max="14055" width="9.140625" style="6"/>
    <col min="14056" max="14056" width="14.85546875" style="6" customWidth="1"/>
    <col min="14057" max="14057" width="15.85546875" style="6" customWidth="1"/>
    <col min="14058" max="14058" width="9.85546875" style="6" customWidth="1"/>
    <col min="14059" max="14059" width="6.85546875" style="6" customWidth="1"/>
    <col min="14060" max="14061" width="10.85546875" style="6" customWidth="1"/>
    <col min="14062" max="14062" width="5.7109375" style="6" customWidth="1"/>
    <col min="14063" max="14063" width="11.5703125" style="6" customWidth="1"/>
    <col min="14064" max="14064" width="9.140625" style="6"/>
    <col min="14065" max="14065" width="9.7109375" style="6" customWidth="1"/>
    <col min="14066" max="14066" width="8.5703125" style="6" customWidth="1"/>
    <col min="14067" max="14068" width="0" style="6" hidden="1" customWidth="1"/>
    <col min="14069" max="14069" width="8.28515625" style="6" customWidth="1"/>
    <col min="14070" max="14070" width="11.85546875" style="6" customWidth="1"/>
    <col min="14071" max="14071" width="11.42578125" style="6" customWidth="1"/>
    <col min="14072" max="14072" width="9.140625" style="6"/>
    <col min="14073" max="14073" width="7.85546875" style="6" customWidth="1"/>
    <col min="14074" max="14311" width="9.140625" style="6"/>
    <col min="14312" max="14312" width="14.85546875" style="6" customWidth="1"/>
    <col min="14313" max="14313" width="15.85546875" style="6" customWidth="1"/>
    <col min="14314" max="14314" width="9.85546875" style="6" customWidth="1"/>
    <col min="14315" max="14315" width="6.85546875" style="6" customWidth="1"/>
    <col min="14316" max="14317" width="10.85546875" style="6" customWidth="1"/>
    <col min="14318" max="14318" width="5.7109375" style="6" customWidth="1"/>
    <col min="14319" max="14319" width="11.5703125" style="6" customWidth="1"/>
    <col min="14320" max="14320" width="9.140625" style="6"/>
    <col min="14321" max="14321" width="9.7109375" style="6" customWidth="1"/>
    <col min="14322" max="14322" width="8.5703125" style="6" customWidth="1"/>
    <col min="14323" max="14324" width="0" style="6" hidden="1" customWidth="1"/>
    <col min="14325" max="14325" width="8.28515625" style="6" customWidth="1"/>
    <col min="14326" max="14326" width="11.85546875" style="6" customWidth="1"/>
    <col min="14327" max="14327" width="11.42578125" style="6" customWidth="1"/>
    <col min="14328" max="14328" width="9.140625" style="6"/>
    <col min="14329" max="14329" width="7.85546875" style="6" customWidth="1"/>
    <col min="14330" max="14567" width="9.140625" style="6"/>
    <col min="14568" max="14568" width="14.85546875" style="6" customWidth="1"/>
    <col min="14569" max="14569" width="15.85546875" style="6" customWidth="1"/>
    <col min="14570" max="14570" width="9.85546875" style="6" customWidth="1"/>
    <col min="14571" max="14571" width="6.85546875" style="6" customWidth="1"/>
    <col min="14572" max="14573" width="10.85546875" style="6" customWidth="1"/>
    <col min="14574" max="14574" width="5.7109375" style="6" customWidth="1"/>
    <col min="14575" max="14575" width="11.5703125" style="6" customWidth="1"/>
    <col min="14576" max="14576" width="9.140625" style="6"/>
    <col min="14577" max="14577" width="9.7109375" style="6" customWidth="1"/>
    <col min="14578" max="14578" width="8.5703125" style="6" customWidth="1"/>
    <col min="14579" max="14580" width="0" style="6" hidden="1" customWidth="1"/>
    <col min="14581" max="14581" width="8.28515625" style="6" customWidth="1"/>
    <col min="14582" max="14582" width="11.85546875" style="6" customWidth="1"/>
    <col min="14583" max="14583" width="11.42578125" style="6" customWidth="1"/>
    <col min="14584" max="14584" width="9.140625" style="6"/>
    <col min="14585" max="14585" width="7.85546875" style="6" customWidth="1"/>
    <col min="14586" max="14823" width="9.140625" style="6"/>
    <col min="14824" max="14824" width="14.85546875" style="6" customWidth="1"/>
    <col min="14825" max="14825" width="15.85546875" style="6" customWidth="1"/>
    <col min="14826" max="14826" width="9.85546875" style="6" customWidth="1"/>
    <col min="14827" max="14827" width="6.85546875" style="6" customWidth="1"/>
    <col min="14828" max="14829" width="10.85546875" style="6" customWidth="1"/>
    <col min="14830" max="14830" width="5.7109375" style="6" customWidth="1"/>
    <col min="14831" max="14831" width="11.5703125" style="6" customWidth="1"/>
    <col min="14832" max="14832" width="9.140625" style="6"/>
    <col min="14833" max="14833" width="9.7109375" style="6" customWidth="1"/>
    <col min="14834" max="14834" width="8.5703125" style="6" customWidth="1"/>
    <col min="14835" max="14836" width="0" style="6" hidden="1" customWidth="1"/>
    <col min="14837" max="14837" width="8.28515625" style="6" customWidth="1"/>
    <col min="14838" max="14838" width="11.85546875" style="6" customWidth="1"/>
    <col min="14839" max="14839" width="11.42578125" style="6" customWidth="1"/>
    <col min="14840" max="14840" width="9.140625" style="6"/>
    <col min="14841" max="14841" width="7.85546875" style="6" customWidth="1"/>
    <col min="14842" max="15079" width="9.140625" style="6"/>
    <col min="15080" max="15080" width="14.85546875" style="6" customWidth="1"/>
    <col min="15081" max="15081" width="15.85546875" style="6" customWidth="1"/>
    <col min="15082" max="15082" width="9.85546875" style="6" customWidth="1"/>
    <col min="15083" max="15083" width="6.85546875" style="6" customWidth="1"/>
    <col min="15084" max="15085" width="10.85546875" style="6" customWidth="1"/>
    <col min="15086" max="15086" width="5.7109375" style="6" customWidth="1"/>
    <col min="15087" max="15087" width="11.5703125" style="6" customWidth="1"/>
    <col min="15088" max="15088" width="9.140625" style="6"/>
    <col min="15089" max="15089" width="9.7109375" style="6" customWidth="1"/>
    <col min="15090" max="15090" width="8.5703125" style="6" customWidth="1"/>
    <col min="15091" max="15092" width="0" style="6" hidden="1" customWidth="1"/>
    <col min="15093" max="15093" width="8.28515625" style="6" customWidth="1"/>
    <col min="15094" max="15094" width="11.85546875" style="6" customWidth="1"/>
    <col min="15095" max="15095" width="11.42578125" style="6" customWidth="1"/>
    <col min="15096" max="15096" width="9.140625" style="6"/>
    <col min="15097" max="15097" width="7.85546875" style="6" customWidth="1"/>
    <col min="15098" max="15335" width="9.140625" style="6"/>
    <col min="15336" max="15336" width="14.85546875" style="6" customWidth="1"/>
    <col min="15337" max="15337" width="15.85546875" style="6" customWidth="1"/>
    <col min="15338" max="15338" width="9.85546875" style="6" customWidth="1"/>
    <col min="15339" max="15339" width="6.85546875" style="6" customWidth="1"/>
    <col min="15340" max="15341" width="10.85546875" style="6" customWidth="1"/>
    <col min="15342" max="15342" width="5.7109375" style="6" customWidth="1"/>
    <col min="15343" max="15343" width="11.5703125" style="6" customWidth="1"/>
    <col min="15344" max="15344" width="9.140625" style="6"/>
    <col min="15345" max="15345" width="9.7109375" style="6" customWidth="1"/>
    <col min="15346" max="15346" width="8.5703125" style="6" customWidth="1"/>
    <col min="15347" max="15348" width="0" style="6" hidden="1" customWidth="1"/>
    <col min="15349" max="15349" width="8.28515625" style="6" customWidth="1"/>
    <col min="15350" max="15350" width="11.85546875" style="6" customWidth="1"/>
    <col min="15351" max="15351" width="11.42578125" style="6" customWidth="1"/>
    <col min="15352" max="15352" width="9.140625" style="6"/>
    <col min="15353" max="15353" width="7.85546875" style="6" customWidth="1"/>
    <col min="15354" max="15591" width="9.140625" style="6"/>
    <col min="15592" max="15592" width="14.85546875" style="6" customWidth="1"/>
    <col min="15593" max="15593" width="15.85546875" style="6" customWidth="1"/>
    <col min="15594" max="15594" width="9.85546875" style="6" customWidth="1"/>
    <col min="15595" max="15595" width="6.85546875" style="6" customWidth="1"/>
    <col min="15596" max="15597" width="10.85546875" style="6" customWidth="1"/>
    <col min="15598" max="15598" width="5.7109375" style="6" customWidth="1"/>
    <col min="15599" max="15599" width="11.5703125" style="6" customWidth="1"/>
    <col min="15600" max="15600" width="9.140625" style="6"/>
    <col min="15601" max="15601" width="9.7109375" style="6" customWidth="1"/>
    <col min="15602" max="15602" width="8.5703125" style="6" customWidth="1"/>
    <col min="15603" max="15604" width="0" style="6" hidden="1" customWidth="1"/>
    <col min="15605" max="15605" width="8.28515625" style="6" customWidth="1"/>
    <col min="15606" max="15606" width="11.85546875" style="6" customWidth="1"/>
    <col min="15607" max="15607" width="11.42578125" style="6" customWidth="1"/>
    <col min="15608" max="15608" width="9.140625" style="6"/>
    <col min="15609" max="15609" width="7.85546875" style="6" customWidth="1"/>
    <col min="15610" max="15847" width="9.140625" style="6"/>
    <col min="15848" max="15848" width="14.85546875" style="6" customWidth="1"/>
    <col min="15849" max="15849" width="15.85546875" style="6" customWidth="1"/>
    <col min="15850" max="15850" width="9.85546875" style="6" customWidth="1"/>
    <col min="15851" max="15851" width="6.85546875" style="6" customWidth="1"/>
    <col min="15852" max="15853" width="10.85546875" style="6" customWidth="1"/>
    <col min="15854" max="15854" width="5.7109375" style="6" customWidth="1"/>
    <col min="15855" max="15855" width="11.5703125" style="6" customWidth="1"/>
    <col min="15856" max="15856" width="9.140625" style="6"/>
    <col min="15857" max="15857" width="9.7109375" style="6" customWidth="1"/>
    <col min="15858" max="15858" width="8.5703125" style="6" customWidth="1"/>
    <col min="15859" max="15860" width="0" style="6" hidden="1" customWidth="1"/>
    <col min="15861" max="15861" width="8.28515625" style="6" customWidth="1"/>
    <col min="15862" max="15862" width="11.85546875" style="6" customWidth="1"/>
    <col min="15863" max="15863" width="11.42578125" style="6" customWidth="1"/>
    <col min="15864" max="15864" width="9.140625" style="6"/>
    <col min="15865" max="15865" width="7.85546875" style="6" customWidth="1"/>
    <col min="15866" max="16103" width="9.140625" style="6"/>
    <col min="16104" max="16104" width="14.85546875" style="6" customWidth="1"/>
    <col min="16105" max="16105" width="15.85546875" style="6" customWidth="1"/>
    <col min="16106" max="16106" width="9.85546875" style="6" customWidth="1"/>
    <col min="16107" max="16107" width="6.85546875" style="6" customWidth="1"/>
    <col min="16108" max="16109" width="10.85546875" style="6" customWidth="1"/>
    <col min="16110" max="16110" width="5.7109375" style="6" customWidth="1"/>
    <col min="16111" max="16111" width="11.5703125" style="6" customWidth="1"/>
    <col min="16112" max="16112" width="9.140625" style="6"/>
    <col min="16113" max="16113" width="9.7109375" style="6" customWidth="1"/>
    <col min="16114" max="16114" width="8.5703125" style="6" customWidth="1"/>
    <col min="16115" max="16116" width="0" style="6" hidden="1" customWidth="1"/>
    <col min="16117" max="16117" width="8.28515625" style="6" customWidth="1"/>
    <col min="16118" max="16118" width="11.85546875" style="6" customWidth="1"/>
    <col min="16119" max="16119" width="11.42578125" style="6" customWidth="1"/>
    <col min="16120" max="16120" width="9.140625" style="6"/>
    <col min="16121" max="16121" width="7.85546875" style="6" customWidth="1"/>
    <col min="16122" max="16384" width="9.140625" style="6"/>
  </cols>
  <sheetData>
    <row r="1" spans="2:17" s="9" customFormat="1" x14ac:dyDescent="0.25">
      <c r="D1" s="41" t="s">
        <v>17</v>
      </c>
      <c r="E1" s="28" t="s">
        <v>18</v>
      </c>
    </row>
    <row r="2" spans="2:17" s="9" customFormat="1" x14ac:dyDescent="0.25">
      <c r="B2" s="2" t="s">
        <v>37</v>
      </c>
      <c r="C2" s="42"/>
      <c r="D2" s="3"/>
      <c r="E2" s="3"/>
      <c r="F2" s="10"/>
      <c r="G2" s="10"/>
      <c r="H2" s="10"/>
      <c r="I2" s="10"/>
      <c r="J2" s="10"/>
      <c r="K2" s="10"/>
      <c r="L2" s="48"/>
    </row>
    <row r="3" spans="2:17" s="9" customFormat="1" x14ac:dyDescent="0.25">
      <c r="B3" s="5" t="s">
        <v>6</v>
      </c>
      <c r="C3" s="6"/>
      <c r="D3" s="6"/>
      <c r="E3" s="27">
        <v>40</v>
      </c>
      <c r="F3" s="6" t="s">
        <v>22</v>
      </c>
      <c r="G3" s="6"/>
      <c r="H3" s="6"/>
      <c r="I3" s="6"/>
      <c r="J3" s="6"/>
      <c r="K3" s="6"/>
      <c r="L3" s="31"/>
    </row>
    <row r="4" spans="2:17" s="9" customFormat="1" x14ac:dyDescent="0.25">
      <c r="B4" s="5" t="s">
        <v>28</v>
      </c>
      <c r="C4" s="6"/>
      <c r="D4" s="6"/>
      <c r="E4" s="28">
        <v>25</v>
      </c>
      <c r="F4" s="6" t="s">
        <v>23</v>
      </c>
      <c r="G4" s="6"/>
      <c r="H4" s="6"/>
      <c r="I4" s="6"/>
      <c r="J4" s="6"/>
      <c r="K4" s="6"/>
      <c r="L4" s="31"/>
    </row>
    <row r="5" spans="2:17" s="9" customFormat="1" x14ac:dyDescent="0.25">
      <c r="B5" s="5" t="s">
        <v>24</v>
      </c>
      <c r="C5" s="6"/>
      <c r="D5" s="6"/>
      <c r="E5" s="30">
        <v>5000</v>
      </c>
      <c r="F5" s="77" t="s">
        <v>63</v>
      </c>
      <c r="G5" s="6"/>
      <c r="H5" s="6"/>
      <c r="I5" s="6"/>
      <c r="J5" s="6"/>
      <c r="K5" s="6"/>
      <c r="L5" s="31"/>
    </row>
    <row r="6" spans="2:17" s="9" customFormat="1" x14ac:dyDescent="0.25">
      <c r="B6" s="5" t="s">
        <v>3</v>
      </c>
      <c r="C6" s="6"/>
      <c r="D6" s="6"/>
      <c r="E6" s="86">
        <v>20000</v>
      </c>
      <c r="F6" s="77" t="s">
        <v>25</v>
      </c>
      <c r="G6" s="6"/>
      <c r="H6" s="6"/>
      <c r="I6" s="6"/>
      <c r="J6" s="6"/>
      <c r="K6" s="6"/>
      <c r="L6" s="31"/>
    </row>
    <row r="7" spans="2:17" s="9" customFormat="1" x14ac:dyDescent="0.25">
      <c r="B7" s="5" t="s">
        <v>44</v>
      </c>
      <c r="C7" s="6"/>
      <c r="D7" s="6"/>
      <c r="E7" s="83">
        <v>0</v>
      </c>
      <c r="F7" s="77" t="s">
        <v>25</v>
      </c>
      <c r="G7" s="6"/>
      <c r="H7" s="6"/>
      <c r="I7" s="6"/>
      <c r="J7" s="6"/>
      <c r="K7" s="6"/>
      <c r="L7" s="31"/>
    </row>
    <row r="8" spans="2:17" s="9" customFormat="1" x14ac:dyDescent="0.25">
      <c r="B8" s="5"/>
      <c r="C8" s="6"/>
      <c r="D8" s="6"/>
      <c r="E8" s="6"/>
      <c r="F8" s="6"/>
      <c r="G8" s="6"/>
      <c r="H8" s="6"/>
      <c r="I8" s="6"/>
      <c r="J8" s="6"/>
      <c r="K8" s="6"/>
      <c r="L8" s="31"/>
    </row>
    <row r="9" spans="2:17" s="9" customFormat="1" x14ac:dyDescent="0.25">
      <c r="B9" s="12" t="s">
        <v>40</v>
      </c>
      <c r="C9" s="6"/>
      <c r="D9" s="6"/>
      <c r="E9" s="6"/>
      <c r="F9" s="6"/>
      <c r="G9" s="6"/>
      <c r="H9" s="6"/>
      <c r="I9" s="6"/>
      <c r="J9" s="6"/>
      <c r="K9" s="6"/>
      <c r="L9" s="31"/>
    </row>
    <row r="10" spans="2:17" s="9" customFormat="1" x14ac:dyDescent="0.25">
      <c r="B10" s="5" t="s">
        <v>26</v>
      </c>
      <c r="C10" s="6"/>
      <c r="D10" s="6"/>
      <c r="E10" s="29">
        <v>0.05</v>
      </c>
      <c r="F10" s="6" t="s">
        <v>38</v>
      </c>
      <c r="G10" s="6"/>
      <c r="H10" s="6"/>
      <c r="I10" s="6"/>
      <c r="J10" s="6"/>
      <c r="K10" s="6"/>
      <c r="L10" s="31"/>
    </row>
    <row r="11" spans="2:17" s="9" customFormat="1" x14ac:dyDescent="0.25">
      <c r="B11" s="5" t="s">
        <v>41</v>
      </c>
      <c r="C11" s="6"/>
      <c r="D11" s="6"/>
      <c r="E11" s="29">
        <f>E10</f>
        <v>0.05</v>
      </c>
      <c r="F11" s="6" t="s">
        <v>38</v>
      </c>
      <c r="G11" s="6"/>
      <c r="H11" s="6"/>
      <c r="I11" s="6"/>
      <c r="J11" s="6"/>
      <c r="K11" s="6"/>
      <c r="L11" s="31"/>
    </row>
    <row r="12" spans="2:17" s="9" customFormat="1" x14ac:dyDescent="0.25">
      <c r="B12" s="5" t="s">
        <v>9</v>
      </c>
      <c r="C12" s="6"/>
      <c r="D12" s="6"/>
      <c r="E12" s="39">
        <v>5.0000000000000001E-3</v>
      </c>
      <c r="F12" s="6" t="s">
        <v>39</v>
      </c>
      <c r="G12" s="6"/>
      <c r="H12" s="6"/>
      <c r="I12" s="6"/>
      <c r="J12" s="6"/>
      <c r="K12" s="6"/>
      <c r="L12" s="31"/>
    </row>
    <row r="13" spans="2:17" s="9" customFormat="1" x14ac:dyDescent="0.25">
      <c r="B13" s="5" t="s">
        <v>45</v>
      </c>
      <c r="C13" s="6"/>
      <c r="D13" s="1"/>
      <c r="E13" s="82">
        <v>7.4999999999999997E-3</v>
      </c>
      <c r="F13" s="6" t="s">
        <v>58</v>
      </c>
      <c r="G13" s="6"/>
      <c r="H13" s="6"/>
      <c r="I13" s="6"/>
      <c r="J13" s="6"/>
      <c r="K13" s="6"/>
      <c r="L13" s="31"/>
    </row>
    <row r="14" spans="2:17" s="9" customFormat="1" x14ac:dyDescent="0.25">
      <c r="B14" s="5" t="s">
        <v>47</v>
      </c>
      <c r="C14" s="6"/>
      <c r="D14" s="1"/>
      <c r="E14" s="83">
        <v>50</v>
      </c>
      <c r="F14" s="6" t="s">
        <v>76</v>
      </c>
      <c r="G14" s="6"/>
      <c r="H14" s="6"/>
      <c r="I14" s="6"/>
      <c r="J14" s="6"/>
      <c r="K14" s="6"/>
      <c r="L14" s="31"/>
    </row>
    <row r="15" spans="2:17" s="9" customFormat="1" x14ac:dyDescent="0.25">
      <c r="B15" s="5" t="s">
        <v>27</v>
      </c>
      <c r="C15" s="6"/>
      <c r="D15" s="6"/>
      <c r="E15" s="29">
        <v>0.03</v>
      </c>
      <c r="F15" s="6" t="s">
        <v>38</v>
      </c>
      <c r="G15" s="6"/>
      <c r="H15" s="6"/>
      <c r="I15" s="6"/>
      <c r="J15" s="6"/>
      <c r="K15" s="6"/>
      <c r="L15" s="31"/>
    </row>
    <row r="16" spans="2:17" s="9" customFormat="1" x14ac:dyDescent="0.25">
      <c r="B16" s="5"/>
      <c r="C16" s="6"/>
      <c r="D16" s="1"/>
      <c r="E16" s="6"/>
      <c r="F16" s="6"/>
      <c r="G16" s="6"/>
      <c r="H16" s="6"/>
      <c r="I16" s="6"/>
      <c r="J16" s="6"/>
      <c r="K16" s="6"/>
      <c r="L16" s="31"/>
      <c r="N16" s="107" t="s">
        <v>80</v>
      </c>
      <c r="Q16" s="38">
        <f>(10%*$G$27)</f>
        <v>10000000</v>
      </c>
    </row>
    <row r="17" spans="1:17" s="9" customFormat="1" x14ac:dyDescent="0.25">
      <c r="B17" s="12" t="s">
        <v>48</v>
      </c>
      <c r="C17" s="6"/>
      <c r="D17" s="1"/>
      <c r="E17" s="6"/>
      <c r="F17" s="6"/>
      <c r="G17" s="6"/>
      <c r="H17" s="6"/>
      <c r="I17" s="6"/>
      <c r="J17" s="6"/>
      <c r="K17" s="6"/>
      <c r="L17" s="31"/>
      <c r="N17" s="107" t="s">
        <v>79</v>
      </c>
      <c r="Q17" s="38">
        <f>(5%*$G$27)</f>
        <v>5000000</v>
      </c>
    </row>
    <row r="18" spans="1:17" s="9" customFormat="1" x14ac:dyDescent="0.25">
      <c r="B18" s="5" t="s">
        <v>7</v>
      </c>
      <c r="C18" s="6"/>
      <c r="D18" s="6"/>
      <c r="E18" s="29">
        <v>0.1</v>
      </c>
      <c r="F18" s="6" t="s">
        <v>57</v>
      </c>
      <c r="G18" s="6"/>
      <c r="H18" s="6"/>
      <c r="I18" s="6"/>
      <c r="J18" s="6"/>
      <c r="K18" s="6"/>
      <c r="L18" s="31"/>
      <c r="N18" s="9" t="s">
        <v>75</v>
      </c>
      <c r="Q18" s="84">
        <f>L22+Q16-Q17</f>
        <v>-17151284.965962019</v>
      </c>
    </row>
    <row r="19" spans="1:17" s="9" customFormat="1" x14ac:dyDescent="0.25">
      <c r="B19" s="5" t="s">
        <v>0</v>
      </c>
      <c r="C19" s="6"/>
      <c r="D19" s="6"/>
      <c r="E19" s="29">
        <v>0.7</v>
      </c>
      <c r="F19" s="6" t="s">
        <v>56</v>
      </c>
      <c r="G19" s="6"/>
      <c r="H19" s="6"/>
      <c r="I19" s="6"/>
      <c r="J19" s="6"/>
      <c r="K19" s="6"/>
      <c r="L19" s="31"/>
    </row>
    <row r="20" spans="1:17" s="9" customFormat="1" x14ac:dyDescent="0.25">
      <c r="B20" s="7" t="s">
        <v>1</v>
      </c>
      <c r="C20" s="8"/>
      <c r="D20" s="8"/>
      <c r="E20" s="49" t="s">
        <v>78</v>
      </c>
      <c r="F20" s="8"/>
      <c r="G20" s="8"/>
      <c r="H20" s="8"/>
      <c r="I20" s="8"/>
      <c r="J20" s="8"/>
      <c r="K20" s="8"/>
      <c r="L20" s="32"/>
    </row>
    <row r="21" spans="1:17" s="9" customFormat="1" x14ac:dyDescent="0.25">
      <c r="B21" s="6"/>
      <c r="C21" s="6"/>
      <c r="D21" s="6"/>
      <c r="E21" s="17"/>
      <c r="F21" s="20"/>
    </row>
    <row r="22" spans="1:17" s="9" customFormat="1" ht="16.5" x14ac:dyDescent="0.25">
      <c r="B22" s="76" t="s">
        <v>2</v>
      </c>
      <c r="C22" s="10"/>
      <c r="D22" s="10"/>
      <c r="E22" s="10"/>
      <c r="F22" s="10"/>
      <c r="G22" s="10"/>
      <c r="H22" s="10" t="s">
        <v>46</v>
      </c>
      <c r="I22" s="50">
        <f>NPV($E$11,I28:I51)+I27</f>
        <v>26654341.763819959</v>
      </c>
      <c r="J22" s="50">
        <f>NPV($E$11,J28:J51)+J27</f>
        <v>40731512.645729914</v>
      </c>
      <c r="K22" s="50">
        <f>NPV($E$11,K28:K51)+K27</f>
        <v>8074114.0840520496</v>
      </c>
      <c r="L22" s="85">
        <f>NPV($E$11,L28:L51)+L27</f>
        <v>-22151284.965962019</v>
      </c>
    </row>
    <row r="23" spans="1:17" s="9" customFormat="1" ht="16.5" x14ac:dyDescent="0.25">
      <c r="B23" s="14"/>
      <c r="C23" s="18"/>
      <c r="D23" s="18"/>
      <c r="E23" s="18"/>
      <c r="F23" s="18"/>
      <c r="G23" s="18"/>
      <c r="H23" s="6"/>
      <c r="I23" s="6"/>
      <c r="J23" s="6"/>
      <c r="K23" s="6"/>
      <c r="L23" s="75"/>
    </row>
    <row r="24" spans="1:17" s="9" customFormat="1" x14ac:dyDescent="0.25">
      <c r="B24" s="12"/>
      <c r="C24" s="11"/>
      <c r="D24" s="45" t="s">
        <v>43</v>
      </c>
      <c r="E24" s="21"/>
      <c r="F24" s="21" t="s">
        <v>5</v>
      </c>
      <c r="G24" s="21" t="s">
        <v>8</v>
      </c>
      <c r="H24" s="21" t="s">
        <v>5</v>
      </c>
      <c r="I24" s="21" t="s">
        <v>8</v>
      </c>
      <c r="J24" s="21" t="s">
        <v>8</v>
      </c>
      <c r="K24" s="21" t="s">
        <v>8</v>
      </c>
      <c r="L24" s="52" t="s">
        <v>8</v>
      </c>
    </row>
    <row r="25" spans="1:17" s="23" customFormat="1" ht="40.5" x14ac:dyDescent="0.25">
      <c r="A25" s="13"/>
      <c r="B25" s="78" t="s">
        <v>19</v>
      </c>
      <c r="C25" s="79" t="s">
        <v>20</v>
      </c>
      <c r="D25" s="80" t="s">
        <v>4</v>
      </c>
      <c r="E25" s="79" t="s">
        <v>55</v>
      </c>
      <c r="F25" s="79" t="s">
        <v>21</v>
      </c>
      <c r="G25" s="79" t="s">
        <v>49</v>
      </c>
      <c r="H25" s="79" t="s">
        <v>50</v>
      </c>
      <c r="I25" s="79" t="s">
        <v>51</v>
      </c>
      <c r="J25" s="79" t="s">
        <v>52</v>
      </c>
      <c r="K25" s="79" t="s">
        <v>53</v>
      </c>
      <c r="L25" s="80" t="s">
        <v>54</v>
      </c>
    </row>
    <row r="26" spans="1:17" s="23" customFormat="1" x14ac:dyDescent="0.25">
      <c r="A26" s="13"/>
      <c r="B26" s="54">
        <v>0</v>
      </c>
      <c r="C26" s="53"/>
      <c r="D26" s="52"/>
      <c r="E26" s="21"/>
      <c r="F26" s="47">
        <f>$E$6</f>
        <v>20000</v>
      </c>
      <c r="G26" s="21"/>
      <c r="H26" s="47">
        <f>$E$7</f>
        <v>0</v>
      </c>
      <c r="I26" s="22"/>
      <c r="L26" s="55"/>
      <c r="M26" s="100"/>
      <c r="N26" s="99"/>
    </row>
    <row r="27" spans="1:17" x14ac:dyDescent="0.25">
      <c r="B27" s="19">
        <f t="shared" ref="B27:C42" si="0">B26+1</f>
        <v>1</v>
      </c>
      <c r="C27" s="44">
        <v>2018</v>
      </c>
      <c r="D27" s="72">
        <f>$E$3</f>
        <v>40</v>
      </c>
      <c r="E27" s="46">
        <f>VLOOKUP($D27,'Mortality Table'!$A$2:$B$111,2,0)*$E$19</f>
        <v>1.0149999999999998E-3</v>
      </c>
      <c r="F27" s="25">
        <f t="shared" ref="F27:F51" si="1">F26*(1-E27)*(1-$E$18)</f>
        <v>17981.73</v>
      </c>
      <c r="G27" s="25">
        <f t="shared" ref="G27:G51" si="2">F26*$E$5</f>
        <v>100000000</v>
      </c>
      <c r="H27" s="113">
        <f>(H26+G27)*(1-10%)*(1+$E$10)*(1-E27)*(1-$E$18)</f>
        <v>84963674.25</v>
      </c>
      <c r="I27" s="113">
        <f>0</f>
        <v>0</v>
      </c>
      <c r="J27" s="25">
        <f>(H26+G27)*$E$13</f>
        <v>750000</v>
      </c>
      <c r="K27" s="25">
        <f t="shared" ref="K27:K51" si="3">F26*$E$14*(1+$E$15)^(B27-$B$27)</f>
        <v>1000000</v>
      </c>
      <c r="L27" s="111">
        <f t="shared" ref="L27:L51" si="4">I27-K27-J27</f>
        <v>-1750000</v>
      </c>
      <c r="N27" s="99"/>
    </row>
    <row r="28" spans="1:17" x14ac:dyDescent="0.25">
      <c r="B28" s="19">
        <f t="shared" si="0"/>
        <v>2</v>
      </c>
      <c r="C28" s="43">
        <f t="shared" si="0"/>
        <v>2019</v>
      </c>
      <c r="D28" s="73">
        <f t="shared" ref="D28:D51" si="5">D27+B28-B27</f>
        <v>41</v>
      </c>
      <c r="E28" s="26">
        <f>VLOOKUP($D28,'Mortality Table'!$A$2:$B$111,2,0)*$E$19</f>
        <v>1.078E-3</v>
      </c>
      <c r="F28" s="25">
        <f t="shared" si="1"/>
        <v>16166.111125553998</v>
      </c>
      <c r="G28" s="25">
        <f t="shared" si="2"/>
        <v>89908650</v>
      </c>
      <c r="H28" s="25">
        <f t="shared" ref="H28:H51" si="6">(H27+G28)*(1-$E$12)*(1+$E$10)*(1-E28)*(1-$E$18)</f>
        <v>164250821.21965924</v>
      </c>
      <c r="I28" s="25">
        <f t="shared" ref="I28:I51" si="7">(H27+G28)*$E$12</f>
        <v>874361.62124999997</v>
      </c>
      <c r="J28" s="25">
        <f>(H27+G28)*$E$13</f>
        <v>1311542.431875</v>
      </c>
      <c r="K28" s="25">
        <f t="shared" si="3"/>
        <v>926059.09499999997</v>
      </c>
      <c r="L28" s="111">
        <f t="shared" si="4"/>
        <v>-1363239.9056250001</v>
      </c>
      <c r="M28" s="98"/>
      <c r="N28" s="99"/>
    </row>
    <row r="29" spans="1:17" x14ac:dyDescent="0.25">
      <c r="B29" s="19">
        <f t="shared" si="0"/>
        <v>3</v>
      </c>
      <c r="C29" s="43">
        <f t="shared" si="0"/>
        <v>2020</v>
      </c>
      <c r="D29" s="73">
        <f t="shared" si="5"/>
        <v>42</v>
      </c>
      <c r="E29" s="26">
        <f>VLOOKUP($D29,'Mortality Table'!$A$2:$B$111,2,0)*$E$19</f>
        <v>1.155E-3</v>
      </c>
      <c r="F29" s="25">
        <f t="shared" si="1"/>
        <v>14532.695340483586</v>
      </c>
      <c r="G29" s="25">
        <f t="shared" si="2"/>
        <v>80830555.627769992</v>
      </c>
      <c r="H29" s="25">
        <f t="shared" si="6"/>
        <v>230177728.92040095</v>
      </c>
      <c r="I29" s="25">
        <f t="shared" si="7"/>
        <v>1225406.884237146</v>
      </c>
      <c r="J29" s="25">
        <f t="shared" ref="J29:J51" si="8">(H28+G29)*$E$13</f>
        <v>1838110.326355719</v>
      </c>
      <c r="K29" s="25">
        <f t="shared" si="3"/>
        <v>857531.3646550118</v>
      </c>
      <c r="L29" s="111">
        <f t="shared" si="4"/>
        <v>-1470234.8067735848</v>
      </c>
      <c r="M29" s="98"/>
      <c r="N29" s="99"/>
    </row>
    <row r="30" spans="1:17" x14ac:dyDescent="0.25">
      <c r="B30" s="19">
        <f t="shared" si="0"/>
        <v>4</v>
      </c>
      <c r="C30" s="43">
        <f t="shared" si="0"/>
        <v>2021</v>
      </c>
      <c r="D30" s="73">
        <f t="shared" si="5"/>
        <v>43</v>
      </c>
      <c r="E30" s="26">
        <f>VLOOKUP($D30,'Mortality Table'!$A$2:$B$111,2,0)*$E$19</f>
        <v>1.232E-3</v>
      </c>
      <c r="F30" s="25">
        <f t="shared" si="1"/>
        <v>13063.3119538417</v>
      </c>
      <c r="G30" s="25">
        <f t="shared" si="2"/>
        <v>72663476.702417925</v>
      </c>
      <c r="H30" s="25">
        <f t="shared" si="6"/>
        <v>284403197.67098796</v>
      </c>
      <c r="I30" s="25">
        <f t="shared" si="7"/>
        <v>1514206.0281140944</v>
      </c>
      <c r="J30" s="25">
        <f>(H29+G30)*$E$13</f>
        <v>2271309.0421711416</v>
      </c>
      <c r="K30" s="25">
        <f t="shared" si="3"/>
        <v>794013.42906603043</v>
      </c>
      <c r="L30" s="111">
        <f t="shared" si="4"/>
        <v>-1551116.4431230775</v>
      </c>
      <c r="M30" s="98"/>
    </row>
    <row r="31" spans="1:17" x14ac:dyDescent="0.25">
      <c r="B31" s="19">
        <f t="shared" si="0"/>
        <v>5</v>
      </c>
      <c r="C31" s="43">
        <f t="shared" si="0"/>
        <v>2022</v>
      </c>
      <c r="D31" s="73">
        <f t="shared" si="5"/>
        <v>44</v>
      </c>
      <c r="E31" s="26">
        <f>VLOOKUP($D31,'Mortality Table'!$A$2:$B$111,2,0)*$E$19</f>
        <v>1.33E-3</v>
      </c>
      <c r="F31" s="25">
        <f t="shared" si="1"/>
        <v>11741.343974048781</v>
      </c>
      <c r="G31" s="25">
        <f t="shared" si="2"/>
        <v>65316559.769208498</v>
      </c>
      <c r="H31" s="25">
        <f t="shared" si="6"/>
        <v>328395397.37632769</v>
      </c>
      <c r="I31" s="25">
        <f t="shared" si="7"/>
        <v>1748598.7872009822</v>
      </c>
      <c r="J31" s="25">
        <f t="shared" si="8"/>
        <v>2622898.1808014731</v>
      </c>
      <c r="K31" s="25">
        <f t="shared" si="3"/>
        <v>735143.6345913572</v>
      </c>
      <c r="L31" s="111">
        <f t="shared" si="4"/>
        <v>-1609443.0281918482</v>
      </c>
      <c r="M31" s="24"/>
    </row>
    <row r="32" spans="1:17" x14ac:dyDescent="0.25">
      <c r="B32" s="19">
        <f t="shared" si="0"/>
        <v>6</v>
      </c>
      <c r="C32" s="43">
        <f t="shared" si="0"/>
        <v>2023</v>
      </c>
      <c r="D32" s="73">
        <f t="shared" si="5"/>
        <v>45</v>
      </c>
      <c r="E32" s="26">
        <f>VLOOKUP($D32,'Mortality Table'!$A$2:$B$111,2,0)*$E$19</f>
        <v>1.428E-3</v>
      </c>
      <c r="F32" s="25">
        <f t="shared" si="1"/>
        <v>10552.119601368457</v>
      </c>
      <c r="G32" s="25">
        <f t="shared" si="2"/>
        <v>58706719.870243907</v>
      </c>
      <c r="H32" s="25">
        <f t="shared" si="6"/>
        <v>363462676.36499625</v>
      </c>
      <c r="I32" s="25">
        <f t="shared" si="7"/>
        <v>1935510.586232858</v>
      </c>
      <c r="J32" s="25">
        <f t="shared" si="8"/>
        <v>2903265.8793492867</v>
      </c>
      <c r="K32" s="25">
        <f t="shared" si="3"/>
        <v>680571.78332766413</v>
      </c>
      <c r="L32" s="111">
        <f t="shared" si="4"/>
        <v>-1648327.0764440927</v>
      </c>
      <c r="M32" s="24"/>
    </row>
    <row r="33" spans="2:13" x14ac:dyDescent="0.25">
      <c r="B33" s="19">
        <f t="shared" si="0"/>
        <v>7</v>
      </c>
      <c r="C33" s="43">
        <f t="shared" si="0"/>
        <v>2024</v>
      </c>
      <c r="D33" s="73">
        <f t="shared" si="5"/>
        <v>46</v>
      </c>
      <c r="E33" s="26">
        <f>VLOOKUP($D33,'Mortality Table'!$A$2:$B$111,2,0)*$E$19</f>
        <v>1.547E-3</v>
      </c>
      <c r="F33" s="25">
        <f t="shared" si="1"/>
        <v>9482.2159251106259</v>
      </c>
      <c r="G33" s="25">
        <f t="shared" si="2"/>
        <v>52760598.006842285</v>
      </c>
      <c r="H33" s="25">
        <f t="shared" si="6"/>
        <v>390758898.677068</v>
      </c>
      <c r="I33" s="25">
        <f t="shared" si="7"/>
        <v>2081116.3718591928</v>
      </c>
      <c r="J33" s="25">
        <f t="shared" si="8"/>
        <v>3121674.5577887893</v>
      </c>
      <c r="K33" s="25">
        <f t="shared" si="3"/>
        <v>629989.13216313405</v>
      </c>
      <c r="L33" s="111">
        <f t="shared" si="4"/>
        <v>-1670547.3180927304</v>
      </c>
      <c r="M33" s="24"/>
    </row>
    <row r="34" spans="2:13" x14ac:dyDescent="0.25">
      <c r="B34" s="19">
        <f t="shared" si="0"/>
        <v>8</v>
      </c>
      <c r="C34" s="43">
        <f t="shared" si="0"/>
        <v>2025</v>
      </c>
      <c r="D34" s="73">
        <f t="shared" si="5"/>
        <v>47</v>
      </c>
      <c r="E34" s="26">
        <f>VLOOKUP($D34,'Mortality Table'!$A$2:$B$111,2,0)*$E$19</f>
        <v>1.6659999999999999E-3</v>
      </c>
      <c r="F34" s="25">
        <f t="shared" si="1"/>
        <v>8519.7766980414526</v>
      </c>
      <c r="G34" s="25">
        <f t="shared" si="2"/>
        <v>47411079.625553131</v>
      </c>
      <c r="H34" s="25">
        <f t="shared" si="6"/>
        <v>411313883.8881005</v>
      </c>
      <c r="I34" s="25">
        <f t="shared" si="7"/>
        <v>2190849.8915131055</v>
      </c>
      <c r="J34" s="25">
        <f t="shared" si="8"/>
        <v>3286274.8372696582</v>
      </c>
      <c r="K34" s="25">
        <f t="shared" si="3"/>
        <v>583096.4776304533</v>
      </c>
      <c r="L34" s="111">
        <f t="shared" si="4"/>
        <v>-1678521.4233870059</v>
      </c>
      <c r="M34" s="24"/>
    </row>
    <row r="35" spans="2:13" x14ac:dyDescent="0.25">
      <c r="B35" s="19">
        <f t="shared" si="0"/>
        <v>9</v>
      </c>
      <c r="C35" s="43">
        <f t="shared" si="0"/>
        <v>2026</v>
      </c>
      <c r="D35" s="73">
        <f t="shared" si="5"/>
        <v>48</v>
      </c>
      <c r="E35" s="26">
        <f>VLOOKUP($D35,'Mortality Table'!$A$2:$B$111,2,0)*$E$19</f>
        <v>1.8059999999999997E-3</v>
      </c>
      <c r="F35" s="25">
        <f t="shared" si="1"/>
        <v>7653.9509831923115</v>
      </c>
      <c r="G35" s="25">
        <f t="shared" si="2"/>
        <v>42598883.490207262</v>
      </c>
      <c r="H35" s="25">
        <f t="shared" si="6"/>
        <v>426032021.44045037</v>
      </c>
      <c r="I35" s="25">
        <f t="shared" si="7"/>
        <v>2269563.8368915389</v>
      </c>
      <c r="J35" s="25">
        <f t="shared" si="8"/>
        <v>3404345.7553373082</v>
      </c>
      <c r="K35" s="25">
        <f t="shared" si="3"/>
        <v>539629.91105911427</v>
      </c>
      <c r="L35" s="111">
        <f t="shared" si="4"/>
        <v>-1674411.8295048834</v>
      </c>
      <c r="M35" s="24"/>
    </row>
    <row r="36" spans="2:13" x14ac:dyDescent="0.25">
      <c r="B36" s="19">
        <f t="shared" si="0"/>
        <v>10</v>
      </c>
      <c r="C36" s="43">
        <f t="shared" si="0"/>
        <v>2027</v>
      </c>
      <c r="D36" s="73">
        <f t="shared" si="5"/>
        <v>49</v>
      </c>
      <c r="E36" s="26">
        <f>VLOOKUP($D36,'Mortality Table'!$A$2:$B$111,2,0)*$E$19</f>
        <v>1.9599999999999999E-3</v>
      </c>
      <c r="F36" s="25">
        <f t="shared" si="1"/>
        <v>6875.0543153387289</v>
      </c>
      <c r="G36" s="25">
        <f t="shared" si="2"/>
        <v>38269754.915961556</v>
      </c>
      <c r="H36" s="25">
        <f t="shared" si="6"/>
        <v>435715672.91210878</v>
      </c>
      <c r="I36" s="25">
        <f t="shared" si="7"/>
        <v>2321508.8817820596</v>
      </c>
      <c r="J36" s="25">
        <f t="shared" si="8"/>
        <v>3482263.3226730893</v>
      </c>
      <c r="K36" s="25">
        <f t="shared" si="3"/>
        <v>499333.49966064043</v>
      </c>
      <c r="L36" s="111">
        <f t="shared" si="4"/>
        <v>-1660087.9405516703</v>
      </c>
      <c r="M36" s="24"/>
    </row>
    <row r="37" spans="2:13" x14ac:dyDescent="0.25">
      <c r="B37" s="19">
        <f t="shared" si="0"/>
        <v>11</v>
      </c>
      <c r="C37" s="43">
        <f t="shared" si="0"/>
        <v>2028</v>
      </c>
      <c r="D37" s="73">
        <f t="shared" si="5"/>
        <v>50</v>
      </c>
      <c r="E37" s="26">
        <f>VLOOKUP($D37,'Mortality Table'!$A$2:$B$111,2,0)*$E$19</f>
        <v>2.1210000000000001E-3</v>
      </c>
      <c r="F37" s="25">
        <f t="shared" si="1"/>
        <v>6174.4250926223058</v>
      </c>
      <c r="G37" s="25">
        <f t="shared" si="2"/>
        <v>34375271.576693647</v>
      </c>
      <c r="H37" s="25">
        <f t="shared" si="6"/>
        <v>441077249.51724803</v>
      </c>
      <c r="I37" s="25">
        <f t="shared" si="7"/>
        <v>2350454.7224440123</v>
      </c>
      <c r="J37" s="25">
        <f t="shared" si="8"/>
        <v>3525682.0836660182</v>
      </c>
      <c r="K37" s="25">
        <f t="shared" si="3"/>
        <v>461974.90516321018</v>
      </c>
      <c r="L37" s="111">
        <f t="shared" si="4"/>
        <v>-1637202.266385216</v>
      </c>
      <c r="M37" s="24"/>
    </row>
    <row r="38" spans="2:13" x14ac:dyDescent="0.25">
      <c r="B38" s="19">
        <f t="shared" si="0"/>
        <v>12</v>
      </c>
      <c r="C38" s="43">
        <f t="shared" si="0"/>
        <v>2029</v>
      </c>
      <c r="D38" s="73">
        <f t="shared" si="5"/>
        <v>51</v>
      </c>
      <c r="E38" s="26">
        <f>VLOOKUP($D38,'Mortality Table'!$A$2:$B$111,2,0)*$E$19</f>
        <v>2.3029999999999999E-3</v>
      </c>
      <c r="F38" s="25">
        <f t="shared" si="1"/>
        <v>5544.1848524705965</v>
      </c>
      <c r="G38" s="25">
        <f t="shared" si="2"/>
        <v>30872125.463111527</v>
      </c>
      <c r="H38" s="25">
        <f t="shared" si="6"/>
        <v>442740214.2163747</v>
      </c>
      <c r="I38" s="25">
        <f t="shared" si="7"/>
        <v>2359746.8749017976</v>
      </c>
      <c r="J38" s="25">
        <f t="shared" si="8"/>
        <v>3539620.3123526964</v>
      </c>
      <c r="K38" s="25">
        <f t="shared" si="3"/>
        <v>427342.41727293585</v>
      </c>
      <c r="L38" s="111">
        <f t="shared" si="4"/>
        <v>-1607215.8547238347</v>
      </c>
      <c r="M38" s="24"/>
    </row>
    <row r="39" spans="2:13" x14ac:dyDescent="0.25">
      <c r="B39" s="19">
        <f t="shared" si="0"/>
        <v>13</v>
      </c>
      <c r="C39" s="43">
        <f t="shared" si="0"/>
        <v>2030</v>
      </c>
      <c r="D39" s="73">
        <f t="shared" si="5"/>
        <v>52</v>
      </c>
      <c r="E39" s="26">
        <f>VLOOKUP($D39,'Mortality Table'!$A$2:$B$111,2,0)*$E$19</f>
        <v>2.4989999999999999E-3</v>
      </c>
      <c r="F39" s="25">
        <f t="shared" si="1"/>
        <v>4977.2969410718451</v>
      </c>
      <c r="G39" s="25">
        <f t="shared" si="2"/>
        <v>27720924.262352984</v>
      </c>
      <c r="H39" s="25">
        <f t="shared" si="6"/>
        <v>441257382.22847497</v>
      </c>
      <c r="I39" s="25">
        <f t="shared" si="7"/>
        <v>2352305.6923936387</v>
      </c>
      <c r="J39" s="25">
        <f t="shared" si="8"/>
        <v>3528458.5385904578</v>
      </c>
      <c r="K39" s="25">
        <f t="shared" si="3"/>
        <v>395234.09560488135</v>
      </c>
      <c r="L39" s="111">
        <f t="shared" si="4"/>
        <v>-1571386.9418017005</v>
      </c>
      <c r="M39" s="24"/>
    </row>
    <row r="40" spans="2:13" x14ac:dyDescent="0.25">
      <c r="B40" s="19">
        <f t="shared" si="0"/>
        <v>14</v>
      </c>
      <c r="C40" s="43">
        <f t="shared" si="0"/>
        <v>2031</v>
      </c>
      <c r="D40" s="73">
        <f t="shared" si="5"/>
        <v>53</v>
      </c>
      <c r="E40" s="26">
        <f>VLOOKUP($D40,'Mortality Table'!$A$2:$B$111,2,0)*$E$19</f>
        <v>2.702E-3</v>
      </c>
      <c r="F40" s="25">
        <f t="shared" si="1"/>
        <v>4467.4634562633619</v>
      </c>
      <c r="G40" s="25">
        <f t="shared" si="2"/>
        <v>24886484.705359224</v>
      </c>
      <c r="H40" s="25">
        <f t="shared" si="6"/>
        <v>437119128.62826276</v>
      </c>
      <c r="I40" s="25">
        <f t="shared" si="7"/>
        <v>2330719.3346691709</v>
      </c>
      <c r="J40" s="25">
        <f t="shared" si="8"/>
        <v>3496079.0020037564</v>
      </c>
      <c r="K40" s="25">
        <f t="shared" si="3"/>
        <v>365466.41799116734</v>
      </c>
      <c r="L40" s="111">
        <f t="shared" si="4"/>
        <v>-1530826.0853257529</v>
      </c>
      <c r="M40" s="24"/>
    </row>
    <row r="41" spans="2:13" x14ac:dyDescent="0.25">
      <c r="B41" s="19">
        <f t="shared" si="0"/>
        <v>15</v>
      </c>
      <c r="C41" s="43">
        <f t="shared" si="0"/>
        <v>2032</v>
      </c>
      <c r="D41" s="73">
        <f t="shared" si="5"/>
        <v>54</v>
      </c>
      <c r="E41" s="26">
        <f>VLOOKUP($D41,'Mortality Table'!$A$2:$B$111,2,0)*$E$19</f>
        <v>2.9329999999999998E-3</v>
      </c>
      <c r="F41" s="25">
        <f t="shared" si="1"/>
        <v>4008.9243473515276</v>
      </c>
      <c r="G41" s="25">
        <f t="shared" si="2"/>
        <v>22337317.281316809</v>
      </c>
      <c r="H41" s="25">
        <f t="shared" si="6"/>
        <v>430748308.48104548</v>
      </c>
      <c r="I41" s="25">
        <f t="shared" si="7"/>
        <v>2297282.2295478978</v>
      </c>
      <c r="J41" s="25">
        <f t="shared" si="8"/>
        <v>3445923.3443218465</v>
      </c>
      <c r="K41" s="25">
        <f t="shared" si="3"/>
        <v>337871.96600548306</v>
      </c>
      <c r="L41" s="111">
        <f t="shared" si="4"/>
        <v>-1486513.0807794319</v>
      </c>
      <c r="M41" s="24"/>
    </row>
    <row r="42" spans="2:13" x14ac:dyDescent="0.25">
      <c r="B42" s="19">
        <f t="shared" si="0"/>
        <v>16</v>
      </c>
      <c r="C42" s="43">
        <f t="shared" si="0"/>
        <v>2033</v>
      </c>
      <c r="D42" s="73">
        <f t="shared" si="5"/>
        <v>55</v>
      </c>
      <c r="E42" s="26">
        <f>VLOOKUP($D42,'Mortality Table'!$A$2:$B$111,2,0)*$E$19</f>
        <v>3.1779999999999998E-3</v>
      </c>
      <c r="F42" s="25">
        <f t="shared" si="1"/>
        <v>3596.5655871980803</v>
      </c>
      <c r="G42" s="25">
        <f t="shared" si="2"/>
        <v>20044621.736757636</v>
      </c>
      <c r="H42" s="25">
        <f t="shared" si="6"/>
        <v>422522265.75376529</v>
      </c>
      <c r="I42" s="25">
        <f t="shared" si="7"/>
        <v>2253964.6510890159</v>
      </c>
      <c r="J42" s="25">
        <f t="shared" si="8"/>
        <v>3380946.9766335231</v>
      </c>
      <c r="K42" s="25">
        <f t="shared" si="3"/>
        <v>312288.67543955822</v>
      </c>
      <c r="L42" s="111">
        <f t="shared" si="4"/>
        <v>-1439271.0009840655</v>
      </c>
      <c r="M42" s="24"/>
    </row>
    <row r="43" spans="2:13" x14ac:dyDescent="0.25">
      <c r="B43" s="19">
        <f t="shared" ref="B43:C51" si="9">B42+1</f>
        <v>17</v>
      </c>
      <c r="C43" s="43">
        <f t="shared" si="9"/>
        <v>2034</v>
      </c>
      <c r="D43" s="73">
        <f t="shared" si="5"/>
        <v>56</v>
      </c>
      <c r="E43" s="26">
        <f>VLOOKUP($D43,'Mortality Table'!$A$2:$B$111,2,0)*$E$19</f>
        <v>3.4510000000000001E-3</v>
      </c>
      <c r="F43" s="25">
        <f t="shared" si="1"/>
        <v>3225.7384554209939</v>
      </c>
      <c r="G43" s="25">
        <f t="shared" si="2"/>
        <v>17982827.935990401</v>
      </c>
      <c r="H43" s="25">
        <f t="shared" si="6"/>
        <v>412766536.82516456</v>
      </c>
      <c r="I43" s="25">
        <f t="shared" si="7"/>
        <v>2202525.4684487786</v>
      </c>
      <c r="J43" s="25">
        <f t="shared" si="8"/>
        <v>3303788.2026731675</v>
      </c>
      <c r="K43" s="25">
        <f t="shared" si="3"/>
        <v>288571.59782089345</v>
      </c>
      <c r="L43" s="111">
        <f t="shared" si="4"/>
        <v>-1389834.3320452822</v>
      </c>
      <c r="M43" s="24"/>
    </row>
    <row r="44" spans="2:13" x14ac:dyDescent="0.25">
      <c r="B44" s="19">
        <f t="shared" si="9"/>
        <v>18</v>
      </c>
      <c r="C44" s="43">
        <f t="shared" si="9"/>
        <v>2035</v>
      </c>
      <c r="D44" s="73">
        <f t="shared" si="5"/>
        <v>57</v>
      </c>
      <c r="E44" s="26">
        <f>VLOOKUP($D44,'Mortality Table'!$A$2:$B$111,2,0)*$E$19</f>
        <v>3.7659999999999998E-3</v>
      </c>
      <c r="F44" s="25">
        <f t="shared" si="1"/>
        <v>2892.2312919580904</v>
      </c>
      <c r="G44" s="25">
        <f t="shared" si="2"/>
        <v>16128692.27710497</v>
      </c>
      <c r="H44" s="25">
        <f t="shared" si="6"/>
        <v>401760711.09196132</v>
      </c>
      <c r="I44" s="25">
        <f t="shared" si="7"/>
        <v>2144476.1455113478</v>
      </c>
      <c r="J44" s="25">
        <f t="shared" si="8"/>
        <v>3216714.2182670212</v>
      </c>
      <c r="K44" s="25">
        <f t="shared" si="3"/>
        <v>266582.70841852622</v>
      </c>
      <c r="L44" s="111">
        <f t="shared" si="4"/>
        <v>-1338820.7811741997</v>
      </c>
      <c r="M44" s="24"/>
    </row>
    <row r="45" spans="2:13" x14ac:dyDescent="0.25">
      <c r="B45" s="19">
        <f t="shared" si="9"/>
        <v>19</v>
      </c>
      <c r="C45" s="43">
        <f t="shared" si="9"/>
        <v>2036</v>
      </c>
      <c r="D45" s="73">
        <f t="shared" si="5"/>
        <v>58</v>
      </c>
      <c r="E45" s="26">
        <f>VLOOKUP($D45,'Mortality Table'!$A$2:$B$111,2,0)*$E$19</f>
        <v>4.1370000000000001E-3</v>
      </c>
      <c r="F45" s="25">
        <f t="shared" si="1"/>
        <v>2592.239517992934</v>
      </c>
      <c r="G45" s="25">
        <f t="shared" si="2"/>
        <v>14461156.459790451</v>
      </c>
      <c r="H45" s="25">
        <f t="shared" si="6"/>
        <v>389743947.71291238</v>
      </c>
      <c r="I45" s="25">
        <f t="shared" si="7"/>
        <v>2081109.337758759</v>
      </c>
      <c r="J45" s="25">
        <f t="shared" si="8"/>
        <v>3121664.0066381386</v>
      </c>
      <c r="K45" s="25">
        <f t="shared" si="3"/>
        <v>246191.50860910257</v>
      </c>
      <c r="L45" s="111">
        <f t="shared" si="4"/>
        <v>-1286746.1774884821</v>
      </c>
      <c r="M45" s="24"/>
    </row>
    <row r="46" spans="2:13" x14ac:dyDescent="0.25">
      <c r="B46" s="19">
        <f t="shared" si="9"/>
        <v>20</v>
      </c>
      <c r="C46" s="43">
        <f t="shared" si="9"/>
        <v>2037</v>
      </c>
      <c r="D46" s="73">
        <f t="shared" si="5"/>
        <v>59</v>
      </c>
      <c r="E46" s="26">
        <f>VLOOKUP($D46,'Mortality Table'!$A$2:$B$111,2,0)*$E$19</f>
        <v>4.5639999999999995E-3</v>
      </c>
      <c r="F46" s="25">
        <f t="shared" si="1"/>
        <v>2322.3676831495327</v>
      </c>
      <c r="G46" s="25">
        <f t="shared" si="2"/>
        <v>12961197.589964669</v>
      </c>
      <c r="H46" s="25">
        <f t="shared" si="6"/>
        <v>376925405.55826229</v>
      </c>
      <c r="I46" s="25">
        <f t="shared" si="7"/>
        <v>2013525.7265143853</v>
      </c>
      <c r="J46" s="25">
        <f t="shared" si="8"/>
        <v>3020288.5897715781</v>
      </c>
      <c r="K46" s="25">
        <f t="shared" si="3"/>
        <v>227275.38429131373</v>
      </c>
      <c r="L46" s="111">
        <f t="shared" si="4"/>
        <v>-1234038.2475485066</v>
      </c>
      <c r="M46" s="24"/>
    </row>
    <row r="47" spans="2:13" x14ac:dyDescent="0.25">
      <c r="B47" s="19">
        <f t="shared" si="9"/>
        <v>21</v>
      </c>
      <c r="C47" s="43">
        <f t="shared" si="9"/>
        <v>2038</v>
      </c>
      <c r="D47" s="73">
        <f t="shared" si="5"/>
        <v>60</v>
      </c>
      <c r="E47" s="26">
        <f>VLOOKUP($D47,'Mortality Table'!$A$2:$B$111,2,0)*$E$19</f>
        <v>5.0470000000000003E-3</v>
      </c>
      <c r="F47" s="25">
        <f t="shared" si="1"/>
        <v>2079.5820241074093</v>
      </c>
      <c r="G47" s="25">
        <f t="shared" si="2"/>
        <v>11611838.415747663</v>
      </c>
      <c r="H47" s="25">
        <f t="shared" si="6"/>
        <v>363488027.19499129</v>
      </c>
      <c r="I47" s="25">
        <f t="shared" si="7"/>
        <v>1942686.2198700497</v>
      </c>
      <c r="J47" s="25">
        <f t="shared" si="8"/>
        <v>2914029.3298050743</v>
      </c>
      <c r="K47" s="25">
        <f t="shared" si="3"/>
        <v>209722.71817847737</v>
      </c>
      <c r="L47" s="111">
        <f t="shared" si="4"/>
        <v>-1181065.8281135019</v>
      </c>
      <c r="M47" s="24"/>
    </row>
    <row r="48" spans="2:13" x14ac:dyDescent="0.25">
      <c r="B48" s="19">
        <f t="shared" si="9"/>
        <v>22</v>
      </c>
      <c r="C48" s="43">
        <f t="shared" si="9"/>
        <v>2039</v>
      </c>
      <c r="D48" s="73">
        <f t="shared" si="5"/>
        <v>61</v>
      </c>
      <c r="E48" s="26">
        <f>VLOOKUP($D48,'Mortality Table'!$A$2:$B$111,2,0)*$E$19</f>
        <v>5.5929999999999999E-3</v>
      </c>
      <c r="F48" s="25">
        <f t="shared" si="1"/>
        <v>1861.1558296619191</v>
      </c>
      <c r="G48" s="25">
        <f t="shared" si="2"/>
        <v>10397910.120537046</v>
      </c>
      <c r="H48" s="25">
        <f t="shared" si="6"/>
        <v>349589349.24018407</v>
      </c>
      <c r="I48" s="25">
        <f t="shared" si="7"/>
        <v>1869429.6865776416</v>
      </c>
      <c r="J48" s="25">
        <f t="shared" si="8"/>
        <v>2804144.5298664626</v>
      </c>
      <c r="K48" s="25">
        <f t="shared" si="3"/>
        <v>193431.75754358293</v>
      </c>
      <c r="L48" s="111">
        <f t="shared" si="4"/>
        <v>-1128146.6008324039</v>
      </c>
      <c r="M48" s="24"/>
    </row>
    <row r="49" spans="1:13" x14ac:dyDescent="0.25">
      <c r="B49" s="19">
        <f t="shared" si="9"/>
        <v>23</v>
      </c>
      <c r="C49" s="43">
        <f t="shared" si="9"/>
        <v>2040</v>
      </c>
      <c r="D49" s="73">
        <f t="shared" si="5"/>
        <v>62</v>
      </c>
      <c r="E49" s="26">
        <f>VLOOKUP($D49,'Mortality Table'!$A$2:$B$111,2,0)*$E$19</f>
        <v>6.195E-3</v>
      </c>
      <c r="F49" s="25">
        <f t="shared" si="1"/>
        <v>1664.6633723674474</v>
      </c>
      <c r="G49" s="25">
        <f t="shared" si="2"/>
        <v>9305779.1483095959</v>
      </c>
      <c r="H49" s="25">
        <f t="shared" si="6"/>
        <v>335369551.42163312</v>
      </c>
      <c r="I49" s="25">
        <f t="shared" si="7"/>
        <v>1794475.6419424682</v>
      </c>
      <c r="J49" s="25">
        <f t="shared" si="8"/>
        <v>2691713.4629137022</v>
      </c>
      <c r="K49" s="25">
        <f t="shared" si="3"/>
        <v>178308.35148181589</v>
      </c>
      <c r="L49" s="111">
        <f t="shared" si="4"/>
        <v>-1075546.1724530498</v>
      </c>
      <c r="M49" s="24"/>
    </row>
    <row r="50" spans="1:13" x14ac:dyDescent="0.25">
      <c r="B50" s="19">
        <f t="shared" si="9"/>
        <v>24</v>
      </c>
      <c r="C50" s="43">
        <f t="shared" si="9"/>
        <v>2041</v>
      </c>
      <c r="D50" s="73">
        <f t="shared" si="5"/>
        <v>63</v>
      </c>
      <c r="E50" s="26">
        <f>VLOOKUP($D50,'Mortality Table'!$A$2:$B$111,2,0)*$E$19</f>
        <v>6.866999999999999E-3</v>
      </c>
      <c r="F50" s="25">
        <f t="shared" si="1"/>
        <v>1487.9089160904603</v>
      </c>
      <c r="G50" s="25">
        <f t="shared" si="2"/>
        <v>8323316.8618372371</v>
      </c>
      <c r="H50" s="25">
        <f t="shared" si="6"/>
        <v>320946632.09612286</v>
      </c>
      <c r="I50" s="25">
        <f t="shared" si="7"/>
        <v>1718464.3414173517</v>
      </c>
      <c r="J50" s="25">
        <f t="shared" si="8"/>
        <v>2577696.5121260276</v>
      </c>
      <c r="K50" s="25">
        <f t="shared" si="3"/>
        <v>164267.85886354584</v>
      </c>
      <c r="L50" s="111">
        <f t="shared" si="4"/>
        <v>-1023500.0295722217</v>
      </c>
      <c r="M50" s="24"/>
    </row>
    <row r="51" spans="1:13" x14ac:dyDescent="0.25">
      <c r="B51" s="56">
        <f t="shared" si="9"/>
        <v>25</v>
      </c>
      <c r="C51" s="57">
        <f t="shared" si="9"/>
        <v>2042</v>
      </c>
      <c r="D51" s="74">
        <f t="shared" si="5"/>
        <v>64</v>
      </c>
      <c r="E51" s="58">
        <f>VLOOKUP($D51,'Mortality Table'!$A$2:$B$111,2,0)*$E$19</f>
        <v>7.5949999999999993E-3</v>
      </c>
      <c r="F51" s="59">
        <f t="shared" si="1"/>
        <v>1328.947423085478</v>
      </c>
      <c r="G51" s="59">
        <f t="shared" si="2"/>
        <v>7439544.5804523015</v>
      </c>
      <c r="H51" s="59">
        <f t="shared" si="6"/>
        <v>306428178.96784145</v>
      </c>
      <c r="I51" s="59">
        <f t="shared" si="7"/>
        <v>1641930.8833828759</v>
      </c>
      <c r="J51" s="59">
        <f t="shared" si="8"/>
        <v>2462896.3250743137</v>
      </c>
      <c r="K51" s="59">
        <f t="shared" si="3"/>
        <v>151230.6237789286</v>
      </c>
      <c r="L51" s="112">
        <f t="shared" si="4"/>
        <v>-972196.06547036627</v>
      </c>
      <c r="M51" s="24"/>
    </row>
    <row r="52" spans="1:13" x14ac:dyDescent="0.25">
      <c r="A52" s="6"/>
      <c r="B52" s="6"/>
      <c r="C52" s="6"/>
      <c r="D52" s="6"/>
    </row>
  </sheetData>
  <pageMargins left="0.36" right="0.39" top="0.28999999999999998" bottom="0.43" header="0.51181102362204722" footer="0.16"/>
  <pageSetup paperSize="9" scale="61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Mortality Table</vt:lpstr>
      <vt:lpstr>CF</vt:lpstr>
      <vt:lpstr>AOP</vt:lpstr>
      <vt:lpstr>CF_b)Soln</vt:lpstr>
      <vt:lpstr>CF_c)i)Soln</vt:lpstr>
      <vt:lpstr>AOP_Soln</vt:lpstr>
      <vt:lpstr>CF_e)i)Soln</vt:lpstr>
    </vt:vector>
  </TitlesOfParts>
  <Company>Actuaries Institute of Australia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Karenna Chhoeung</dc:creator>
  <cp:lastModifiedBy>Zhu, Vincent-JF</cp:lastModifiedBy>
  <cp:lastPrinted>2016-08-01T13:40:24Z</cp:lastPrinted>
  <dcterms:created xsi:type="dcterms:W3CDTF">2015-09-09T08:01:57Z</dcterms:created>
  <dcterms:modified xsi:type="dcterms:W3CDTF">2019-10-04T14:25:09Z</dcterms:modified>
</cp:coreProperties>
</file>