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115" windowHeight="8010" tabRatio="890"/>
  </bookViews>
  <sheets>
    <sheet name="Inputs" sheetId="1" r:id="rId1"/>
    <sheet name="Summary" sheetId="8" r:id="rId2"/>
    <sheet name="Calcs" sheetId="4" r:id="rId3"/>
    <sheet name="Mortality" sheetId="2" r:id="rId4"/>
    <sheet name="Premium rates" sheetId="3" r:id="rId5"/>
  </sheets>
  <definedNames>
    <definedName name="AcqEx_per_direct">Inputs!$D$15</definedName>
    <definedName name="AcqExp_dollar">Inputs!$B$16</definedName>
    <definedName name="AcqExp_dollar_direct">Inputs!$D$16</definedName>
    <definedName name="AcqExp_perc">Inputs!$B$15</definedName>
    <definedName name="Expense_inflation">Inputs!$B$22</definedName>
    <definedName name="Expense_inflation_direct">Inputs!$D$22</definedName>
    <definedName name="Interest">Inputs!$B$42</definedName>
    <definedName name="Interest_direct">Inputs!$D$42</definedName>
    <definedName name="Lapse_Y1">Inputs!$B$36</definedName>
    <definedName name="Lapse_Y1_direct">Inputs!$D$36</definedName>
    <definedName name="Lapse_Y2">Inputs!$B$37</definedName>
    <definedName name="Lapse_Y2_direct">Inputs!$D$37</definedName>
    <definedName name="Lapse_Y3">Inputs!$B$38</definedName>
    <definedName name="Lapse_Y3_direct">Inputs!$D$38</definedName>
    <definedName name="Lapse_Y4">Inputs!$B$39</definedName>
    <definedName name="Lapse_Y4_direct">Inputs!$D$39</definedName>
    <definedName name="Lapse_Y5">Inputs!$B$40</definedName>
    <definedName name="Lapse_Y5_direct">Inputs!$D$40</definedName>
    <definedName name="Mort_Table">Inputs!$B$29</definedName>
    <definedName name="Mort_Table_direct">Inputs!$D$29</definedName>
    <definedName name="Mort_Y1">Inputs!$B$30</definedName>
    <definedName name="Mort_Y1_direct">Inputs!$D$30</definedName>
    <definedName name="Mort_Y2">Inputs!$B$31</definedName>
    <definedName name="Mort_Y2_direct">Inputs!$D$31</definedName>
    <definedName name="Mort_Y3">Inputs!$B$32</definedName>
    <definedName name="Mort_Y3_direct">Inputs!$D$32</definedName>
    <definedName name="Policy_Fee">Inputs!$B$11</definedName>
    <definedName name="Policy_Fee_direct">Inputs!$D$11</definedName>
    <definedName name="Premium_factor">'Premium rates'!$C$4</definedName>
    <definedName name="Premium_factor_direct">Inputs!#REF!</definedName>
    <definedName name="RDR">Inputs!$B$44</definedName>
    <definedName name="RenComm_percent">Inputs!$B$26</definedName>
    <definedName name="RenComm_percent_direct">Inputs!$D$26</definedName>
    <definedName name="RenExp_dollar">Inputs!$B$20</definedName>
    <definedName name="RenExp_dollar_direct">Inputs!$D$20</definedName>
    <definedName name="RenExp_perc">Inputs!$B$19</definedName>
    <definedName name="RenExp_perc_direct">Inputs!$D$19</definedName>
    <definedName name="Reserves">Inputs!$B$47</definedName>
    <definedName name="Start_Age">Inputs!$B$5</definedName>
    <definedName name="Sum_Insured">Inputs!$B$9</definedName>
    <definedName name="Sum_Insured_direct">Inputs!$D$9</definedName>
    <definedName name="UpfrontComm_percent">Inputs!$B$25</definedName>
    <definedName name="UpfrontComm_percent_direct">Inputs!$D$25</definedName>
  </definedNames>
  <calcPr calcId="145621"/>
</workbook>
</file>

<file path=xl/calcChain.xml><?xml version="1.0" encoding="utf-8"?>
<calcChain xmlns="http://schemas.openxmlformats.org/spreadsheetml/2006/main">
  <c r="Z32" i="4" l="1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R8" i="4" l="1"/>
  <c r="G32" i="4" l="1"/>
  <c r="T8" i="4"/>
  <c r="T4" i="4" s="1"/>
  <c r="B8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O8" i="4"/>
  <c r="A9" i="4"/>
  <c r="O9" i="4" s="1"/>
  <c r="F8" i="4" l="1"/>
  <c r="H8" i="4" s="1"/>
  <c r="K8" i="4" s="1"/>
  <c r="D8" i="4"/>
  <c r="Q8" i="4" s="1"/>
  <c r="E4" i="8"/>
  <c r="B9" i="4"/>
  <c r="P8" i="4"/>
  <c r="A10" i="4"/>
  <c r="D9" i="4" l="1"/>
  <c r="F9" i="4"/>
  <c r="H9" i="4" s="1"/>
  <c r="Z7" i="4"/>
  <c r="U8" i="4"/>
  <c r="U4" i="4" s="1"/>
  <c r="B10" i="4"/>
  <c r="S8" i="4"/>
  <c r="L8" i="4"/>
  <c r="M8" i="4" s="1"/>
  <c r="J9" i="4" s="1"/>
  <c r="V9" i="4" s="1"/>
  <c r="P9" i="4"/>
  <c r="X8" i="4"/>
  <c r="X4" i="4" s="1"/>
  <c r="I4" i="8" s="1"/>
  <c r="A11" i="4"/>
  <c r="O10" i="4"/>
  <c r="F10" i="4" l="1"/>
  <c r="H10" i="4" s="1"/>
  <c r="D10" i="4"/>
  <c r="F4" i="8"/>
  <c r="P10" i="4"/>
  <c r="B11" i="4"/>
  <c r="AA8" i="4"/>
  <c r="R9" i="4"/>
  <c r="Q9" i="4"/>
  <c r="Z8" i="4" s="1"/>
  <c r="K9" i="4"/>
  <c r="S9" i="4" s="1"/>
  <c r="A12" i="4"/>
  <c r="O11" i="4"/>
  <c r="D11" i="4" l="1"/>
  <c r="F11" i="4"/>
  <c r="H11" i="4" s="1"/>
  <c r="AB8" i="4"/>
  <c r="B12" i="4"/>
  <c r="W9" i="4"/>
  <c r="L9" i="4"/>
  <c r="M9" i="4" s="1"/>
  <c r="J10" i="4" s="1"/>
  <c r="Y9" i="4"/>
  <c r="P11" i="4"/>
  <c r="A13" i="4"/>
  <c r="O12" i="4"/>
  <c r="D12" i="4" l="1"/>
  <c r="F12" i="4"/>
  <c r="H12" i="4" s="1"/>
  <c r="B13" i="4"/>
  <c r="Q10" i="4"/>
  <c r="Z9" i="4" s="1"/>
  <c r="V10" i="4"/>
  <c r="R10" i="4"/>
  <c r="AA9" i="4"/>
  <c r="K10" i="4"/>
  <c r="S10" i="4" s="1"/>
  <c r="P12" i="4"/>
  <c r="A14" i="4"/>
  <c r="O13" i="4"/>
  <c r="D13" i="4" l="1"/>
  <c r="F13" i="4"/>
  <c r="H13" i="4" s="1"/>
  <c r="AB9" i="4"/>
  <c r="W10" i="4"/>
  <c r="B14" i="4"/>
  <c r="L10" i="4"/>
  <c r="M10" i="4" s="1"/>
  <c r="J11" i="4" s="1"/>
  <c r="V11" i="4" s="1"/>
  <c r="Y10" i="4"/>
  <c r="P13" i="4"/>
  <c r="A15" i="4"/>
  <c r="O14" i="4"/>
  <c r="F14" i="4" l="1"/>
  <c r="H14" i="4" s="1"/>
  <c r="D14" i="4"/>
  <c r="B15" i="4"/>
  <c r="R11" i="4"/>
  <c r="AA10" i="4"/>
  <c r="Q11" i="4"/>
  <c r="Z10" i="4" s="1"/>
  <c r="K11" i="4"/>
  <c r="S11" i="4" s="1"/>
  <c r="P14" i="4"/>
  <c r="A16" i="4"/>
  <c r="O15" i="4"/>
  <c r="F15" i="4" l="1"/>
  <c r="H15" i="4" s="1"/>
  <c r="D15" i="4"/>
  <c r="AB10" i="4"/>
  <c r="B16" i="4"/>
  <c r="W11" i="4"/>
  <c r="L11" i="4"/>
  <c r="M11" i="4" s="1"/>
  <c r="J12" i="4" s="1"/>
  <c r="V12" i="4" s="1"/>
  <c r="Y11" i="4"/>
  <c r="P15" i="4"/>
  <c r="A17" i="4"/>
  <c r="O16" i="4"/>
  <c r="F16" i="4" l="1"/>
  <c r="H16" i="4" s="1"/>
  <c r="D16" i="4"/>
  <c r="B17" i="4"/>
  <c r="AA11" i="4"/>
  <c r="R12" i="4"/>
  <c r="K12" i="4"/>
  <c r="S12" i="4" s="1"/>
  <c r="Q12" i="4"/>
  <c r="Z11" i="4" s="1"/>
  <c r="P16" i="4"/>
  <c r="A18" i="4"/>
  <c r="O17" i="4"/>
  <c r="D17" i="4" l="1"/>
  <c r="F17" i="4"/>
  <c r="H17" i="4" s="1"/>
  <c r="AB11" i="4"/>
  <c r="B18" i="4"/>
  <c r="W12" i="4"/>
  <c r="L12" i="4"/>
  <c r="M12" i="4" s="1"/>
  <c r="J13" i="4" s="1"/>
  <c r="V13" i="4" s="1"/>
  <c r="Y12" i="4"/>
  <c r="P17" i="4"/>
  <c r="A19" i="4"/>
  <c r="O18" i="4"/>
  <c r="F18" i="4" l="1"/>
  <c r="H18" i="4" s="1"/>
  <c r="D18" i="4"/>
  <c r="B19" i="4"/>
  <c r="AA12" i="4"/>
  <c r="R13" i="4"/>
  <c r="Q13" i="4"/>
  <c r="Z12" i="4" s="1"/>
  <c r="K13" i="4"/>
  <c r="S13" i="4" s="1"/>
  <c r="A20" i="4"/>
  <c r="O19" i="4"/>
  <c r="P18" i="4"/>
  <c r="D19" i="4" l="1"/>
  <c r="F19" i="4"/>
  <c r="H19" i="4" s="1"/>
  <c r="AB12" i="4"/>
  <c r="B20" i="4"/>
  <c r="W13" i="4"/>
  <c r="L13" i="4"/>
  <c r="M13" i="4" s="1"/>
  <c r="J14" i="4" s="1"/>
  <c r="V14" i="4" s="1"/>
  <c r="Y13" i="4"/>
  <c r="A21" i="4"/>
  <c r="O20" i="4"/>
  <c r="P19" i="4"/>
  <c r="D20" i="4" l="1"/>
  <c r="F20" i="4"/>
  <c r="H20" i="4" s="1"/>
  <c r="B21" i="4"/>
  <c r="AA13" i="4"/>
  <c r="AB13" i="4" s="1"/>
  <c r="R14" i="4"/>
  <c r="K14" i="4"/>
  <c r="L14" i="4" s="1"/>
  <c r="Q14" i="4"/>
  <c r="Z13" i="4" s="1"/>
  <c r="P20" i="4"/>
  <c r="A22" i="4"/>
  <c r="O21" i="4"/>
  <c r="D21" i="4" l="1"/>
  <c r="F21" i="4"/>
  <c r="H21" i="4" s="1"/>
  <c r="B22" i="4"/>
  <c r="W14" i="4"/>
  <c r="Y14" i="4"/>
  <c r="S14" i="4"/>
  <c r="M14" i="4"/>
  <c r="J15" i="4" s="1"/>
  <c r="A23" i="4"/>
  <c r="O22" i="4"/>
  <c r="P21" i="4"/>
  <c r="F22" i="4" l="1"/>
  <c r="H22" i="4" s="1"/>
  <c r="D22" i="4"/>
  <c r="V15" i="4"/>
  <c r="B23" i="4"/>
  <c r="AA14" i="4"/>
  <c r="AB14" i="4" s="1"/>
  <c r="R15" i="4"/>
  <c r="K15" i="4"/>
  <c r="S15" i="4" s="1"/>
  <c r="Q15" i="4"/>
  <c r="Z14" i="4" s="1"/>
  <c r="P22" i="4"/>
  <c r="A24" i="4"/>
  <c r="O23" i="4"/>
  <c r="F23" i="4" l="1"/>
  <c r="H23" i="4" s="1"/>
  <c r="D23" i="4"/>
  <c r="L15" i="4"/>
  <c r="M15" i="4" s="1"/>
  <c r="J16" i="4" s="1"/>
  <c r="V16" i="4" s="1"/>
  <c r="B24" i="4"/>
  <c r="W15" i="4"/>
  <c r="Y15" i="4"/>
  <c r="A25" i="4"/>
  <c r="O24" i="4"/>
  <c r="P23" i="4"/>
  <c r="F24" i="4" l="1"/>
  <c r="H24" i="4" s="1"/>
  <c r="D24" i="4"/>
  <c r="B25" i="4"/>
  <c r="AA15" i="4"/>
  <c r="AB15" i="4" s="1"/>
  <c r="K16" i="4"/>
  <c r="S16" i="4" s="1"/>
  <c r="R16" i="4"/>
  <c r="Q16" i="4"/>
  <c r="Z15" i="4" s="1"/>
  <c r="A26" i="4"/>
  <c r="O25" i="4"/>
  <c r="P24" i="4"/>
  <c r="D25" i="4" l="1"/>
  <c r="F25" i="4"/>
  <c r="H25" i="4" s="1"/>
  <c r="B26" i="4"/>
  <c r="W16" i="4"/>
  <c r="L16" i="4"/>
  <c r="M16" i="4" s="1"/>
  <c r="J17" i="4" s="1"/>
  <c r="V17" i="4" s="1"/>
  <c r="Y16" i="4"/>
  <c r="A27" i="4"/>
  <c r="O26" i="4"/>
  <c r="P25" i="4"/>
  <c r="F26" i="4" l="1"/>
  <c r="H26" i="4" s="1"/>
  <c r="D26" i="4"/>
  <c r="B27" i="4"/>
  <c r="R17" i="4"/>
  <c r="Q17" i="4"/>
  <c r="Z16" i="4" s="1"/>
  <c r="K17" i="4"/>
  <c r="S17" i="4" s="1"/>
  <c r="AA16" i="4"/>
  <c r="AB16" i="4" s="1"/>
  <c r="P26" i="4"/>
  <c r="A28" i="4"/>
  <c r="O27" i="4"/>
  <c r="D27" i="4" l="1"/>
  <c r="F27" i="4"/>
  <c r="H27" i="4" s="1"/>
  <c r="B28" i="4"/>
  <c r="W17" i="4"/>
  <c r="L17" i="4"/>
  <c r="M17" i="4" s="1"/>
  <c r="J18" i="4" s="1"/>
  <c r="V18" i="4" s="1"/>
  <c r="Y17" i="4"/>
  <c r="P27" i="4"/>
  <c r="A29" i="4"/>
  <c r="O28" i="4"/>
  <c r="F28" i="4" l="1"/>
  <c r="H28" i="4" s="1"/>
  <c r="D28" i="4"/>
  <c r="B29" i="4"/>
  <c r="K18" i="4"/>
  <c r="S18" i="4" s="1"/>
  <c r="AA17" i="4"/>
  <c r="AB17" i="4" s="1"/>
  <c r="R18" i="4"/>
  <c r="Q18" i="4"/>
  <c r="A30" i="4"/>
  <c r="O29" i="4"/>
  <c r="P28" i="4"/>
  <c r="D29" i="4" l="1"/>
  <c r="F29" i="4"/>
  <c r="H29" i="4" s="1"/>
  <c r="Y18" i="4"/>
  <c r="Z17" i="4"/>
  <c r="B30" i="4"/>
  <c r="L18" i="4"/>
  <c r="M18" i="4" s="1"/>
  <c r="J19" i="4" s="1"/>
  <c r="V19" i="4" s="1"/>
  <c r="W18" i="4"/>
  <c r="P29" i="4"/>
  <c r="A31" i="4"/>
  <c r="A32" i="4" s="1"/>
  <c r="O32" i="4" s="1"/>
  <c r="O30" i="4"/>
  <c r="F30" i="4" l="1"/>
  <c r="H30" i="4" s="1"/>
  <c r="D30" i="4"/>
  <c r="B31" i="4"/>
  <c r="AA18" i="4"/>
  <c r="AB18" i="4" s="1"/>
  <c r="K19" i="4"/>
  <c r="S19" i="4" s="1"/>
  <c r="Q19" i="4"/>
  <c r="R19" i="4"/>
  <c r="O31" i="4"/>
  <c r="P30" i="4"/>
  <c r="F31" i="4" l="1"/>
  <c r="H31" i="4" s="1"/>
  <c r="D31" i="4"/>
  <c r="W19" i="4"/>
  <c r="Z18" i="4"/>
  <c r="B32" i="4"/>
  <c r="L19" i="4"/>
  <c r="M19" i="4" s="1"/>
  <c r="J20" i="4" s="1"/>
  <c r="V20" i="4" s="1"/>
  <c r="Y19" i="4"/>
  <c r="P31" i="4"/>
  <c r="F32" i="4" l="1"/>
  <c r="H32" i="4" s="1"/>
  <c r="D32" i="4"/>
  <c r="P32" i="4"/>
  <c r="R20" i="4"/>
  <c r="K20" i="4"/>
  <c r="S20" i="4" s="1"/>
  <c r="Q20" i="4"/>
  <c r="Z19" i="4" s="1"/>
  <c r="AA19" i="4"/>
  <c r="AB19" i="4" s="1"/>
  <c r="L20" i="4" l="1"/>
  <c r="M20" i="4" s="1"/>
  <c r="J21" i="4" s="1"/>
  <c r="V21" i="4" s="1"/>
  <c r="Y20" i="4"/>
  <c r="W20" i="4"/>
  <c r="Q21" i="4" l="1"/>
  <c r="Z20" i="4" s="1"/>
  <c r="R21" i="4"/>
  <c r="K21" i="4"/>
  <c r="S21" i="4" s="1"/>
  <c r="AA20" i="4"/>
  <c r="AB20" i="4" s="1"/>
  <c r="L21" i="4" l="1"/>
  <c r="M21" i="4" s="1"/>
  <c r="J22" i="4" s="1"/>
  <c r="V22" i="4" s="1"/>
  <c r="W21" i="4"/>
  <c r="Y21" i="4"/>
  <c r="Q22" i="4" l="1"/>
  <c r="Z21" i="4" s="1"/>
  <c r="R22" i="4"/>
  <c r="K22" i="4"/>
  <c r="S22" i="4" s="1"/>
  <c r="AA21" i="4"/>
  <c r="AB21" i="4" s="1"/>
  <c r="W22" i="4" l="1"/>
  <c r="Y22" i="4"/>
  <c r="L22" i="4"/>
  <c r="M22" i="4" s="1"/>
  <c r="J23" i="4" s="1"/>
  <c r="V23" i="4" s="1"/>
  <c r="AA22" i="4" l="1"/>
  <c r="AB22" i="4" s="1"/>
  <c r="R23" i="4"/>
  <c r="K23" i="4"/>
  <c r="S23" i="4" s="1"/>
  <c r="Q23" i="4"/>
  <c r="Z22" i="4" s="1"/>
  <c r="L23" i="4" l="1"/>
  <c r="M23" i="4" s="1"/>
  <c r="J24" i="4" s="1"/>
  <c r="V24" i="4" s="1"/>
  <c r="Y23" i="4"/>
  <c r="W23" i="4"/>
  <c r="AA23" i="4" l="1"/>
  <c r="AB23" i="4" s="1"/>
  <c r="Q24" i="4"/>
  <c r="Z23" i="4" s="1"/>
  <c r="K24" i="4"/>
  <c r="S24" i="4" s="1"/>
  <c r="R24" i="4"/>
  <c r="L24" i="4" l="1"/>
  <c r="M24" i="4" s="1"/>
  <c r="J25" i="4" s="1"/>
  <c r="V25" i="4" s="1"/>
  <c r="Y24" i="4"/>
  <c r="W24" i="4"/>
  <c r="AA24" i="4" l="1"/>
  <c r="AB24" i="4" s="1"/>
  <c r="Q25" i="4"/>
  <c r="Z24" i="4" s="1"/>
  <c r="K25" i="4"/>
  <c r="S25" i="4" s="1"/>
  <c r="R25" i="4"/>
  <c r="Y25" i="4" l="1"/>
  <c r="W25" i="4"/>
  <c r="L25" i="4"/>
  <c r="M25" i="4" s="1"/>
  <c r="J26" i="4" s="1"/>
  <c r="V26" i="4" s="1"/>
  <c r="AA25" i="4" l="1"/>
  <c r="AB25" i="4" s="1"/>
  <c r="K26" i="4"/>
  <c r="S26" i="4" s="1"/>
  <c r="R26" i="4"/>
  <c r="Q26" i="4"/>
  <c r="Z25" i="4" s="1"/>
  <c r="Y26" i="4" l="1"/>
  <c r="L26" i="4"/>
  <c r="M26" i="4" s="1"/>
  <c r="J27" i="4" s="1"/>
  <c r="V27" i="4" s="1"/>
  <c r="W26" i="4"/>
  <c r="AA26" i="4" l="1"/>
  <c r="AB26" i="4" s="1"/>
  <c r="K27" i="4"/>
  <c r="S27" i="4" s="1"/>
  <c r="R27" i="4"/>
  <c r="Q27" i="4"/>
  <c r="Z26" i="4" s="1"/>
  <c r="L27" i="4" l="1"/>
  <c r="M27" i="4" s="1"/>
  <c r="J28" i="4" s="1"/>
  <c r="V28" i="4" s="1"/>
  <c r="Y27" i="4"/>
  <c r="W27" i="4"/>
  <c r="K28" i="4" l="1"/>
  <c r="S28" i="4" s="1"/>
  <c r="Q28" i="4"/>
  <c r="Z27" i="4" s="1"/>
  <c r="R28" i="4"/>
  <c r="AA27" i="4"/>
  <c r="AB27" i="4" s="1"/>
  <c r="L28" i="4" l="1"/>
  <c r="M28" i="4" s="1"/>
  <c r="J29" i="4" s="1"/>
  <c r="V29" i="4" s="1"/>
  <c r="W28" i="4"/>
  <c r="Y28" i="4"/>
  <c r="Q29" i="4" l="1"/>
  <c r="Z28" i="4" s="1"/>
  <c r="K29" i="4"/>
  <c r="S29" i="4" s="1"/>
  <c r="R29" i="4"/>
  <c r="AA28" i="4"/>
  <c r="AB28" i="4" s="1"/>
  <c r="W29" i="4" l="1"/>
  <c r="L29" i="4"/>
  <c r="M29" i="4" s="1"/>
  <c r="J30" i="4" s="1"/>
  <c r="V30" i="4" s="1"/>
  <c r="Y29" i="4"/>
  <c r="AA29" i="4" l="1"/>
  <c r="AB29" i="4" s="1"/>
  <c r="Q30" i="4"/>
  <c r="Z29" i="4" s="1"/>
  <c r="K30" i="4"/>
  <c r="S30" i="4" s="1"/>
  <c r="R30" i="4"/>
  <c r="L30" i="4" l="1"/>
  <c r="M30" i="4" s="1"/>
  <c r="J31" i="4" s="1"/>
  <c r="V31" i="4" s="1"/>
  <c r="Y30" i="4"/>
  <c r="W30" i="4"/>
  <c r="AA30" i="4" l="1"/>
  <c r="AB30" i="4" s="1"/>
  <c r="R31" i="4"/>
  <c r="Q31" i="4"/>
  <c r="Z30" i="4" s="1"/>
  <c r="K31" i="4"/>
  <c r="S31" i="4" s="1"/>
  <c r="W31" i="4" l="1"/>
  <c r="L31" i="4"/>
  <c r="M31" i="4" s="1"/>
  <c r="J32" i="4" s="1"/>
  <c r="Y31" i="4"/>
  <c r="V32" i="4" l="1"/>
  <c r="V4" i="4" s="1"/>
  <c r="G4" i="8" s="1"/>
  <c r="AA31" i="4"/>
  <c r="AB31" i="4" s="1"/>
  <c r="R32" i="4"/>
  <c r="R4" i="4" s="1"/>
  <c r="Q32" i="4"/>
  <c r="K32" i="4"/>
  <c r="S32" i="4" s="1"/>
  <c r="S4" i="4" s="1"/>
  <c r="Q4" i="4" l="1"/>
  <c r="B4" i="8" s="1"/>
  <c r="Z31" i="4"/>
  <c r="Z4" i="4" s="1"/>
  <c r="D4" i="8"/>
  <c r="C4" i="8"/>
  <c r="W32" i="4"/>
  <c r="W4" i="4" s="1"/>
  <c r="H4" i="8" s="1"/>
  <c r="L32" i="4"/>
  <c r="M32" i="4" s="1"/>
  <c r="Y32" i="4"/>
  <c r="Y4" i="4" s="1"/>
  <c r="J4" i="8" s="1"/>
  <c r="AA32" i="4" l="1"/>
  <c r="AA4" i="4" s="1"/>
  <c r="K4" i="8"/>
  <c r="AB32" i="4" l="1"/>
  <c r="AB4" i="4" s="1"/>
  <c r="L4" i="8"/>
  <c r="AB2" i="4" l="1"/>
  <c r="N4" i="8" s="1"/>
  <c r="M4" i="8"/>
</calcChain>
</file>

<file path=xl/sharedStrings.xml><?xml version="1.0" encoding="utf-8"?>
<sst xmlns="http://schemas.openxmlformats.org/spreadsheetml/2006/main" count="132" uniqueCount="84">
  <si>
    <t>Model point</t>
  </si>
  <si>
    <t>Expenses</t>
  </si>
  <si>
    <t>Acquistion</t>
  </si>
  <si>
    <t>Renewal</t>
  </si>
  <si>
    <r>
      <t xml:space="preserve">  </t>
    </r>
    <r>
      <rPr>
        <sz val="11"/>
        <color theme="1"/>
        <rFont val="Calibri"/>
        <family val="2"/>
        <scheme val="minor"/>
      </rPr>
      <t>$ per policy</t>
    </r>
  </si>
  <si>
    <t xml:space="preserve">  % premium</t>
  </si>
  <si>
    <t xml:space="preserve">  $ per policy</t>
  </si>
  <si>
    <t>Commission</t>
  </si>
  <si>
    <t xml:space="preserve">  Upfront commission</t>
  </si>
  <si>
    <t xml:space="preserve">  Renewal commission</t>
  </si>
  <si>
    <t>Decrement</t>
  </si>
  <si>
    <t xml:space="preserve">      Year 1</t>
  </si>
  <si>
    <t xml:space="preserve">      Year 2</t>
  </si>
  <si>
    <t xml:space="preserve">      Year 3+</t>
  </si>
  <si>
    <t>Interest</t>
  </si>
  <si>
    <t>Lapses</t>
  </si>
  <si>
    <t>Reserves</t>
  </si>
  <si>
    <t>Males</t>
  </si>
  <si>
    <t>Females</t>
  </si>
  <si>
    <t>Nonsmoker</t>
  </si>
  <si>
    <t>Smoker</t>
  </si>
  <si>
    <t>Aggregate</t>
  </si>
  <si>
    <t>Age</t>
  </si>
  <si>
    <t>Premium</t>
  </si>
  <si>
    <t>Mortality rates - death only</t>
  </si>
  <si>
    <t>Premium Rates per $1000</t>
  </si>
  <si>
    <t>Year</t>
  </si>
  <si>
    <t xml:space="preserve">  Age</t>
  </si>
  <si>
    <t xml:space="preserve">  Sex</t>
  </si>
  <si>
    <t>M</t>
  </si>
  <si>
    <t xml:space="preserve">  Smoker</t>
  </si>
  <si>
    <t>NS</t>
  </si>
  <si>
    <t>Sum Insured</t>
  </si>
  <si>
    <t>base qx</t>
  </si>
  <si>
    <t>Mult</t>
  </si>
  <si>
    <t>Eff qx</t>
  </si>
  <si>
    <t>wx</t>
  </si>
  <si>
    <t>lx</t>
  </si>
  <si>
    <t>lx+1</t>
  </si>
  <si>
    <t>Decrement table</t>
  </si>
  <si>
    <t>dx</t>
  </si>
  <si>
    <t xml:space="preserve">Premium
boy </t>
  </si>
  <si>
    <t>Claims
eoy</t>
  </si>
  <si>
    <t>Ren %
boy</t>
  </si>
  <si>
    <t>Ren $
boy</t>
  </si>
  <si>
    <t>Upfront
boy</t>
  </si>
  <si>
    <t>Renewal
boy</t>
  </si>
  <si>
    <t>Policy Fee</t>
  </si>
  <si>
    <t>Policy Fee
boy</t>
  </si>
  <si>
    <t>Interest
eoy</t>
  </si>
  <si>
    <t>PV</t>
  </si>
  <si>
    <t>IRR</t>
  </si>
  <si>
    <t>Reserves
eoy</t>
  </si>
  <si>
    <t>Transfer 
Value</t>
  </si>
  <si>
    <t>Acq $
boy</t>
  </si>
  <si>
    <t>Acq %
boy</t>
  </si>
  <si>
    <t>Expense inflation</t>
  </si>
  <si>
    <t>Claims</t>
  </si>
  <si>
    <t>Present Values</t>
  </si>
  <si>
    <t>Pol Fee</t>
  </si>
  <si>
    <t>Tfr Value</t>
  </si>
  <si>
    <t>Investment return</t>
  </si>
  <si>
    <t>Risk discount rate</t>
  </si>
  <si>
    <t>Retail</t>
  </si>
  <si>
    <t>Calcs</t>
  </si>
  <si>
    <t>Direct</t>
  </si>
  <si>
    <t xml:space="preserve">  Commission</t>
  </si>
  <si>
    <t xml:space="preserve">  Expenses</t>
  </si>
  <si>
    <t xml:space="preserve">  Lapses</t>
  </si>
  <si>
    <t xml:space="preserve">  Mortality</t>
  </si>
  <si>
    <t>Ren Exp $</t>
  </si>
  <si>
    <t>Ren Exp %</t>
  </si>
  <si>
    <t>Acq Exp %</t>
  </si>
  <si>
    <t>Acq Exp $</t>
  </si>
  <si>
    <t>Comm Upfront</t>
  </si>
  <si>
    <t>Comm Renewal</t>
  </si>
  <si>
    <t>Retail YRT</t>
  </si>
  <si>
    <t>Graduated rates 2004 -2008</t>
  </si>
  <si>
    <t>Assumptions</t>
  </si>
  <si>
    <t>Model inputs</t>
  </si>
  <si>
    <t xml:space="preserve">Direct YRT </t>
  </si>
  <si>
    <t>Mortality</t>
  </si>
  <si>
    <t>Col Ref</t>
  </si>
  <si>
    <t>IA04-08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</si>
</sst>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0.00000"/>
    <numFmt numFmtId="166" formatCode="#,##0\ ;\(#,##0\)"/>
    <numFmt numFmtId="167" formatCode="&quot;$&quot;#,##0.00_-;\-&quot;$&quot;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5F5F5F"/>
      </left>
      <right/>
      <top/>
      <bottom/>
      <diagonal/>
    </border>
    <border>
      <left/>
      <right style="thin">
        <color rgb="FF5F5F5F"/>
      </right>
      <top/>
      <bottom/>
      <diagonal/>
    </border>
    <border>
      <left style="thin">
        <color rgb="FF5F5F5F"/>
      </left>
      <right style="thin">
        <color rgb="FF5F5F5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6" fillId="0" borderId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5" xfId="1" applyFont="1" applyBorder="1" applyAlignment="1">
      <alignment horizontal="center"/>
    </xf>
    <xf numFmtId="9" fontId="2" fillId="0" borderId="5" xfId="1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" fillId="0" borderId="11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5" fillId="0" borderId="0" xfId="2" applyFont="1"/>
    <xf numFmtId="3" fontId="5" fillId="0" borderId="0" xfId="2" applyNumberFormat="1" applyFont="1"/>
    <xf numFmtId="0" fontId="2" fillId="0" borderId="4" xfId="1" applyFont="1" applyBorder="1" applyAlignment="1">
      <alignment horizontal="left"/>
    </xf>
    <xf numFmtId="166" fontId="7" fillId="0" borderId="0" xfId="3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2" quotePrefix="1" applyBorder="1" applyAlignment="1">
      <alignment horizontal="center"/>
    </xf>
    <xf numFmtId="0" fontId="6" fillId="0" borderId="12" xfId="2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2" fontId="0" fillId="0" borderId="0" xfId="0" applyNumberFormat="1"/>
    <xf numFmtId="9" fontId="0" fillId="0" borderId="12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2" fillId="2" borderId="14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 wrapText="1"/>
    </xf>
    <xf numFmtId="3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3" fontId="0" fillId="0" borderId="12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wrapText="1"/>
    </xf>
    <xf numFmtId="0" fontId="2" fillId="0" borderId="12" xfId="1" applyFont="1" applyBorder="1" applyAlignment="1">
      <alignment horizontal="center"/>
    </xf>
    <xf numFmtId="0" fontId="9" fillId="0" borderId="0" xfId="0" applyFont="1"/>
    <xf numFmtId="0" fontId="10" fillId="0" borderId="12" xfId="0" applyFont="1" applyFill="1" applyBorder="1" applyAlignment="1">
      <alignment horizontal="center" wrapText="1"/>
    </xf>
    <xf numFmtId="0" fontId="10" fillId="4" borderId="12" xfId="0" applyFont="1" applyFill="1" applyBorder="1" applyAlignment="1">
      <alignment horizontal="center" wrapText="1"/>
    </xf>
    <xf numFmtId="9" fontId="9" fillId="4" borderId="12" xfId="6" applyFont="1" applyFill="1" applyBorder="1" applyAlignment="1">
      <alignment horizontal="center"/>
    </xf>
    <xf numFmtId="3" fontId="10" fillId="0" borderId="12" xfId="0" applyNumberFormat="1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/>
    </xf>
    <xf numFmtId="9" fontId="2" fillId="3" borderId="16" xfId="0" applyNumberFormat="1" applyFont="1" applyFill="1" applyBorder="1"/>
    <xf numFmtId="3" fontId="2" fillId="0" borderId="12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2" xfId="0" applyFont="1" applyBorder="1"/>
    <xf numFmtId="0" fontId="10" fillId="0" borderId="12" xfId="0" applyFont="1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" fontId="9" fillId="0" borderId="12" xfId="0" applyNumberFormat="1" applyFont="1" applyBorder="1" applyAlignment="1">
      <alignment horizontal="center"/>
    </xf>
    <xf numFmtId="9" fontId="9" fillId="4" borderId="12" xfId="6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2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2" xfId="0" applyFont="1" applyBorder="1"/>
    <xf numFmtId="0" fontId="2" fillId="0" borderId="20" xfId="0" applyFont="1" applyBorder="1"/>
    <xf numFmtId="0" fontId="2" fillId="0" borderId="12" xfId="0" applyFont="1" applyBorder="1" applyAlignment="1">
      <alignment horizontal="center" wrapText="1"/>
    </xf>
    <xf numFmtId="164" fontId="0" fillId="3" borderId="7" xfId="0" applyNumberFormat="1" applyFill="1" applyBorder="1" applyAlignment="1">
      <alignment horizontal="center"/>
    </xf>
    <xf numFmtId="0" fontId="0" fillId="0" borderId="17" xfId="0" applyBorder="1" applyAlignment="1">
      <alignment wrapText="1"/>
    </xf>
    <xf numFmtId="164" fontId="0" fillId="3" borderId="2" xfId="0" applyNumberFormat="1" applyFill="1" applyBorder="1" applyAlignment="1">
      <alignment horizontal="center"/>
    </xf>
    <xf numFmtId="166" fontId="7" fillId="0" borderId="0" xfId="3" applyFont="1" applyAlignment="1">
      <alignment horizontal="left"/>
    </xf>
    <xf numFmtId="0" fontId="11" fillId="0" borderId="0" xfId="2" applyFont="1" applyAlignment="1">
      <alignment horizontal="left"/>
    </xf>
    <xf numFmtId="0" fontId="5" fillId="0" borderId="0" xfId="2" applyFont="1" applyBorder="1"/>
    <xf numFmtId="0" fontId="2" fillId="0" borderId="0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center"/>
    </xf>
    <xf numFmtId="0" fontId="5" fillId="0" borderId="2" xfId="2" applyFont="1" applyBorder="1"/>
    <xf numFmtId="0" fontId="1" fillId="0" borderId="2" xfId="0" applyFont="1" applyBorder="1"/>
    <xf numFmtId="0" fontId="0" fillId="5" borderId="0" xfId="0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/>
    </xf>
  </cellXfs>
  <cellStyles count="7">
    <cellStyle name="Comma 2" xfId="3"/>
    <cellStyle name="Currency 2" xfId="4"/>
    <cellStyle name="Normal" xfId="0" builtinId="0"/>
    <cellStyle name="Normal 2" xfId="1"/>
    <cellStyle name="Normal 3" xfId="2"/>
    <cellStyle name="Percent" xfId="6" builtinId="5"/>
    <cellStyle name="Percent 2" xfId="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showGridLines="0" tabSelected="1" zoomScale="75" zoomScaleNormal="75" workbookViewId="0">
      <selection activeCell="E12" sqref="E12"/>
    </sheetView>
  </sheetViews>
  <sheetFormatPr defaultRowHeight="15" x14ac:dyDescent="0.25"/>
  <cols>
    <col min="1" max="1" width="24.42578125" style="2" customWidth="1"/>
    <col min="2" max="2" width="11.28515625" style="3" customWidth="1"/>
    <col min="3" max="3" width="11" customWidth="1"/>
    <col min="4" max="4" width="11.28515625" style="29" customWidth="1"/>
    <col min="5" max="10" width="11" customWidth="1"/>
  </cols>
  <sheetData>
    <row r="1" spans="1:10" ht="30" x14ac:dyDescent="0.25">
      <c r="B1" s="69" t="s">
        <v>79</v>
      </c>
      <c r="D1" s="108" t="s">
        <v>78</v>
      </c>
      <c r="E1" s="109"/>
      <c r="F1" s="109"/>
      <c r="G1" s="110"/>
    </row>
    <row r="2" spans="1:10" x14ac:dyDescent="0.25">
      <c r="A2" s="1" t="s">
        <v>82</v>
      </c>
      <c r="B2" s="69"/>
      <c r="D2" s="87" t="s">
        <v>76</v>
      </c>
      <c r="E2" s="105" t="s">
        <v>80</v>
      </c>
      <c r="F2" s="106"/>
      <c r="G2" s="107"/>
      <c r="I2" s="65"/>
      <c r="J2" s="65"/>
    </row>
    <row r="3" spans="1:10" x14ac:dyDescent="0.25">
      <c r="B3" s="69"/>
      <c r="D3" s="71"/>
      <c r="E3" s="84" t="s">
        <v>1</v>
      </c>
      <c r="F3" s="85" t="s">
        <v>15</v>
      </c>
      <c r="G3" s="86" t="s">
        <v>81</v>
      </c>
      <c r="I3" s="65"/>
      <c r="J3" s="65"/>
    </row>
    <row r="4" spans="1:10" s="65" customFormat="1" x14ac:dyDescent="0.25">
      <c r="A4" s="64" t="s">
        <v>0</v>
      </c>
      <c r="B4" s="70"/>
      <c r="D4" s="72"/>
      <c r="E4" s="77"/>
      <c r="F4" s="72"/>
      <c r="G4" s="89"/>
    </row>
    <row r="5" spans="1:10" x14ac:dyDescent="0.25">
      <c r="A5" s="2" t="s">
        <v>27</v>
      </c>
      <c r="B5" s="100">
        <v>40</v>
      </c>
      <c r="D5" s="71">
        <v>40</v>
      </c>
      <c r="E5" s="78">
        <v>40</v>
      </c>
      <c r="F5" s="71">
        <v>40</v>
      </c>
      <c r="G5" s="71">
        <v>40</v>
      </c>
      <c r="I5" s="65"/>
      <c r="J5" s="65"/>
    </row>
    <row r="6" spans="1:10" x14ac:dyDescent="0.25">
      <c r="A6" s="2" t="s">
        <v>28</v>
      </c>
      <c r="B6" s="100" t="s">
        <v>29</v>
      </c>
      <c r="D6" s="71" t="s">
        <v>29</v>
      </c>
      <c r="E6" s="78" t="s">
        <v>29</v>
      </c>
      <c r="F6" s="71" t="s">
        <v>29</v>
      </c>
      <c r="G6" s="71" t="s">
        <v>29</v>
      </c>
      <c r="I6" s="65"/>
      <c r="J6" s="65"/>
    </row>
    <row r="7" spans="1:10" x14ac:dyDescent="0.25">
      <c r="A7" s="2" t="s">
        <v>30</v>
      </c>
      <c r="B7" s="100" t="s">
        <v>31</v>
      </c>
      <c r="D7" s="71" t="s">
        <v>31</v>
      </c>
      <c r="E7" s="78" t="s">
        <v>31</v>
      </c>
      <c r="F7" s="71" t="s">
        <v>31</v>
      </c>
      <c r="G7" s="71" t="s">
        <v>31</v>
      </c>
      <c r="I7" s="65"/>
      <c r="J7" s="65"/>
    </row>
    <row r="8" spans="1:10" x14ac:dyDescent="0.25">
      <c r="B8" s="100"/>
      <c r="D8" s="71"/>
      <c r="E8" s="78"/>
      <c r="F8" s="71"/>
      <c r="G8" s="71"/>
      <c r="I8" s="65"/>
      <c r="J8" s="65"/>
    </row>
    <row r="9" spans="1:10" x14ac:dyDescent="0.25">
      <c r="A9" s="1" t="s">
        <v>32</v>
      </c>
      <c r="B9" s="101">
        <v>250000</v>
      </c>
      <c r="D9" s="73">
        <v>250000</v>
      </c>
      <c r="E9" s="73">
        <v>250000</v>
      </c>
      <c r="F9" s="73">
        <v>250000</v>
      </c>
      <c r="G9" s="73">
        <v>250000</v>
      </c>
      <c r="I9" s="65"/>
      <c r="J9" s="65"/>
    </row>
    <row r="10" spans="1:10" x14ac:dyDescent="0.25">
      <c r="B10" s="100"/>
      <c r="D10" s="71"/>
      <c r="E10" s="78"/>
      <c r="F10" s="71"/>
      <c r="G10" s="71"/>
      <c r="I10" s="65"/>
      <c r="J10" s="65"/>
    </row>
    <row r="11" spans="1:10" x14ac:dyDescent="0.25">
      <c r="A11" s="1" t="s">
        <v>47</v>
      </c>
      <c r="B11" s="102">
        <v>60</v>
      </c>
      <c r="D11" s="74">
        <v>60</v>
      </c>
      <c r="E11" s="79">
        <v>60</v>
      </c>
      <c r="F11" s="74">
        <v>60</v>
      </c>
      <c r="G11" s="74">
        <v>60</v>
      </c>
      <c r="I11" s="65"/>
      <c r="J11" s="65"/>
    </row>
    <row r="12" spans="1:10" x14ac:dyDescent="0.25">
      <c r="B12" s="100"/>
      <c r="D12" s="71"/>
      <c r="E12" s="78"/>
      <c r="F12" s="71"/>
      <c r="G12" s="71"/>
      <c r="I12" s="65"/>
      <c r="J12" s="65"/>
    </row>
    <row r="13" spans="1:10" x14ac:dyDescent="0.25">
      <c r="A13" s="4" t="s">
        <v>1</v>
      </c>
      <c r="B13" s="100"/>
      <c r="D13" s="71"/>
      <c r="E13" s="78"/>
      <c r="F13" s="71"/>
      <c r="G13" s="71"/>
      <c r="I13" s="65"/>
      <c r="J13" s="65"/>
    </row>
    <row r="14" spans="1:10" x14ac:dyDescent="0.25">
      <c r="A14" s="2" t="s">
        <v>2</v>
      </c>
      <c r="B14" s="100"/>
      <c r="D14" s="71"/>
      <c r="E14" s="78"/>
      <c r="F14" s="71"/>
      <c r="G14" s="71"/>
      <c r="I14" s="65"/>
      <c r="J14" s="65"/>
    </row>
    <row r="15" spans="1:10" x14ac:dyDescent="0.25">
      <c r="A15" s="2" t="s">
        <v>5</v>
      </c>
      <c r="B15" s="103">
        <v>0.15</v>
      </c>
      <c r="D15" s="75">
        <v>0.15</v>
      </c>
      <c r="E15" s="81">
        <v>0</v>
      </c>
      <c r="F15" s="81">
        <v>0</v>
      </c>
      <c r="G15" s="83">
        <v>0</v>
      </c>
      <c r="I15" s="65"/>
      <c r="J15" s="65"/>
    </row>
    <row r="16" spans="1:10" x14ac:dyDescent="0.25">
      <c r="A16" s="2" t="s">
        <v>4</v>
      </c>
      <c r="B16" s="102">
        <v>300</v>
      </c>
      <c r="D16" s="74">
        <v>300</v>
      </c>
      <c r="E16" s="88">
        <v>500</v>
      </c>
      <c r="F16" s="88">
        <v>500</v>
      </c>
      <c r="G16" s="90">
        <v>500</v>
      </c>
      <c r="I16" s="65"/>
      <c r="J16" s="65"/>
    </row>
    <row r="17" spans="1:10" x14ac:dyDescent="0.25">
      <c r="B17" s="100"/>
      <c r="D17" s="71"/>
      <c r="E17" s="78"/>
      <c r="F17" s="78"/>
      <c r="G17" s="71"/>
      <c r="I17" s="65"/>
      <c r="J17" s="65"/>
    </row>
    <row r="18" spans="1:10" x14ac:dyDescent="0.25">
      <c r="A18" s="2" t="s">
        <v>3</v>
      </c>
      <c r="B18" s="100"/>
      <c r="D18" s="71"/>
      <c r="E18" s="78"/>
      <c r="F18" s="78"/>
      <c r="G18" s="71"/>
      <c r="I18" s="65"/>
      <c r="J18" s="65"/>
    </row>
    <row r="19" spans="1:10" x14ac:dyDescent="0.25">
      <c r="A19" t="s">
        <v>5</v>
      </c>
      <c r="B19" s="103">
        <v>0.08</v>
      </c>
      <c r="D19" s="75">
        <v>0.08</v>
      </c>
      <c r="E19" s="81">
        <v>0</v>
      </c>
      <c r="F19" s="81">
        <v>0</v>
      </c>
      <c r="G19" s="83">
        <v>0</v>
      </c>
      <c r="I19" s="65"/>
      <c r="J19" s="65"/>
    </row>
    <row r="20" spans="1:10" x14ac:dyDescent="0.25">
      <c r="A20" s="2" t="s">
        <v>6</v>
      </c>
      <c r="B20" s="102">
        <v>50</v>
      </c>
      <c r="D20" s="74">
        <v>50</v>
      </c>
      <c r="E20" s="88">
        <v>100</v>
      </c>
      <c r="F20" s="88">
        <v>100</v>
      </c>
      <c r="G20" s="90">
        <v>100</v>
      </c>
      <c r="I20" s="65"/>
      <c r="J20" s="65"/>
    </row>
    <row r="21" spans="1:10" x14ac:dyDescent="0.25">
      <c r="B21" s="102"/>
      <c r="D21" s="74"/>
      <c r="E21" s="79"/>
      <c r="F21" s="74"/>
      <c r="G21" s="74"/>
      <c r="I21" s="65"/>
      <c r="J21" s="65"/>
    </row>
    <row r="22" spans="1:10" x14ac:dyDescent="0.25">
      <c r="A22" s="4" t="s">
        <v>56</v>
      </c>
      <c r="B22" s="103">
        <v>0.02</v>
      </c>
      <c r="D22" s="75">
        <v>0.02</v>
      </c>
      <c r="E22" s="80">
        <v>0.02</v>
      </c>
      <c r="F22" s="75">
        <v>0.02</v>
      </c>
      <c r="G22" s="75">
        <v>0.02</v>
      </c>
      <c r="I22" s="65"/>
      <c r="J22" s="65"/>
    </row>
    <row r="23" spans="1:10" x14ac:dyDescent="0.25">
      <c r="B23" s="100"/>
      <c r="D23" s="71"/>
      <c r="E23" s="78"/>
      <c r="F23" s="71"/>
      <c r="G23" s="71"/>
      <c r="I23" s="65"/>
      <c r="J23" s="65"/>
    </row>
    <row r="24" spans="1:10" x14ac:dyDescent="0.25">
      <c r="A24" s="4" t="s">
        <v>7</v>
      </c>
      <c r="B24" s="100"/>
      <c r="D24" s="71"/>
      <c r="E24" s="78"/>
      <c r="F24" s="71"/>
      <c r="G24" s="71"/>
      <c r="I24" s="65"/>
      <c r="J24" s="65"/>
    </row>
    <row r="25" spans="1:10" x14ac:dyDescent="0.25">
      <c r="A25" s="2" t="s">
        <v>8</v>
      </c>
      <c r="B25" s="103">
        <v>0</v>
      </c>
      <c r="D25" s="75">
        <v>1</v>
      </c>
      <c r="E25" s="81">
        <v>0</v>
      </c>
      <c r="F25" s="83">
        <v>0</v>
      </c>
      <c r="G25" s="83">
        <v>0</v>
      </c>
      <c r="I25" s="65"/>
      <c r="J25" s="65"/>
    </row>
    <row r="26" spans="1:10" x14ac:dyDescent="0.25">
      <c r="A26" s="2" t="s">
        <v>9</v>
      </c>
      <c r="B26" s="103">
        <v>0</v>
      </c>
      <c r="D26" s="75">
        <v>0.05</v>
      </c>
      <c r="E26" s="81">
        <v>0</v>
      </c>
      <c r="F26" s="83">
        <v>0</v>
      </c>
      <c r="G26" s="83">
        <v>0</v>
      </c>
      <c r="I26" s="65"/>
      <c r="J26" s="65"/>
    </row>
    <row r="27" spans="1:10" x14ac:dyDescent="0.25">
      <c r="B27" s="100"/>
      <c r="D27" s="71"/>
      <c r="E27" s="78"/>
      <c r="F27" s="71"/>
      <c r="G27" s="71"/>
      <c r="I27" s="65"/>
      <c r="J27" s="65"/>
    </row>
    <row r="28" spans="1:10" x14ac:dyDescent="0.25">
      <c r="A28" s="4" t="s">
        <v>10</v>
      </c>
      <c r="B28" s="100"/>
      <c r="D28" s="71"/>
      <c r="E28" s="78"/>
      <c r="F28" s="71"/>
      <c r="G28" s="71"/>
      <c r="I28" s="65"/>
      <c r="J28" s="65"/>
    </row>
    <row r="29" spans="1:10" x14ac:dyDescent="0.25">
      <c r="A29"/>
      <c r="B29" s="100" t="s">
        <v>83</v>
      </c>
      <c r="D29" s="71" t="s">
        <v>83</v>
      </c>
      <c r="E29" s="71" t="s">
        <v>83</v>
      </c>
      <c r="F29" s="71" t="s">
        <v>83</v>
      </c>
      <c r="G29" s="71" t="s">
        <v>83</v>
      </c>
      <c r="I29" s="65"/>
      <c r="J29" s="65"/>
    </row>
    <row r="30" spans="1:10" x14ac:dyDescent="0.25">
      <c r="A30" s="2" t="s">
        <v>11</v>
      </c>
      <c r="B30" s="103">
        <v>0.4</v>
      </c>
      <c r="D30" s="75">
        <v>0.4</v>
      </c>
      <c r="E30" s="75">
        <v>0.4</v>
      </c>
      <c r="F30" s="75">
        <v>0.4</v>
      </c>
      <c r="G30" s="83">
        <v>0.8</v>
      </c>
      <c r="I30" s="65"/>
      <c r="J30" s="65"/>
    </row>
    <row r="31" spans="1:10" x14ac:dyDescent="0.25">
      <c r="A31" t="s">
        <v>12</v>
      </c>
      <c r="B31" s="103">
        <v>0.6</v>
      </c>
      <c r="D31" s="75">
        <v>0.6</v>
      </c>
      <c r="E31" s="75">
        <v>0.6</v>
      </c>
      <c r="F31" s="75">
        <v>0.6</v>
      </c>
      <c r="G31" s="83">
        <v>0.9</v>
      </c>
      <c r="I31" s="65"/>
      <c r="J31" s="65"/>
    </row>
    <row r="32" spans="1:10" x14ac:dyDescent="0.25">
      <c r="A32" t="s">
        <v>13</v>
      </c>
      <c r="B32" s="103">
        <v>0.8</v>
      </c>
      <c r="D32" s="75">
        <v>0.8</v>
      </c>
      <c r="E32" s="75">
        <v>0.8</v>
      </c>
      <c r="F32" s="75">
        <v>0.8</v>
      </c>
      <c r="G32" s="83">
        <v>1</v>
      </c>
      <c r="I32" s="65"/>
      <c r="J32" s="65"/>
    </row>
    <row r="33" spans="1:10" x14ac:dyDescent="0.25">
      <c r="B33" s="100"/>
      <c r="D33" s="71"/>
      <c r="E33" s="78"/>
      <c r="F33" s="71"/>
      <c r="G33" s="71"/>
      <c r="I33" s="65"/>
      <c r="J33" s="65"/>
    </row>
    <row r="34" spans="1:10" x14ac:dyDescent="0.25">
      <c r="A34" s="4" t="s">
        <v>15</v>
      </c>
      <c r="B34" s="100"/>
      <c r="D34" s="71"/>
      <c r="E34" s="78"/>
      <c r="F34" s="71"/>
      <c r="G34" s="71"/>
      <c r="I34" s="65"/>
      <c r="J34" s="65"/>
    </row>
    <row r="35" spans="1:10" x14ac:dyDescent="0.25">
      <c r="A35" t="s">
        <v>26</v>
      </c>
      <c r="B35" s="100"/>
      <c r="D35" s="71"/>
      <c r="E35" s="78"/>
      <c r="F35" s="71"/>
      <c r="G35" s="71"/>
      <c r="I35" s="65"/>
      <c r="J35" s="65"/>
    </row>
    <row r="36" spans="1:10" x14ac:dyDescent="0.25">
      <c r="A36" s="28">
        <v>1</v>
      </c>
      <c r="B36" s="103">
        <v>0.05</v>
      </c>
      <c r="D36" s="75">
        <v>0.05</v>
      </c>
      <c r="E36" s="75">
        <v>0.05</v>
      </c>
      <c r="F36" s="83">
        <v>0.4</v>
      </c>
      <c r="G36" s="83">
        <v>0.4</v>
      </c>
      <c r="I36" s="65"/>
      <c r="J36" s="65"/>
    </row>
    <row r="37" spans="1:10" x14ac:dyDescent="0.25">
      <c r="A37" s="27">
        <v>2</v>
      </c>
      <c r="B37" s="103">
        <v>0.15</v>
      </c>
      <c r="D37" s="75">
        <v>0.15</v>
      </c>
      <c r="E37" s="75">
        <v>0.15</v>
      </c>
      <c r="F37" s="83">
        <v>0.3</v>
      </c>
      <c r="G37" s="83">
        <v>0.3</v>
      </c>
      <c r="I37" s="65"/>
      <c r="J37" s="65"/>
    </row>
    <row r="38" spans="1:10" x14ac:dyDescent="0.25">
      <c r="A38" s="27">
        <v>3</v>
      </c>
      <c r="B38" s="103">
        <v>0.11</v>
      </c>
      <c r="D38" s="75">
        <v>0.11</v>
      </c>
      <c r="E38" s="75">
        <v>0.11</v>
      </c>
      <c r="F38" s="83">
        <v>0.22</v>
      </c>
      <c r="G38" s="83">
        <v>0.22</v>
      </c>
      <c r="I38" s="65"/>
      <c r="J38" s="65"/>
    </row>
    <row r="39" spans="1:10" x14ac:dyDescent="0.25">
      <c r="A39" s="27">
        <v>4</v>
      </c>
      <c r="B39" s="103">
        <v>0.1</v>
      </c>
      <c r="D39" s="75">
        <v>0.1</v>
      </c>
      <c r="E39" s="75">
        <v>0.1</v>
      </c>
      <c r="F39" s="83">
        <v>0.2</v>
      </c>
      <c r="G39" s="83">
        <v>0.2</v>
      </c>
      <c r="I39" s="65"/>
      <c r="J39" s="65"/>
    </row>
    <row r="40" spans="1:10" x14ac:dyDescent="0.25">
      <c r="A40" s="27">
        <v>5</v>
      </c>
      <c r="B40" s="103">
        <v>0.1</v>
      </c>
      <c r="D40" s="75">
        <v>0.1</v>
      </c>
      <c r="E40" s="75">
        <v>0.1</v>
      </c>
      <c r="F40" s="83">
        <v>0.2</v>
      </c>
      <c r="G40" s="83">
        <v>0.2</v>
      </c>
      <c r="I40" s="65"/>
      <c r="J40" s="65"/>
    </row>
    <row r="41" spans="1:10" x14ac:dyDescent="0.25">
      <c r="B41" s="100"/>
      <c r="D41" s="71"/>
      <c r="E41" s="78"/>
      <c r="F41" s="71"/>
      <c r="G41" s="71"/>
      <c r="I41" s="65"/>
      <c r="J41" s="65"/>
    </row>
    <row r="42" spans="1:10" x14ac:dyDescent="0.25">
      <c r="A42" s="4" t="s">
        <v>61</v>
      </c>
      <c r="B42" s="103">
        <v>0.04</v>
      </c>
      <c r="D42" s="75">
        <v>0.04</v>
      </c>
      <c r="E42" s="80">
        <v>0.04</v>
      </c>
      <c r="F42" s="75">
        <v>0.04</v>
      </c>
      <c r="G42" s="75">
        <v>0.04</v>
      </c>
      <c r="I42" s="65"/>
      <c r="J42" s="65"/>
    </row>
    <row r="43" spans="1:10" x14ac:dyDescent="0.25">
      <c r="B43" s="103"/>
      <c r="D43" s="75"/>
      <c r="E43" s="80"/>
      <c r="F43" s="75"/>
      <c r="G43" s="75"/>
      <c r="I43" s="65"/>
      <c r="J43" s="65"/>
    </row>
    <row r="44" spans="1:10" x14ac:dyDescent="0.25">
      <c r="A44" s="4" t="s">
        <v>62</v>
      </c>
      <c r="B44" s="103">
        <v>0.12</v>
      </c>
      <c r="D44" s="75">
        <v>0.12</v>
      </c>
      <c r="E44" s="80">
        <v>0.12</v>
      </c>
      <c r="F44" s="75">
        <v>0.12</v>
      </c>
      <c r="G44" s="75">
        <v>0.12</v>
      </c>
      <c r="I44" s="65"/>
      <c r="J44" s="65"/>
    </row>
    <row r="45" spans="1:10" x14ac:dyDescent="0.25">
      <c r="A45" s="4"/>
      <c r="B45" s="103"/>
      <c r="D45" s="75"/>
      <c r="E45" s="80"/>
      <c r="F45" s="75"/>
      <c r="G45" s="75"/>
      <c r="I45" s="65"/>
      <c r="J45" s="65"/>
    </row>
    <row r="46" spans="1:10" x14ac:dyDescent="0.25">
      <c r="A46" s="4" t="s">
        <v>16</v>
      </c>
      <c r="B46" s="100"/>
      <c r="D46" s="71"/>
      <c r="E46" s="78"/>
      <c r="F46" s="71"/>
      <c r="G46" s="71"/>
      <c r="I46" s="65"/>
      <c r="J46" s="65"/>
    </row>
    <row r="47" spans="1:10" x14ac:dyDescent="0.25">
      <c r="A47" t="s">
        <v>5</v>
      </c>
      <c r="B47" s="103">
        <v>1.2</v>
      </c>
      <c r="D47" s="76">
        <v>1.2</v>
      </c>
      <c r="E47" s="82">
        <v>1.2</v>
      </c>
      <c r="F47" s="76">
        <v>1.2</v>
      </c>
      <c r="G47" s="76">
        <v>1.2</v>
      </c>
      <c r="I47" s="65"/>
      <c r="J47" s="65"/>
    </row>
    <row r="48" spans="1:10" x14ac:dyDescent="0.25">
      <c r="B48" s="104"/>
      <c r="I48" s="65"/>
      <c r="J48" s="65"/>
    </row>
    <row r="49" spans="2:10" x14ac:dyDescent="0.25">
      <c r="B49" s="104"/>
      <c r="I49" s="65"/>
      <c r="J49" s="65"/>
    </row>
    <row r="50" spans="2:10" x14ac:dyDescent="0.25">
      <c r="B50" s="104"/>
      <c r="I50" s="65"/>
      <c r="J50" s="65"/>
    </row>
    <row r="51" spans="2:10" x14ac:dyDescent="0.25">
      <c r="B51" s="104"/>
      <c r="I51" s="65"/>
      <c r="J51" s="65"/>
    </row>
    <row r="52" spans="2:10" x14ac:dyDescent="0.25">
      <c r="B52" s="104"/>
      <c r="I52" s="65"/>
      <c r="J52" s="65"/>
    </row>
    <row r="53" spans="2:10" x14ac:dyDescent="0.25">
      <c r="B53" s="29"/>
      <c r="I53" s="65"/>
      <c r="J53" s="65"/>
    </row>
    <row r="54" spans="2:10" x14ac:dyDescent="0.25">
      <c r="B54" s="29"/>
      <c r="I54" s="65"/>
      <c r="J54" s="65"/>
    </row>
    <row r="55" spans="2:10" x14ac:dyDescent="0.25">
      <c r="B55"/>
      <c r="D55"/>
      <c r="I55" s="65"/>
      <c r="J55" s="65"/>
    </row>
    <row r="56" spans="2:10" x14ac:dyDescent="0.25">
      <c r="B56"/>
      <c r="D56"/>
      <c r="I56" s="65"/>
      <c r="J56" s="65"/>
    </row>
    <row r="57" spans="2:10" x14ac:dyDescent="0.25">
      <c r="B57"/>
      <c r="D57"/>
      <c r="I57" s="65"/>
      <c r="J57" s="65"/>
    </row>
    <row r="58" spans="2:10" x14ac:dyDescent="0.25">
      <c r="B58"/>
      <c r="D58"/>
      <c r="I58" s="65"/>
      <c r="J58" s="65"/>
    </row>
    <row r="59" spans="2:10" x14ac:dyDescent="0.25">
      <c r="B59" s="29"/>
      <c r="I59" s="65"/>
      <c r="J59" s="65"/>
    </row>
    <row r="60" spans="2:10" x14ac:dyDescent="0.25">
      <c r="B60" s="29"/>
      <c r="I60" s="65"/>
      <c r="J60" s="65"/>
    </row>
    <row r="61" spans="2:10" x14ac:dyDescent="0.25">
      <c r="B61" s="29"/>
      <c r="I61" s="65"/>
      <c r="J61" s="65"/>
    </row>
    <row r="62" spans="2:10" x14ac:dyDescent="0.25">
      <c r="B62" s="29"/>
      <c r="I62" s="65"/>
      <c r="J62" s="65"/>
    </row>
    <row r="63" spans="2:10" x14ac:dyDescent="0.25">
      <c r="B63" s="29"/>
      <c r="I63" s="65"/>
      <c r="J63" s="65"/>
    </row>
    <row r="64" spans="2:10" x14ac:dyDescent="0.25">
      <c r="B64" s="29"/>
      <c r="I64" s="65"/>
      <c r="J64" s="65"/>
    </row>
    <row r="65" spans="2:2" x14ac:dyDescent="0.25">
      <c r="B65" s="29"/>
    </row>
    <row r="66" spans="2:2" x14ac:dyDescent="0.25">
      <c r="B66" s="29"/>
    </row>
    <row r="67" spans="2:2" x14ac:dyDescent="0.25">
      <c r="B67" s="29"/>
    </row>
    <row r="68" spans="2:2" x14ac:dyDescent="0.25">
      <c r="B68" s="29"/>
    </row>
    <row r="69" spans="2:2" x14ac:dyDescent="0.25">
      <c r="B69"/>
    </row>
    <row r="70" spans="2:2" x14ac:dyDescent="0.25">
      <c r="B70" s="29"/>
    </row>
    <row r="71" spans="2:2" x14ac:dyDescent="0.25">
      <c r="B71" s="29"/>
    </row>
    <row r="72" spans="2:2" x14ac:dyDescent="0.25">
      <c r="B72" s="29"/>
    </row>
  </sheetData>
  <mergeCells count="2">
    <mergeCell ref="E2:G2"/>
    <mergeCell ref="D1:G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showGridLines="0" workbookViewId="0">
      <selection activeCell="E17" sqref="E17"/>
    </sheetView>
  </sheetViews>
  <sheetFormatPr defaultRowHeight="12" x14ac:dyDescent="0.2"/>
  <cols>
    <col min="1" max="1" width="12.85546875" style="51" customWidth="1"/>
    <col min="2" max="16384" width="9.140625" style="51"/>
  </cols>
  <sheetData>
    <row r="1" spans="1:14" x14ac:dyDescent="0.2">
      <c r="B1" s="61" t="s">
        <v>58</v>
      </c>
    </row>
    <row r="2" spans="1:14" x14ac:dyDescent="0.2">
      <c r="D2" s="60"/>
    </row>
    <row r="3" spans="1:14" ht="24" x14ac:dyDescent="0.2">
      <c r="B3" s="52" t="s">
        <v>23</v>
      </c>
      <c r="C3" s="52" t="s">
        <v>59</v>
      </c>
      <c r="D3" s="55" t="s">
        <v>57</v>
      </c>
      <c r="E3" s="55" t="s">
        <v>73</v>
      </c>
      <c r="F3" s="55" t="s">
        <v>72</v>
      </c>
      <c r="G3" s="52" t="s">
        <v>70</v>
      </c>
      <c r="H3" s="52" t="s">
        <v>71</v>
      </c>
      <c r="I3" s="52" t="s">
        <v>74</v>
      </c>
      <c r="J3" s="52" t="s">
        <v>75</v>
      </c>
      <c r="K3" s="52" t="s">
        <v>16</v>
      </c>
      <c r="L3" s="52" t="s">
        <v>14</v>
      </c>
      <c r="M3" s="52" t="s">
        <v>60</v>
      </c>
      <c r="N3" s="53" t="s">
        <v>51</v>
      </c>
    </row>
    <row r="4" spans="1:14" x14ac:dyDescent="0.2">
      <c r="A4" s="51" t="s">
        <v>64</v>
      </c>
      <c r="B4" s="66">
        <f>Calcs!Q4</f>
        <v>1548.5836941818775</v>
      </c>
      <c r="C4" s="66">
        <f>Calcs!R4</f>
        <v>303.75359093968171</v>
      </c>
      <c r="D4" s="66">
        <f>Calcs!S4</f>
        <v>731.83957692162176</v>
      </c>
      <c r="E4" s="66">
        <f>Calcs!T4</f>
        <v>300</v>
      </c>
      <c r="F4" s="66">
        <f>Calcs!U4</f>
        <v>29.794520547945211</v>
      </c>
      <c r="G4" s="66">
        <f>Calcs!V4</f>
        <v>224.5729127180459</v>
      </c>
      <c r="H4" s="66">
        <f>Calcs!W4</f>
        <v>107.99628457564607</v>
      </c>
      <c r="I4" s="66">
        <f>Calcs!X4</f>
        <v>0</v>
      </c>
      <c r="J4" s="66">
        <f>Calcs!Y4</f>
        <v>0</v>
      </c>
      <c r="K4" s="66">
        <f>Calcs!Z4</f>
        <v>1858.3004330182528</v>
      </c>
      <c r="L4" s="66">
        <f>Calcs!AA4</f>
        <v>108.86692858207768</v>
      </c>
      <c r="M4" s="66">
        <f>Calcs!AB4</f>
        <v>252.28945057041645</v>
      </c>
      <c r="N4" s="67">
        <f>Calcs!AB2</f>
        <v>0.24979287037658993</v>
      </c>
    </row>
    <row r="6" spans="1:14" ht="24" x14ac:dyDescent="0.2">
      <c r="B6" s="52" t="s">
        <v>23</v>
      </c>
      <c r="C6" s="52" t="s">
        <v>59</v>
      </c>
      <c r="D6" s="55" t="s">
        <v>57</v>
      </c>
      <c r="E6" s="55" t="s">
        <v>73</v>
      </c>
      <c r="F6" s="55" t="s">
        <v>72</v>
      </c>
      <c r="G6" s="52" t="s">
        <v>70</v>
      </c>
      <c r="H6" s="52" t="s">
        <v>71</v>
      </c>
      <c r="I6" s="52" t="s">
        <v>74</v>
      </c>
      <c r="J6" s="52" t="s">
        <v>75</v>
      </c>
      <c r="K6" s="52" t="s">
        <v>16</v>
      </c>
      <c r="L6" s="52" t="s">
        <v>14</v>
      </c>
      <c r="M6" s="52" t="s">
        <v>60</v>
      </c>
      <c r="N6" s="53" t="s">
        <v>51</v>
      </c>
    </row>
    <row r="7" spans="1:14" x14ac:dyDescent="0.2">
      <c r="A7" s="63" t="s">
        <v>63</v>
      </c>
      <c r="B7" s="66">
        <v>1548.583694181877</v>
      </c>
      <c r="C7" s="66">
        <v>303.75359093968171</v>
      </c>
      <c r="D7" s="66">
        <v>731.83957692162176</v>
      </c>
      <c r="E7" s="66">
        <v>300</v>
      </c>
      <c r="F7" s="66">
        <v>29.794520547945204</v>
      </c>
      <c r="G7" s="66">
        <v>224.5729127180459</v>
      </c>
      <c r="H7" s="66">
        <v>107.99628457564607</v>
      </c>
      <c r="I7" s="66">
        <v>198.63013698630138</v>
      </c>
      <c r="J7" s="66">
        <v>67.49767785977879</v>
      </c>
      <c r="K7" s="66">
        <v>1858.3004330182528</v>
      </c>
      <c r="L7" s="66">
        <v>99.362363766146217</v>
      </c>
      <c r="M7" s="66">
        <v>5.1707653561990368</v>
      </c>
      <c r="N7" s="54">
        <v>0.12173345452496348</v>
      </c>
    </row>
    <row r="8" spans="1:14" x14ac:dyDescent="0.2">
      <c r="A8" s="63" t="s">
        <v>65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54"/>
    </row>
    <row r="9" spans="1:14" x14ac:dyDescent="0.2">
      <c r="A9" s="62" t="s">
        <v>66</v>
      </c>
      <c r="B9" s="66">
        <v>1548.583694181877</v>
      </c>
      <c r="C9" s="66">
        <v>303.75359093968171</v>
      </c>
      <c r="D9" s="66">
        <v>731.83957692162176</v>
      </c>
      <c r="E9" s="66">
        <v>300</v>
      </c>
      <c r="F9" s="66">
        <v>29.794520547945204</v>
      </c>
      <c r="G9" s="66">
        <v>224.5729127180459</v>
      </c>
      <c r="H9" s="66">
        <v>107.99628457564607</v>
      </c>
      <c r="I9" s="66">
        <v>0</v>
      </c>
      <c r="J9" s="66">
        <v>0</v>
      </c>
      <c r="K9" s="66">
        <v>1858.3004330182528</v>
      </c>
      <c r="L9" s="66">
        <v>108.86692858207766</v>
      </c>
      <c r="M9" s="66">
        <v>252.28945057041634</v>
      </c>
      <c r="N9" s="54">
        <v>0.24979287037683848</v>
      </c>
    </row>
    <row r="10" spans="1:14" x14ac:dyDescent="0.2">
      <c r="A10" s="62" t="s">
        <v>67</v>
      </c>
      <c r="B10" s="66">
        <v>1548.5836941818775</v>
      </c>
      <c r="C10" s="66">
        <v>303.75359093968171</v>
      </c>
      <c r="D10" s="66">
        <v>731.83957692162176</v>
      </c>
      <c r="E10" s="66">
        <v>500</v>
      </c>
      <c r="F10" s="66">
        <v>0</v>
      </c>
      <c r="G10" s="66">
        <v>449.1458254360918</v>
      </c>
      <c r="H10" s="66">
        <v>0</v>
      </c>
      <c r="I10" s="66">
        <v>0</v>
      </c>
      <c r="J10" s="66">
        <v>0</v>
      </c>
      <c r="K10" s="66">
        <v>1858.3004330182528</v>
      </c>
      <c r="L10" s="66">
        <v>98.624710453704253</v>
      </c>
      <c r="M10" s="66">
        <v>-14.008220767291286</v>
      </c>
      <c r="N10" s="54">
        <v>0.11557806107447681</v>
      </c>
    </row>
    <row r="11" spans="1:14" x14ac:dyDescent="0.2">
      <c r="A11" s="62" t="s">
        <v>68</v>
      </c>
      <c r="B11" s="66">
        <v>658.68032169032392</v>
      </c>
      <c r="C11" s="66">
        <v>161.00161235376643</v>
      </c>
      <c r="D11" s="66">
        <v>276.60555613138297</v>
      </c>
      <c r="E11" s="66">
        <v>500</v>
      </c>
      <c r="F11" s="66">
        <v>0</v>
      </c>
      <c r="G11" s="66">
        <v>180.23184896355752</v>
      </c>
      <c r="H11" s="66">
        <v>0</v>
      </c>
      <c r="I11" s="66">
        <v>0</v>
      </c>
      <c r="J11" s="66">
        <v>0</v>
      </c>
      <c r="K11" s="66">
        <v>790.41638602838839</v>
      </c>
      <c r="L11" s="66">
        <v>33.209516825318609</v>
      </c>
      <c r="M11" s="66">
        <v>-194.86369808369372</v>
      </c>
      <c r="N11" s="54">
        <v>2.6436763056909259E-3</v>
      </c>
    </row>
    <row r="12" spans="1:14" x14ac:dyDescent="0.2">
      <c r="A12" s="62" t="s">
        <v>69</v>
      </c>
      <c r="B12" s="66">
        <v>658.26915916608334</v>
      </c>
      <c r="C12" s="66">
        <v>160.93557940235436</v>
      </c>
      <c r="D12" s="66">
        <v>395.62759034932202</v>
      </c>
      <c r="E12" s="66">
        <v>500</v>
      </c>
      <c r="F12" s="66">
        <v>0</v>
      </c>
      <c r="G12" s="66">
        <v>180.10731984466767</v>
      </c>
      <c r="H12" s="66">
        <v>0</v>
      </c>
      <c r="I12" s="66">
        <v>0</v>
      </c>
      <c r="J12" s="66">
        <v>0</v>
      </c>
      <c r="K12" s="66">
        <v>789.92299099929983</v>
      </c>
      <c r="L12" s="66">
        <v>33.179300347252486</v>
      </c>
      <c r="M12" s="66">
        <v>-314.17992928832621</v>
      </c>
      <c r="N12" s="67">
        <v>-5.0969711355152138E-2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showGridLines="0" zoomScale="70" zoomScaleNormal="70" workbookViewId="0">
      <selection activeCell="M4" sqref="M4"/>
    </sheetView>
  </sheetViews>
  <sheetFormatPr defaultRowHeight="15" x14ac:dyDescent="0.25"/>
  <cols>
    <col min="1" max="2" width="9.42578125" style="3" bestFit="1" customWidth="1"/>
    <col min="3" max="3" width="4" style="3" customWidth="1"/>
    <col min="4" max="4" width="10.140625" style="3" bestFit="1" customWidth="1"/>
    <col min="5" max="5" width="4.7109375" style="3" customWidth="1"/>
    <col min="6" max="7" width="9.5703125" style="3" bestFit="1" customWidth="1"/>
    <col min="8" max="8" width="10.140625" style="3" bestFit="1" customWidth="1"/>
    <col min="9" max="9" width="3.140625" style="3" customWidth="1"/>
    <col min="10" max="13" width="9.42578125" style="3" bestFit="1" customWidth="1"/>
    <col min="14" max="14" width="3.42578125" style="3" customWidth="1"/>
    <col min="15" max="16" width="11.140625" style="3" customWidth="1"/>
    <col min="17" max="28" width="11.140625" customWidth="1"/>
  </cols>
  <sheetData>
    <row r="1" spans="1:29" ht="15.75" thickBot="1" x14ac:dyDescent="0.3"/>
    <row r="2" spans="1:29" ht="15.75" thickBot="1" x14ac:dyDescent="0.3">
      <c r="AA2" s="56" t="s">
        <v>51</v>
      </c>
      <c r="AB2" s="57">
        <f>IRR(AB8:AB32)</f>
        <v>0.24979287037658993</v>
      </c>
    </row>
    <row r="3" spans="1:29" ht="15.75" thickBot="1" x14ac:dyDescent="0.3">
      <c r="Y3" s="34"/>
      <c r="Z3" s="34"/>
      <c r="AB3" s="34"/>
    </row>
    <row r="4" spans="1:29" ht="15.75" thickBot="1" x14ac:dyDescent="0.3">
      <c r="P4" s="36" t="s">
        <v>50</v>
      </c>
      <c r="Q4" s="37">
        <f>NPV(RDR,Q8:Q32)*(1+RDR)</f>
        <v>1548.5836941818775</v>
      </c>
      <c r="R4" s="37">
        <f>NPV(RDR,R8:R32)*(1+RDR)</f>
        <v>303.75359093968171</v>
      </c>
      <c r="S4" s="37">
        <f>NPV(RDR,S8:S32)</f>
        <v>731.83957692162176</v>
      </c>
      <c r="T4" s="37">
        <f>NPV(RDR,T8:T32)*(1+RDR)</f>
        <v>300</v>
      </c>
      <c r="U4" s="37">
        <f>NPV(RDR,U8:U32)*(1+RDR)</f>
        <v>29.794520547945211</v>
      </c>
      <c r="V4" s="37">
        <f>NPV(RDR,V9:V32)</f>
        <v>224.5729127180459</v>
      </c>
      <c r="W4" s="37">
        <f>NPV(RDR,W9:W32)</f>
        <v>107.99628457564607</v>
      </c>
      <c r="X4" s="37">
        <f>NPV(RDR,X8:X32)*(1+RDR)</f>
        <v>0</v>
      </c>
      <c r="Y4" s="37">
        <f>NPV(RDR,Y9:Y32)</f>
        <v>0</v>
      </c>
      <c r="Z4" s="37">
        <f>NPV(RDR,Z7:Z32)*(1+RDR)</f>
        <v>1858.3004330182528</v>
      </c>
      <c r="AA4" s="37">
        <f>NPV(RDR,AA8:AA32)</f>
        <v>108.86692858207768</v>
      </c>
      <c r="AB4" s="37">
        <f>NPV(RDR,AB8:AB32)</f>
        <v>252.28945057041645</v>
      </c>
      <c r="AC4" s="34"/>
    </row>
    <row r="5" spans="1:29" x14ac:dyDescent="0.25">
      <c r="O5" s="38"/>
      <c r="P5" s="38"/>
      <c r="Q5" s="39"/>
      <c r="R5" s="39"/>
      <c r="S5" s="40"/>
      <c r="T5" s="112" t="s">
        <v>1</v>
      </c>
      <c r="U5" s="112"/>
      <c r="V5" s="112"/>
      <c r="W5" s="112"/>
      <c r="X5" s="112" t="s">
        <v>7</v>
      </c>
      <c r="Y5" s="112"/>
      <c r="Z5" s="41"/>
      <c r="AA5" s="39"/>
      <c r="AB5" s="42"/>
    </row>
    <row r="6" spans="1:29" ht="30" x14ac:dyDescent="0.25">
      <c r="J6" s="111" t="s">
        <v>39</v>
      </c>
      <c r="K6" s="111"/>
      <c r="L6" s="111"/>
      <c r="M6" s="111"/>
      <c r="O6" s="44" t="s">
        <v>26</v>
      </c>
      <c r="P6" s="44" t="s">
        <v>22</v>
      </c>
      <c r="Q6" s="49" t="s">
        <v>41</v>
      </c>
      <c r="R6" s="49" t="s">
        <v>48</v>
      </c>
      <c r="S6" s="58" t="s">
        <v>42</v>
      </c>
      <c r="T6" s="58" t="s">
        <v>54</v>
      </c>
      <c r="U6" s="58" t="s">
        <v>55</v>
      </c>
      <c r="V6" s="49" t="s">
        <v>44</v>
      </c>
      <c r="W6" s="49" t="s">
        <v>43</v>
      </c>
      <c r="X6" s="49" t="s">
        <v>45</v>
      </c>
      <c r="Y6" s="49" t="s">
        <v>46</v>
      </c>
      <c r="Z6" s="49" t="s">
        <v>52</v>
      </c>
      <c r="AA6" s="49" t="s">
        <v>49</v>
      </c>
      <c r="AB6" s="49" t="s">
        <v>53</v>
      </c>
    </row>
    <row r="7" spans="1:29" x14ac:dyDescent="0.25">
      <c r="A7" s="30" t="s">
        <v>26</v>
      </c>
      <c r="B7" s="30" t="s">
        <v>22</v>
      </c>
      <c r="D7" s="30" t="s">
        <v>23</v>
      </c>
      <c r="F7" s="30" t="s">
        <v>33</v>
      </c>
      <c r="G7" s="30" t="s">
        <v>34</v>
      </c>
      <c r="H7" s="30" t="s">
        <v>35</v>
      </c>
      <c r="J7" s="30" t="s">
        <v>37</v>
      </c>
      <c r="K7" s="32" t="s">
        <v>40</v>
      </c>
      <c r="L7" s="31" t="s">
        <v>36</v>
      </c>
      <c r="M7" s="32" t="s">
        <v>38</v>
      </c>
      <c r="O7" s="43"/>
      <c r="P7" s="43"/>
      <c r="Q7" s="43"/>
      <c r="R7" s="43"/>
      <c r="S7" s="45"/>
      <c r="T7" s="46"/>
      <c r="U7" s="46"/>
      <c r="V7" s="43"/>
      <c r="W7" s="43"/>
      <c r="X7" s="43"/>
      <c r="Y7" s="43"/>
      <c r="Z7" s="47">
        <f t="shared" ref="Z7:Z32" si="0">Q8*Reserves</f>
        <v>238.35616438356169</v>
      </c>
      <c r="AA7" s="43"/>
      <c r="AB7" s="44"/>
    </row>
    <row r="8" spans="1:29" x14ac:dyDescent="0.25">
      <c r="A8" s="30">
        <v>1</v>
      </c>
      <c r="B8" s="30">
        <f>Start_Age</f>
        <v>40</v>
      </c>
      <c r="D8" s="30">
        <f>VLOOKUP(B8,'Premium rates'!$B$8:$F$54,2,FALSE)</f>
        <v>0.79452054794520555</v>
      </c>
      <c r="F8" s="30">
        <f>VLOOKUP(B8,Mortality!$A$6:$G$106,2,FALSE)</f>
        <v>5.8E-4</v>
      </c>
      <c r="G8" s="35">
        <f>Mort_Y1</f>
        <v>0.4</v>
      </c>
      <c r="H8" s="30">
        <f>F8*G8</f>
        <v>2.32E-4</v>
      </c>
      <c r="J8" s="33">
        <v>1</v>
      </c>
      <c r="K8" s="33">
        <f>H8*J8</f>
        <v>2.32E-4</v>
      </c>
      <c r="L8" s="33">
        <f>Lapse_Y1*(J8-K8)</f>
        <v>4.9988400000000002E-2</v>
      </c>
      <c r="M8" s="33">
        <f t="shared" ref="M8:M32" si="1">IF(B8=64,0,(J8-L8-K8))</f>
        <v>0.94977959999999995</v>
      </c>
      <c r="O8" s="43">
        <f t="shared" ref="O8:O32" si="2">A8</f>
        <v>1</v>
      </c>
      <c r="P8" s="43">
        <f t="shared" ref="P8:P32" si="3">B8</f>
        <v>40</v>
      </c>
      <c r="Q8" s="47">
        <f>D8*Sum_Insured/1000*J8</f>
        <v>198.63013698630141</v>
      </c>
      <c r="R8" s="47">
        <f t="shared" ref="R8:R32" si="4">Policy_Fee*J8</f>
        <v>60</v>
      </c>
      <c r="S8" s="47">
        <f t="shared" ref="S8:S32" si="5">(Sum_Insured*K8)</f>
        <v>58</v>
      </c>
      <c r="T8" s="47">
        <f>(AcqExp_dollar)</f>
        <v>300</v>
      </c>
      <c r="U8" s="47">
        <f>AcqExp_perc*Calcs!Q8</f>
        <v>29.794520547945211</v>
      </c>
      <c r="V8" s="47"/>
      <c r="W8" s="47"/>
      <c r="X8" s="47">
        <f>(UpfrontComm_percent*Q8)</f>
        <v>0</v>
      </c>
      <c r="Y8" s="47"/>
      <c r="Z8" s="47">
        <f t="shared" si="0"/>
        <v>245.90184164383561</v>
      </c>
      <c r="AA8" s="47">
        <f t="shared" ref="AA8:AA32" si="6">(SUM(Q8:R8)-SUM(T8:Y8)+Z7)*Interest</f>
        <v>6.6876712328767143</v>
      </c>
      <c r="AB8" s="48">
        <f>SUM(Q8:R8)-SUM(S8:Y8)+AA8-Z7</f>
        <v>-360.83287671232881</v>
      </c>
      <c r="AC8" s="34"/>
    </row>
    <row r="9" spans="1:29" x14ac:dyDescent="0.25">
      <c r="A9" s="30">
        <f>A8+1</f>
        <v>2</v>
      </c>
      <c r="B9" s="30">
        <f>B8+1</f>
        <v>41</v>
      </c>
      <c r="D9" s="30">
        <f>VLOOKUP(B9,'Premium rates'!$B$8:$F$54,2,FALSE)</f>
        <v>0.8630136986301371</v>
      </c>
      <c r="F9" s="30">
        <f>VLOOKUP(B9,Mortality!$A$6:$G$106,2,FALSE)</f>
        <v>6.3000000000000003E-4</v>
      </c>
      <c r="G9" s="35">
        <f>Mort_Y2</f>
        <v>0.6</v>
      </c>
      <c r="H9" s="30">
        <f>F9*G9</f>
        <v>3.7800000000000003E-4</v>
      </c>
      <c r="J9" s="33">
        <f>M8</f>
        <v>0.94977959999999995</v>
      </c>
      <c r="K9" s="33">
        <f t="shared" ref="K9:K31" si="7">H9*J9</f>
        <v>3.5901668879999998E-4</v>
      </c>
      <c r="L9" s="33">
        <f>Lapse_Y2*(J9-K9)</f>
        <v>0.14241308749668</v>
      </c>
      <c r="M9" s="33">
        <f t="shared" si="1"/>
        <v>0.80700749581451992</v>
      </c>
      <c r="O9" s="43">
        <f t="shared" si="2"/>
        <v>2</v>
      </c>
      <c r="P9" s="43">
        <f t="shared" si="3"/>
        <v>41</v>
      </c>
      <c r="Q9" s="47">
        <f t="shared" ref="Q9:Q32" si="8">D9*Sum_Insured/1000*J9</f>
        <v>204.91820136986303</v>
      </c>
      <c r="R9" s="47">
        <f t="shared" si="4"/>
        <v>56.986775999999999</v>
      </c>
      <c r="S9" s="47">
        <f t="shared" si="5"/>
        <v>89.754172199999999</v>
      </c>
      <c r="T9" s="47"/>
      <c r="U9" s="47"/>
      <c r="V9" s="47">
        <f t="shared" ref="V9:V32" si="9">(RenExp_dollar*J9)*(1+Expense_inflation)^(O9-1)</f>
        <v>48.438759599999997</v>
      </c>
      <c r="W9" s="47">
        <f t="shared" ref="W9:W32" si="10">(RenExp_perc*Q9)</f>
        <v>16.393456109589042</v>
      </c>
      <c r="X9" s="47"/>
      <c r="Y9" s="47">
        <f t="shared" ref="Y9:Y32" si="11">(RenComm_percent*Q9)</f>
        <v>0</v>
      </c>
      <c r="Z9" s="47">
        <f t="shared" si="0"/>
        <v>225.51990293994805</v>
      </c>
      <c r="AA9" s="47">
        <f t="shared" si="6"/>
        <v>17.718984132164387</v>
      </c>
      <c r="AB9" s="48">
        <f t="shared" ref="AB9:AB32" si="12">SUM(Q9:R9)-SUM(S9:Y9)+AA9-(Z8-Z7)</f>
        <v>117.49189633216449</v>
      </c>
      <c r="AC9" s="34"/>
    </row>
    <row r="10" spans="1:29" x14ac:dyDescent="0.25">
      <c r="A10" s="30">
        <f t="shared" ref="A10:B32" si="13">A9+1</f>
        <v>3</v>
      </c>
      <c r="B10" s="30">
        <f t="shared" si="13"/>
        <v>42</v>
      </c>
      <c r="D10" s="30">
        <f>VLOOKUP(B10,'Premium rates'!$B$8:$F$54,2,FALSE)</f>
        <v>0.93150684931506855</v>
      </c>
      <c r="F10" s="30">
        <f>VLOOKUP(B10,Mortality!$A$6:$G$106,2,FALSE)</f>
        <v>6.8000000000000005E-4</v>
      </c>
      <c r="G10" s="35">
        <f t="shared" ref="G10:G32" si="14">Mort_Y3</f>
        <v>0.8</v>
      </c>
      <c r="H10" s="30">
        <f>F10*G10</f>
        <v>5.440000000000001E-4</v>
      </c>
      <c r="J10" s="33">
        <f t="shared" ref="J10:J31" si="15">M9</f>
        <v>0.80700749581451992</v>
      </c>
      <c r="K10" s="33">
        <f t="shared" si="7"/>
        <v>4.3901207772309892E-4</v>
      </c>
      <c r="L10" s="33">
        <f>Lapse_Y3*(J10-K10)</f>
        <v>8.8722533211047644E-2</v>
      </c>
      <c r="M10" s="33">
        <f t="shared" si="1"/>
        <v>0.71784595052574918</v>
      </c>
      <c r="O10" s="43">
        <f t="shared" si="2"/>
        <v>3</v>
      </c>
      <c r="P10" s="43">
        <f t="shared" si="3"/>
        <v>42</v>
      </c>
      <c r="Q10" s="47">
        <f>D10*Sum_Insured/1000*J10</f>
        <v>187.93325244995671</v>
      </c>
      <c r="R10" s="47">
        <f t="shared" si="4"/>
        <v>48.420449748871192</v>
      </c>
      <c r="S10" s="47">
        <f t="shared" si="5"/>
        <v>109.75301943077473</v>
      </c>
      <c r="T10" s="47"/>
      <c r="U10" s="47"/>
      <c r="V10" s="47">
        <f t="shared" si="9"/>
        <v>41.980529932271324</v>
      </c>
      <c r="W10" s="47">
        <f t="shared" si="10"/>
        <v>15.034660195996537</v>
      </c>
      <c r="X10" s="47"/>
      <c r="Y10" s="47">
        <f t="shared" si="11"/>
        <v>0</v>
      </c>
      <c r="Z10" s="47">
        <f t="shared" si="0"/>
        <v>218.30383700920044</v>
      </c>
      <c r="AA10" s="47">
        <f t="shared" si="6"/>
        <v>16.194336600420325</v>
      </c>
      <c r="AB10" s="48">
        <f t="shared" si="12"/>
        <v>106.1617679440932</v>
      </c>
      <c r="AC10" s="34"/>
    </row>
    <row r="11" spans="1:29" x14ac:dyDescent="0.25">
      <c r="A11" s="30">
        <f t="shared" si="13"/>
        <v>4</v>
      </c>
      <c r="B11" s="30">
        <f t="shared" si="13"/>
        <v>43</v>
      </c>
      <c r="D11" s="30">
        <f>VLOOKUP(B11,'Premium rates'!$B$8:$F$54,2,FALSE)</f>
        <v>1.0136986301369864</v>
      </c>
      <c r="F11" s="30">
        <f>VLOOKUP(B11,Mortality!$A$6:$G$106,2,FALSE)</f>
        <v>7.3999999999999999E-4</v>
      </c>
      <c r="G11" s="35">
        <f t="shared" si="14"/>
        <v>0.8</v>
      </c>
      <c r="H11" s="30">
        <f t="shared" ref="H11:H31" si="16">F11*G11</f>
        <v>5.9200000000000008E-4</v>
      </c>
      <c r="J11" s="33">
        <f t="shared" si="15"/>
        <v>0.71784595052574918</v>
      </c>
      <c r="K11" s="33">
        <f t="shared" si="7"/>
        <v>4.2496480271124356E-4</v>
      </c>
      <c r="L11" s="33">
        <f>Lapse_Y4*(J11-K11)</f>
        <v>7.1742098572303792E-2</v>
      </c>
      <c r="M11" s="33">
        <f t="shared" si="1"/>
        <v>0.64567888715073418</v>
      </c>
      <c r="O11" s="43">
        <f t="shared" si="2"/>
        <v>4</v>
      </c>
      <c r="P11" s="43">
        <f t="shared" si="3"/>
        <v>43</v>
      </c>
      <c r="Q11" s="47">
        <f t="shared" si="8"/>
        <v>181.9198641743337</v>
      </c>
      <c r="R11" s="47">
        <f t="shared" si="4"/>
        <v>43.07075703154495</v>
      </c>
      <c r="S11" s="47">
        <f t="shared" si="5"/>
        <v>106.24120067781089</v>
      </c>
      <c r="T11" s="47"/>
      <c r="U11" s="47"/>
      <c r="V11" s="47">
        <f t="shared" si="9"/>
        <v>38.089193273276457</v>
      </c>
      <c r="W11" s="47">
        <f t="shared" si="10"/>
        <v>14.553589133946696</v>
      </c>
      <c r="X11" s="47"/>
      <c r="Y11" s="47">
        <f t="shared" si="11"/>
        <v>0</v>
      </c>
      <c r="Z11" s="47">
        <f t="shared" si="0"/>
        <v>209.62451541743013</v>
      </c>
      <c r="AA11" s="47">
        <f t="shared" si="6"/>
        <v>15.626067032314239</v>
      </c>
      <c r="AB11" s="48">
        <f t="shared" si="12"/>
        <v>88.94877108390645</v>
      </c>
      <c r="AC11" s="34"/>
    </row>
    <row r="12" spans="1:29" x14ac:dyDescent="0.25">
      <c r="A12" s="30">
        <f t="shared" si="13"/>
        <v>5</v>
      </c>
      <c r="B12" s="30">
        <f t="shared" si="13"/>
        <v>44</v>
      </c>
      <c r="D12" s="30">
        <f>VLOOKUP(B12,'Premium rates'!$B$8:$F$54,2,FALSE)</f>
        <v>1.0821917808219179</v>
      </c>
      <c r="F12" s="30">
        <f>VLOOKUP(B12,Mortality!$A$6:$G$106,2,FALSE)</f>
        <v>7.9000000000000001E-4</v>
      </c>
      <c r="G12" s="35">
        <f t="shared" si="14"/>
        <v>0.8</v>
      </c>
      <c r="H12" s="30">
        <f t="shared" si="16"/>
        <v>6.3200000000000007E-4</v>
      </c>
      <c r="J12" s="33">
        <f t="shared" si="15"/>
        <v>0.64567888715073418</v>
      </c>
      <c r="K12" s="33">
        <f t="shared" si="7"/>
        <v>4.0806905667926404E-4</v>
      </c>
      <c r="L12" s="33">
        <f t="shared" ref="L12:L32" si="17">Lapse_Y5*(J12-K12)</f>
        <v>6.4527081809405501E-2</v>
      </c>
      <c r="M12" s="33">
        <f t="shared" si="1"/>
        <v>0.58074373628464948</v>
      </c>
      <c r="O12" s="43">
        <f t="shared" si="2"/>
        <v>5</v>
      </c>
      <c r="P12" s="43">
        <f t="shared" si="3"/>
        <v>44</v>
      </c>
      <c r="Q12" s="47">
        <f t="shared" si="8"/>
        <v>174.68709618119178</v>
      </c>
      <c r="R12" s="47">
        <f t="shared" si="4"/>
        <v>38.740733229044054</v>
      </c>
      <c r="S12" s="47">
        <f t="shared" si="5"/>
        <v>102.01726416981602</v>
      </c>
      <c r="T12" s="47"/>
      <c r="U12" s="47"/>
      <c r="V12" s="47">
        <f t="shared" si="9"/>
        <v>34.945179624248276</v>
      </c>
      <c r="W12" s="47">
        <f t="shared" si="10"/>
        <v>13.974967694495342</v>
      </c>
      <c r="X12" s="47"/>
      <c r="Y12" s="47">
        <f t="shared" si="11"/>
        <v>0</v>
      </c>
      <c r="Z12" s="47">
        <f t="shared" si="0"/>
        <v>205.24915611156104</v>
      </c>
      <c r="AA12" s="47">
        <f t="shared" si="6"/>
        <v>14.965287900356893</v>
      </c>
      <c r="AB12" s="48">
        <f t="shared" si="12"/>
        <v>86.1350274138034</v>
      </c>
      <c r="AC12" s="34"/>
    </row>
    <row r="13" spans="1:29" x14ac:dyDescent="0.25">
      <c r="A13" s="30">
        <f t="shared" si="13"/>
        <v>6</v>
      </c>
      <c r="B13" s="30">
        <f t="shared" si="13"/>
        <v>45</v>
      </c>
      <c r="D13" s="30">
        <f>VLOOKUP(B13,'Premium rates'!$B$8:$F$54,2,FALSE)</f>
        <v>1.178082191780822</v>
      </c>
      <c r="F13" s="30">
        <f>VLOOKUP(B13,Mortality!$A$6:$G$106,2,FALSE)</f>
        <v>8.5999999999999998E-4</v>
      </c>
      <c r="G13" s="35">
        <f t="shared" si="14"/>
        <v>0.8</v>
      </c>
      <c r="H13" s="30">
        <f t="shared" si="16"/>
        <v>6.8800000000000003E-4</v>
      </c>
      <c r="J13" s="33">
        <f t="shared" si="15"/>
        <v>0.58074373628464948</v>
      </c>
      <c r="K13" s="33">
        <f t="shared" si="7"/>
        <v>3.9955169056383886E-4</v>
      </c>
      <c r="L13" s="33">
        <f t="shared" si="17"/>
        <v>5.8034418459408571E-2</v>
      </c>
      <c r="M13" s="33">
        <f t="shared" si="1"/>
        <v>0.52230976613467706</v>
      </c>
      <c r="O13" s="43">
        <f t="shared" si="2"/>
        <v>6</v>
      </c>
      <c r="P13" s="43">
        <f t="shared" si="3"/>
        <v>45</v>
      </c>
      <c r="Q13" s="47">
        <f t="shared" si="8"/>
        <v>171.04096342630086</v>
      </c>
      <c r="R13" s="47">
        <f t="shared" si="4"/>
        <v>34.84462417707897</v>
      </c>
      <c r="S13" s="47">
        <f t="shared" si="5"/>
        <v>99.887922640959715</v>
      </c>
      <c r="T13" s="47"/>
      <c r="U13" s="47"/>
      <c r="V13" s="47">
        <f t="shared" si="9"/>
        <v>32.059400540526241</v>
      </c>
      <c r="W13" s="47">
        <f t="shared" si="10"/>
        <v>13.683277074104069</v>
      </c>
      <c r="X13" s="47"/>
      <c r="Y13" s="47">
        <f t="shared" si="11"/>
        <v>0</v>
      </c>
      <c r="Z13" s="47">
        <f t="shared" si="0"/>
        <v>199.62249965969164</v>
      </c>
      <c r="AA13" s="47">
        <f t="shared" si="6"/>
        <v>14.615682644012423</v>
      </c>
      <c r="AB13" s="48">
        <f t="shared" si="12"/>
        <v>79.246029297671328</v>
      </c>
      <c r="AC13" s="34"/>
    </row>
    <row r="14" spans="1:29" x14ac:dyDescent="0.25">
      <c r="A14" s="30">
        <f t="shared" si="13"/>
        <v>7</v>
      </c>
      <c r="B14" s="30">
        <f t="shared" si="13"/>
        <v>46</v>
      </c>
      <c r="D14" s="30">
        <f>VLOOKUP(B14,'Premium rates'!$B$8:$F$54,2,FALSE)</f>
        <v>1.2739726027397262</v>
      </c>
      <c r="F14" s="30">
        <f>VLOOKUP(B14,Mortality!$A$6:$G$106,2,FALSE)</f>
        <v>9.3000000000000005E-4</v>
      </c>
      <c r="G14" s="35">
        <f t="shared" si="14"/>
        <v>0.8</v>
      </c>
      <c r="H14" s="30">
        <f t="shared" si="16"/>
        <v>7.4400000000000009E-4</v>
      </c>
      <c r="J14" s="33">
        <f t="shared" si="15"/>
        <v>0.52230976613467706</v>
      </c>
      <c r="K14" s="33">
        <f t="shared" si="7"/>
        <v>3.8859846600419978E-4</v>
      </c>
      <c r="L14" s="33">
        <f t="shared" si="17"/>
        <v>5.2192116766867282E-2</v>
      </c>
      <c r="M14" s="33">
        <f t="shared" si="1"/>
        <v>0.46972905090180556</v>
      </c>
      <c r="O14" s="43">
        <f t="shared" si="2"/>
        <v>7</v>
      </c>
      <c r="P14" s="43">
        <f t="shared" si="3"/>
        <v>46</v>
      </c>
      <c r="Q14" s="47">
        <f t="shared" si="8"/>
        <v>166.35208304974304</v>
      </c>
      <c r="R14" s="47">
        <f t="shared" si="4"/>
        <v>31.338585968080622</v>
      </c>
      <c r="S14" s="47">
        <f t="shared" si="5"/>
        <v>97.149616501049948</v>
      </c>
      <c r="T14" s="47"/>
      <c r="U14" s="47"/>
      <c r="V14" s="47">
        <f t="shared" si="9"/>
        <v>29.4102814917721</v>
      </c>
      <c r="W14" s="47">
        <f t="shared" si="10"/>
        <v>13.308166643979444</v>
      </c>
      <c r="X14" s="47"/>
      <c r="Y14" s="47">
        <f t="shared" si="11"/>
        <v>0</v>
      </c>
      <c r="Z14" s="47">
        <f t="shared" si="0"/>
        <v>198.83051606665467</v>
      </c>
      <c r="AA14" s="47">
        <f t="shared" si="6"/>
        <v>14.18378882167055</v>
      </c>
      <c r="AB14" s="48">
        <f t="shared" si="12"/>
        <v>77.633049654562129</v>
      </c>
      <c r="AC14" s="34"/>
    </row>
    <row r="15" spans="1:29" x14ac:dyDescent="0.25">
      <c r="A15" s="30">
        <f t="shared" si="13"/>
        <v>8</v>
      </c>
      <c r="B15" s="30">
        <f t="shared" si="13"/>
        <v>47</v>
      </c>
      <c r="D15" s="30">
        <f>VLOOKUP(B15,'Premium rates'!$B$8:$F$54,2,FALSE)</f>
        <v>1.4109589041095891</v>
      </c>
      <c r="F15" s="30">
        <f>VLOOKUP(B15,Mortality!$A$6:$G$106,2,FALSE)</f>
        <v>1.0300000000000001E-3</v>
      </c>
      <c r="G15" s="35">
        <f t="shared" si="14"/>
        <v>0.8</v>
      </c>
      <c r="H15" s="30">
        <f t="shared" si="16"/>
        <v>8.2400000000000008E-4</v>
      </c>
      <c r="J15" s="33">
        <f t="shared" si="15"/>
        <v>0.46972905090180556</v>
      </c>
      <c r="K15" s="33">
        <f t="shared" si="7"/>
        <v>3.8705673794308781E-4</v>
      </c>
      <c r="L15" s="33">
        <f>Lapse_Y5*(J15-K15)</f>
        <v>4.6934199416386248E-2</v>
      </c>
      <c r="M15" s="33">
        <f t="shared" si="1"/>
        <v>0.4224077947474762</v>
      </c>
      <c r="O15" s="43">
        <f t="shared" si="2"/>
        <v>8</v>
      </c>
      <c r="P15" s="43">
        <f t="shared" si="3"/>
        <v>47</v>
      </c>
      <c r="Q15" s="47">
        <f t="shared" si="8"/>
        <v>165.69209672221223</v>
      </c>
      <c r="R15" s="47">
        <f t="shared" si="4"/>
        <v>28.183743054108334</v>
      </c>
      <c r="S15" s="47">
        <f t="shared" si="5"/>
        <v>96.764184485771949</v>
      </c>
      <c r="T15" s="47"/>
      <c r="U15" s="47"/>
      <c r="V15" s="47">
        <f t="shared" si="9"/>
        <v>26.978551422470151</v>
      </c>
      <c r="W15" s="47">
        <f t="shared" si="10"/>
        <v>13.255367737776979</v>
      </c>
      <c r="X15" s="47"/>
      <c r="Y15" s="47">
        <f t="shared" si="11"/>
        <v>0</v>
      </c>
      <c r="Z15" s="47">
        <f t="shared" si="0"/>
        <v>199.6310810792867</v>
      </c>
      <c r="AA15" s="47">
        <f t="shared" si="6"/>
        <v>14.098897467309126</v>
      </c>
      <c r="AB15" s="48">
        <f t="shared" si="12"/>
        <v>71.768617190647589</v>
      </c>
      <c r="AC15" s="34"/>
    </row>
    <row r="16" spans="1:29" x14ac:dyDescent="0.25">
      <c r="A16" s="30">
        <f t="shared" si="13"/>
        <v>9</v>
      </c>
      <c r="B16" s="30">
        <f t="shared" si="13"/>
        <v>48</v>
      </c>
      <c r="D16" s="30">
        <f>VLOOKUP(B16,'Premium rates'!$B$8:$F$54,2,FALSE)</f>
        <v>1.5753424657534247</v>
      </c>
      <c r="F16" s="30">
        <f>VLOOKUP(B16,Mortality!$A$6:$G$106,2,FALSE)</f>
        <v>1.15E-3</v>
      </c>
      <c r="G16" s="35">
        <f t="shared" si="14"/>
        <v>0.8</v>
      </c>
      <c r="H16" s="30">
        <f t="shared" si="16"/>
        <v>9.2000000000000003E-4</v>
      </c>
      <c r="J16" s="33">
        <f t="shared" si="15"/>
        <v>0.4224077947474762</v>
      </c>
      <c r="K16" s="33">
        <f t="shared" si="7"/>
        <v>3.886151711676781E-4</v>
      </c>
      <c r="L16" s="33">
        <f t="shared" si="17"/>
        <v>4.2201917957630855E-2</v>
      </c>
      <c r="M16" s="33">
        <f t="shared" si="1"/>
        <v>0.37981726161867768</v>
      </c>
      <c r="O16" s="43">
        <f t="shared" si="2"/>
        <v>9</v>
      </c>
      <c r="P16" s="43">
        <f t="shared" si="3"/>
        <v>48</v>
      </c>
      <c r="Q16" s="47">
        <f t="shared" si="8"/>
        <v>166.35923423273891</v>
      </c>
      <c r="R16" s="47">
        <f t="shared" si="4"/>
        <v>25.344467684848571</v>
      </c>
      <c r="S16" s="47">
        <f t="shared" si="5"/>
        <v>97.153792791919528</v>
      </c>
      <c r="T16" s="47"/>
      <c r="U16" s="47"/>
      <c r="V16" s="47">
        <f t="shared" si="9"/>
        <v>24.745902766217998</v>
      </c>
      <c r="W16" s="47">
        <f t="shared" si="10"/>
        <v>13.308738738619112</v>
      </c>
      <c r="X16" s="47"/>
      <c r="Y16" s="47">
        <f t="shared" si="11"/>
        <v>0</v>
      </c>
      <c r="Z16" s="47">
        <f t="shared" si="0"/>
        <v>199.79428556379762</v>
      </c>
      <c r="AA16" s="47">
        <f t="shared" si="6"/>
        <v>14.131205659681482</v>
      </c>
      <c r="AB16" s="48">
        <f t="shared" si="12"/>
        <v>69.825908267880294</v>
      </c>
      <c r="AC16" s="34"/>
    </row>
    <row r="17" spans="1:29" x14ac:dyDescent="0.25">
      <c r="A17" s="30">
        <f t="shared" si="13"/>
        <v>10</v>
      </c>
      <c r="B17" s="30">
        <f t="shared" si="13"/>
        <v>49</v>
      </c>
      <c r="D17" s="30">
        <f>VLOOKUP(B17,'Premium rates'!$B$8:$F$54,2,FALSE)</f>
        <v>1.7534246575342469</v>
      </c>
      <c r="F17" s="30">
        <f>VLOOKUP(B17,Mortality!$A$6:$G$106,2,FALSE)</f>
        <v>1.2800000000000001E-3</v>
      </c>
      <c r="G17" s="35">
        <f t="shared" si="14"/>
        <v>0.8</v>
      </c>
      <c r="H17" s="30">
        <f t="shared" si="16"/>
        <v>1.0240000000000002E-3</v>
      </c>
      <c r="J17" s="33">
        <f t="shared" si="15"/>
        <v>0.37981726161867768</v>
      </c>
      <c r="K17" s="33">
        <f t="shared" si="7"/>
        <v>3.8893287589752599E-4</v>
      </c>
      <c r="L17" s="33">
        <f t="shared" si="17"/>
        <v>3.7942832874278021E-2</v>
      </c>
      <c r="M17" s="33">
        <f t="shared" si="1"/>
        <v>0.34148549586850213</v>
      </c>
      <c r="O17" s="43">
        <f t="shared" si="2"/>
        <v>10</v>
      </c>
      <c r="P17" s="43">
        <f t="shared" si="3"/>
        <v>49</v>
      </c>
      <c r="Q17" s="47">
        <f t="shared" si="8"/>
        <v>166.49523796983135</v>
      </c>
      <c r="R17" s="47">
        <f t="shared" si="4"/>
        <v>22.78903569712066</v>
      </c>
      <c r="S17" s="47">
        <f t="shared" si="5"/>
        <v>97.233218974381501</v>
      </c>
      <c r="T17" s="47"/>
      <c r="U17" s="47"/>
      <c r="V17" s="47">
        <f t="shared" si="9"/>
        <v>22.695839339747888</v>
      </c>
      <c r="W17" s="47">
        <f t="shared" si="10"/>
        <v>13.319619037586508</v>
      </c>
      <c r="X17" s="47"/>
      <c r="Y17" s="47">
        <f t="shared" si="11"/>
        <v>0</v>
      </c>
      <c r="Z17" s="47">
        <f t="shared" si="0"/>
        <v>199.27783731504368</v>
      </c>
      <c r="AA17" s="47">
        <f t="shared" si="6"/>
        <v>14.122524034136609</v>
      </c>
      <c r="AB17" s="48">
        <f t="shared" si="12"/>
        <v>69.994915864861781</v>
      </c>
      <c r="AC17" s="34"/>
    </row>
    <row r="18" spans="1:29" x14ac:dyDescent="0.25">
      <c r="A18" s="30">
        <f t="shared" si="13"/>
        <v>11</v>
      </c>
      <c r="B18" s="30">
        <f t="shared" si="13"/>
        <v>50</v>
      </c>
      <c r="D18" s="30">
        <f>VLOOKUP(B18,'Premium rates'!$B$8:$F$54,2,FALSE)</f>
        <v>1.9452054794520548</v>
      </c>
      <c r="F18" s="30">
        <f>VLOOKUP(B18,Mortality!$A$6:$G$106,2,FALSE)</f>
        <v>1.42E-3</v>
      </c>
      <c r="G18" s="35">
        <f t="shared" si="14"/>
        <v>0.8</v>
      </c>
      <c r="H18" s="30">
        <f t="shared" si="16"/>
        <v>1.1360000000000001E-3</v>
      </c>
      <c r="J18" s="33">
        <f t="shared" si="15"/>
        <v>0.34148549586850213</v>
      </c>
      <c r="K18" s="33">
        <f t="shared" si="7"/>
        <v>3.8792752330661846E-4</v>
      </c>
      <c r="L18" s="33">
        <f t="shared" si="17"/>
        <v>3.4109756834519549E-2</v>
      </c>
      <c r="M18" s="33">
        <f t="shared" si="1"/>
        <v>0.30698781151067595</v>
      </c>
      <c r="O18" s="43">
        <f t="shared" si="2"/>
        <v>11</v>
      </c>
      <c r="P18" s="43">
        <f t="shared" si="3"/>
        <v>50</v>
      </c>
      <c r="Q18" s="47">
        <f t="shared" si="8"/>
        <v>166.06486442920308</v>
      </c>
      <c r="R18" s="47">
        <f t="shared" si="4"/>
        <v>20.489129752110127</v>
      </c>
      <c r="S18" s="47">
        <f t="shared" si="5"/>
        <v>96.981880826654617</v>
      </c>
      <c r="T18" s="47"/>
      <c r="U18" s="47"/>
      <c r="V18" s="47">
        <f t="shared" si="9"/>
        <v>20.81344569864234</v>
      </c>
      <c r="W18" s="47">
        <f t="shared" si="10"/>
        <v>13.285189154336248</v>
      </c>
      <c r="X18" s="47"/>
      <c r="Y18" s="47">
        <f t="shared" si="11"/>
        <v>0</v>
      </c>
      <c r="Z18" s="47">
        <f t="shared" si="0"/>
        <v>196.80862436574844</v>
      </c>
      <c r="AA18" s="47">
        <f t="shared" si="6"/>
        <v>14.069327865735131</v>
      </c>
      <c r="AB18" s="48">
        <f t="shared" si="12"/>
        <v>70.059254616169071</v>
      </c>
      <c r="AC18" s="34"/>
    </row>
    <row r="19" spans="1:29" x14ac:dyDescent="0.25">
      <c r="A19" s="30">
        <f t="shared" si="13"/>
        <v>12</v>
      </c>
      <c r="B19" s="30">
        <f t="shared" si="13"/>
        <v>51</v>
      </c>
      <c r="D19" s="30">
        <f>VLOOKUP(B19,'Premium rates'!$B$8:$F$54,2,FALSE)</f>
        <v>2.1369863013698631</v>
      </c>
      <c r="F19" s="30">
        <f>VLOOKUP(B19,Mortality!$A$6:$G$106,2,FALSE)</f>
        <v>1.56E-3</v>
      </c>
      <c r="G19" s="35">
        <f t="shared" si="14"/>
        <v>0.8</v>
      </c>
      <c r="H19" s="30">
        <f t="shared" si="16"/>
        <v>1.248E-3</v>
      </c>
      <c r="J19" s="33">
        <f t="shared" si="15"/>
        <v>0.30698781151067595</v>
      </c>
      <c r="K19" s="33">
        <f t="shared" si="7"/>
        <v>3.831207887653236E-4</v>
      </c>
      <c r="L19" s="33">
        <f t="shared" si="17"/>
        <v>3.0660469072191061E-2</v>
      </c>
      <c r="M19" s="33">
        <f t="shared" si="1"/>
        <v>0.27594422164971955</v>
      </c>
      <c r="O19" s="43">
        <f t="shared" si="2"/>
        <v>12</v>
      </c>
      <c r="P19" s="43">
        <f t="shared" si="3"/>
        <v>51</v>
      </c>
      <c r="Q19" s="47">
        <f t="shared" si="8"/>
        <v>164.00718697145703</v>
      </c>
      <c r="R19" s="47">
        <f t="shared" si="4"/>
        <v>18.419268690640557</v>
      </c>
      <c r="S19" s="47">
        <f t="shared" si="5"/>
        <v>95.780197191330899</v>
      </c>
      <c r="T19" s="47"/>
      <c r="U19" s="47"/>
      <c r="V19" s="47">
        <f t="shared" si="9"/>
        <v>19.085037891133727</v>
      </c>
      <c r="W19" s="47">
        <f t="shared" si="10"/>
        <v>13.120574957716563</v>
      </c>
      <c r="X19" s="47"/>
      <c r="Y19" s="47">
        <f t="shared" si="11"/>
        <v>0</v>
      </c>
      <c r="Z19" s="47">
        <f t="shared" si="0"/>
        <v>195.05098407021271</v>
      </c>
      <c r="AA19" s="47">
        <f t="shared" si="6"/>
        <v>13.881178687159831</v>
      </c>
      <c r="AB19" s="48">
        <f t="shared" si="12"/>
        <v>70.791037258371489</v>
      </c>
      <c r="AC19" s="34"/>
    </row>
    <row r="20" spans="1:29" x14ac:dyDescent="0.25">
      <c r="A20" s="30">
        <f t="shared" si="13"/>
        <v>13</v>
      </c>
      <c r="B20" s="30">
        <f t="shared" si="13"/>
        <v>52</v>
      </c>
      <c r="D20" s="30">
        <f>VLOOKUP(B20,'Premium rates'!$B$8:$F$54,2,FALSE)</f>
        <v>2.3561643835616439</v>
      </c>
      <c r="F20" s="30">
        <f>VLOOKUP(B20,Mortality!$A$6:$G$106,2,FALSE)</f>
        <v>1.72E-3</v>
      </c>
      <c r="G20" s="35">
        <f t="shared" si="14"/>
        <v>0.8</v>
      </c>
      <c r="H20" s="30">
        <f t="shared" si="16"/>
        <v>1.3760000000000001E-3</v>
      </c>
      <c r="J20" s="33">
        <f t="shared" si="15"/>
        <v>0.27594422164971955</v>
      </c>
      <c r="K20" s="33">
        <f t="shared" si="7"/>
        <v>3.796992489900141E-4</v>
      </c>
      <c r="L20" s="33">
        <f t="shared" si="17"/>
        <v>2.7556452240072957E-2</v>
      </c>
      <c r="M20" s="33">
        <f t="shared" si="1"/>
        <v>0.24800807016065657</v>
      </c>
      <c r="O20" s="43">
        <f t="shared" si="2"/>
        <v>13</v>
      </c>
      <c r="P20" s="43">
        <f t="shared" si="3"/>
        <v>52</v>
      </c>
      <c r="Q20" s="47">
        <f t="shared" si="8"/>
        <v>162.54248672517727</v>
      </c>
      <c r="R20" s="47">
        <f t="shared" si="4"/>
        <v>16.556653298983171</v>
      </c>
      <c r="S20" s="47">
        <f t="shared" si="5"/>
        <v>94.924812247503525</v>
      </c>
      <c r="T20" s="47"/>
      <c r="U20" s="47"/>
      <c r="V20" s="47">
        <f t="shared" si="9"/>
        <v>17.498199743210254</v>
      </c>
      <c r="W20" s="47">
        <f t="shared" si="10"/>
        <v>13.003398938014183</v>
      </c>
      <c r="X20" s="47"/>
      <c r="Y20" s="47">
        <f t="shared" si="11"/>
        <v>0</v>
      </c>
      <c r="Z20" s="47">
        <f t="shared" si="0"/>
        <v>192.63092572752367</v>
      </c>
      <c r="AA20" s="47">
        <f t="shared" si="6"/>
        <v>13.745941016525949</v>
      </c>
      <c r="AB20" s="48">
        <f t="shared" si="12"/>
        <v>69.176310407494171</v>
      </c>
      <c r="AC20" s="34"/>
    </row>
    <row r="21" spans="1:29" x14ac:dyDescent="0.25">
      <c r="A21" s="30">
        <f t="shared" si="13"/>
        <v>14</v>
      </c>
      <c r="B21" s="30">
        <f t="shared" si="13"/>
        <v>53</v>
      </c>
      <c r="D21" s="30">
        <f>VLOOKUP(B21,'Premium rates'!$B$8:$F$54,2,FALSE)</f>
        <v>2.5890410958904111</v>
      </c>
      <c r="F21" s="30">
        <f>VLOOKUP(B21,Mortality!$A$6:$G$106,2,FALSE)</f>
        <v>1.89E-3</v>
      </c>
      <c r="G21" s="35">
        <f t="shared" si="14"/>
        <v>0.8</v>
      </c>
      <c r="H21" s="30">
        <f t="shared" si="16"/>
        <v>1.5120000000000001E-3</v>
      </c>
      <c r="J21" s="33">
        <f t="shared" si="15"/>
        <v>0.24800807016065657</v>
      </c>
      <c r="K21" s="33">
        <f t="shared" si="7"/>
        <v>3.7498820208291278E-4</v>
      </c>
      <c r="L21" s="33">
        <f t="shared" si="17"/>
        <v>2.4763308195857366E-2</v>
      </c>
      <c r="M21" s="33">
        <f t="shared" si="1"/>
        <v>0.22286977376271627</v>
      </c>
      <c r="O21" s="43">
        <f t="shared" si="2"/>
        <v>14</v>
      </c>
      <c r="P21" s="43">
        <f t="shared" si="3"/>
        <v>53</v>
      </c>
      <c r="Q21" s="47">
        <f t="shared" si="8"/>
        <v>160.52577143960306</v>
      </c>
      <c r="R21" s="47">
        <f t="shared" si="4"/>
        <v>14.880484209639395</v>
      </c>
      <c r="S21" s="47">
        <f t="shared" si="5"/>
        <v>93.747050520728195</v>
      </c>
      <c r="T21" s="47"/>
      <c r="U21" s="47"/>
      <c r="V21" s="47">
        <f t="shared" si="9"/>
        <v>16.041244198293782</v>
      </c>
      <c r="W21" s="47">
        <f t="shared" si="10"/>
        <v>12.842061715168246</v>
      </c>
      <c r="X21" s="47"/>
      <c r="Y21" s="47">
        <f t="shared" si="11"/>
        <v>0</v>
      </c>
      <c r="Z21" s="47">
        <f t="shared" si="0"/>
        <v>190.50786140813005</v>
      </c>
      <c r="AA21" s="47">
        <f t="shared" si="6"/>
        <v>13.566155018532163</v>
      </c>
      <c r="AB21" s="48">
        <f t="shared" si="12"/>
        <v>68.762112576273438</v>
      </c>
      <c r="AC21" s="34"/>
    </row>
    <row r="22" spans="1:29" x14ac:dyDescent="0.25">
      <c r="A22" s="30">
        <f t="shared" si="13"/>
        <v>15</v>
      </c>
      <c r="B22" s="30">
        <f t="shared" si="13"/>
        <v>54</v>
      </c>
      <c r="D22" s="30">
        <f>VLOOKUP(B22,'Premium rates'!$B$8:$F$54,2,FALSE)</f>
        <v>2.8493150684931505</v>
      </c>
      <c r="F22" s="30">
        <f>VLOOKUP(B22,Mortality!$A$6:$G$106,2,FALSE)</f>
        <v>2.0799999999999998E-3</v>
      </c>
      <c r="G22" s="35">
        <f t="shared" si="14"/>
        <v>0.8</v>
      </c>
      <c r="H22" s="30">
        <f t="shared" si="16"/>
        <v>1.6639999999999999E-3</v>
      </c>
      <c r="J22" s="33">
        <f t="shared" si="15"/>
        <v>0.22286977376271627</v>
      </c>
      <c r="K22" s="33">
        <f t="shared" si="7"/>
        <v>3.7085530354115983E-4</v>
      </c>
      <c r="L22" s="33">
        <f t="shared" si="17"/>
        <v>2.224989184591751E-2</v>
      </c>
      <c r="M22" s="33">
        <f t="shared" si="1"/>
        <v>0.20024902661325758</v>
      </c>
      <c r="O22" s="43">
        <f t="shared" si="2"/>
        <v>15</v>
      </c>
      <c r="P22" s="43">
        <f t="shared" si="3"/>
        <v>54</v>
      </c>
      <c r="Q22" s="47">
        <f t="shared" si="8"/>
        <v>158.75655117344172</v>
      </c>
      <c r="R22" s="47">
        <f t="shared" si="4"/>
        <v>13.372186425762976</v>
      </c>
      <c r="S22" s="47">
        <f t="shared" si="5"/>
        <v>92.713825885289964</v>
      </c>
      <c r="T22" s="47"/>
      <c r="U22" s="47"/>
      <c r="V22" s="47">
        <f t="shared" si="9"/>
        <v>14.703596670426551</v>
      </c>
      <c r="W22" s="47">
        <f t="shared" si="10"/>
        <v>12.700524093875337</v>
      </c>
      <c r="X22" s="47"/>
      <c r="Y22" s="47">
        <f t="shared" si="11"/>
        <v>0</v>
      </c>
      <c r="Z22" s="47">
        <f t="shared" si="0"/>
        <v>189.27647720979141</v>
      </c>
      <c r="AA22" s="47">
        <f t="shared" si="6"/>
        <v>13.409299129721315</v>
      </c>
      <c r="AB22" s="48">
        <f t="shared" si="12"/>
        <v>67.543154398727779</v>
      </c>
      <c r="AC22" s="34"/>
    </row>
    <row r="23" spans="1:29" x14ac:dyDescent="0.25">
      <c r="A23" s="30">
        <f t="shared" si="13"/>
        <v>16</v>
      </c>
      <c r="B23" s="30">
        <f t="shared" si="13"/>
        <v>55</v>
      </c>
      <c r="D23" s="30">
        <f>VLOOKUP(B23,'Premium rates'!$B$8:$F$54,2,FALSE)</f>
        <v>3.1506849315068495</v>
      </c>
      <c r="F23" s="30">
        <f>VLOOKUP(B23,Mortality!$A$6:$G$106,2,FALSE)</f>
        <v>2.3E-3</v>
      </c>
      <c r="G23" s="35">
        <f t="shared" si="14"/>
        <v>0.8</v>
      </c>
      <c r="H23" s="30">
        <f t="shared" si="16"/>
        <v>1.8400000000000001E-3</v>
      </c>
      <c r="J23" s="33">
        <f t="shared" si="15"/>
        <v>0.20024902661325758</v>
      </c>
      <c r="K23" s="33">
        <f t="shared" si="7"/>
        <v>3.6845820896839397E-4</v>
      </c>
      <c r="L23" s="33">
        <f t="shared" si="17"/>
        <v>1.9988056840428921E-2</v>
      </c>
      <c r="M23" s="33">
        <f t="shared" si="1"/>
        <v>0.17989251156386027</v>
      </c>
      <c r="O23" s="43">
        <f t="shared" si="2"/>
        <v>16</v>
      </c>
      <c r="P23" s="43">
        <f t="shared" si="3"/>
        <v>55</v>
      </c>
      <c r="Q23" s="47">
        <f t="shared" si="8"/>
        <v>157.73039767482618</v>
      </c>
      <c r="R23" s="47">
        <f t="shared" si="4"/>
        <v>12.014941596795454</v>
      </c>
      <c r="S23" s="47">
        <f t="shared" si="5"/>
        <v>92.114552242098497</v>
      </c>
      <c r="T23" s="47"/>
      <c r="U23" s="47"/>
      <c r="V23" s="47">
        <f t="shared" si="9"/>
        <v>13.475441234950464</v>
      </c>
      <c r="W23" s="47">
        <f t="shared" si="10"/>
        <v>12.618431813986094</v>
      </c>
      <c r="X23" s="47"/>
      <c r="Y23" s="47">
        <f t="shared" si="11"/>
        <v>0</v>
      </c>
      <c r="Z23" s="47">
        <f t="shared" si="0"/>
        <v>188.51749499500428</v>
      </c>
      <c r="AA23" s="47">
        <f t="shared" si="6"/>
        <v>13.317117737299059</v>
      </c>
      <c r="AB23" s="48">
        <f t="shared" si="12"/>
        <v>66.085415916224292</v>
      </c>
      <c r="AC23" s="34"/>
    </row>
    <row r="24" spans="1:29" x14ac:dyDescent="0.25">
      <c r="A24" s="30">
        <f t="shared" si="13"/>
        <v>17</v>
      </c>
      <c r="B24" s="30">
        <f t="shared" si="13"/>
        <v>56</v>
      </c>
      <c r="D24" s="30">
        <f>VLOOKUP(B24,'Premium rates'!$B$8:$F$54,2,FALSE)</f>
        <v>3.4931506849315075</v>
      </c>
      <c r="F24" s="30">
        <f>VLOOKUP(B24,Mortality!$A$6:$G$106,2,FALSE)</f>
        <v>2.5500000000000002E-3</v>
      </c>
      <c r="G24" s="35">
        <f t="shared" si="14"/>
        <v>0.8</v>
      </c>
      <c r="H24" s="30">
        <f t="shared" si="16"/>
        <v>2.0400000000000001E-3</v>
      </c>
      <c r="J24" s="33">
        <f t="shared" si="15"/>
        <v>0.17989251156386027</v>
      </c>
      <c r="K24" s="33">
        <f t="shared" si="7"/>
        <v>3.6698072359027498E-4</v>
      </c>
      <c r="L24" s="33">
        <f t="shared" si="17"/>
        <v>1.7952553084027E-2</v>
      </c>
      <c r="M24" s="33">
        <f t="shared" si="1"/>
        <v>0.16157297775624299</v>
      </c>
      <c r="O24" s="43">
        <f t="shared" si="2"/>
        <v>17</v>
      </c>
      <c r="P24" s="43">
        <f t="shared" si="3"/>
        <v>56</v>
      </c>
      <c r="Q24" s="47">
        <f t="shared" si="8"/>
        <v>157.09791249583691</v>
      </c>
      <c r="R24" s="47">
        <f t="shared" si="4"/>
        <v>10.793550693831616</v>
      </c>
      <c r="S24" s="47">
        <f t="shared" si="5"/>
        <v>91.745180897568744</v>
      </c>
      <c r="T24" s="47"/>
      <c r="U24" s="47"/>
      <c r="V24" s="47">
        <f t="shared" si="9"/>
        <v>12.347693416385749</v>
      </c>
      <c r="W24" s="47">
        <f t="shared" si="10"/>
        <v>12.567832999666953</v>
      </c>
      <c r="X24" s="47"/>
      <c r="Y24" s="47">
        <f t="shared" si="11"/>
        <v>0</v>
      </c>
      <c r="Z24" s="47">
        <f t="shared" si="0"/>
        <v>189.90358207514589</v>
      </c>
      <c r="AA24" s="47">
        <f t="shared" si="6"/>
        <v>13.259737270744804</v>
      </c>
      <c r="AB24" s="48">
        <f t="shared" si="12"/>
        <v>65.249475361579002</v>
      </c>
      <c r="AC24" s="34"/>
    </row>
    <row r="25" spans="1:29" x14ac:dyDescent="0.25">
      <c r="A25" s="30">
        <f t="shared" si="13"/>
        <v>18</v>
      </c>
      <c r="B25" s="30">
        <f t="shared" si="13"/>
        <v>57</v>
      </c>
      <c r="D25" s="30">
        <f>VLOOKUP(B25,'Premium rates'!$B$8:$F$54,2,FALSE)</f>
        <v>3.9178082191780828</v>
      </c>
      <c r="F25" s="30">
        <f>VLOOKUP(B25,Mortality!$A$6:$G$106,2,FALSE)</f>
        <v>2.8600000000000001E-3</v>
      </c>
      <c r="G25" s="35">
        <f t="shared" si="14"/>
        <v>0.8</v>
      </c>
      <c r="H25" s="30">
        <f t="shared" si="16"/>
        <v>2.2880000000000001E-3</v>
      </c>
      <c r="J25" s="33">
        <f t="shared" si="15"/>
        <v>0.16157297775624299</v>
      </c>
      <c r="K25" s="33">
        <f t="shared" si="7"/>
        <v>3.69678973106284E-4</v>
      </c>
      <c r="L25" s="33">
        <f t="shared" si="17"/>
        <v>1.6120329878313671E-2</v>
      </c>
      <c r="M25" s="33">
        <f t="shared" si="1"/>
        <v>0.14508296890482306</v>
      </c>
      <c r="O25" s="43">
        <f t="shared" si="2"/>
        <v>18</v>
      </c>
      <c r="P25" s="43">
        <f t="shared" si="3"/>
        <v>57</v>
      </c>
      <c r="Q25" s="47">
        <f t="shared" si="8"/>
        <v>158.25298506262158</v>
      </c>
      <c r="R25" s="47">
        <f t="shared" si="4"/>
        <v>9.6943786653745789</v>
      </c>
      <c r="S25" s="47">
        <f t="shared" si="5"/>
        <v>92.419743276570998</v>
      </c>
      <c r="T25" s="47"/>
      <c r="U25" s="47"/>
      <c r="V25" s="47">
        <f t="shared" si="9"/>
        <v>11.312058783827386</v>
      </c>
      <c r="W25" s="47">
        <f t="shared" si="10"/>
        <v>12.660238805009726</v>
      </c>
      <c r="X25" s="47"/>
      <c r="Y25" s="47">
        <f t="shared" si="11"/>
        <v>0</v>
      </c>
      <c r="Z25" s="47">
        <f t="shared" si="0"/>
        <v>190.79404129949336</v>
      </c>
      <c r="AA25" s="47">
        <f t="shared" si="6"/>
        <v>13.355145928572197</v>
      </c>
      <c r="AB25" s="48">
        <f t="shared" si="12"/>
        <v>63.524381711018648</v>
      </c>
      <c r="AC25" s="34"/>
    </row>
    <row r="26" spans="1:29" x14ac:dyDescent="0.25">
      <c r="A26" s="30">
        <f t="shared" si="13"/>
        <v>19</v>
      </c>
      <c r="B26" s="30">
        <f t="shared" si="13"/>
        <v>58</v>
      </c>
      <c r="D26" s="30">
        <f>VLOOKUP(B26,'Premium rates'!$B$8:$F$54,2,FALSE)</f>
        <v>4.3835616438356171</v>
      </c>
      <c r="F26" s="30">
        <f>VLOOKUP(B26,Mortality!$A$6:$G$106,2,FALSE)</f>
        <v>3.2000000000000002E-3</v>
      </c>
      <c r="G26" s="35">
        <f t="shared" si="14"/>
        <v>0.8</v>
      </c>
      <c r="H26" s="30">
        <f t="shared" si="16"/>
        <v>2.5600000000000002E-3</v>
      </c>
      <c r="J26" s="33">
        <f t="shared" si="15"/>
        <v>0.14508296890482306</v>
      </c>
      <c r="K26" s="33">
        <f t="shared" si="7"/>
        <v>3.7141240039634705E-4</v>
      </c>
      <c r="L26" s="33">
        <f t="shared" si="17"/>
        <v>1.4471155650442671E-2</v>
      </c>
      <c r="M26" s="33">
        <f t="shared" si="1"/>
        <v>0.13024040085398403</v>
      </c>
      <c r="O26" s="43">
        <f t="shared" si="2"/>
        <v>19</v>
      </c>
      <c r="P26" s="43">
        <f t="shared" si="3"/>
        <v>58</v>
      </c>
      <c r="Q26" s="47">
        <f t="shared" si="8"/>
        <v>158.99503441624447</v>
      </c>
      <c r="R26" s="47">
        <f t="shared" si="4"/>
        <v>8.7049781342893837</v>
      </c>
      <c r="S26" s="47">
        <f t="shared" si="5"/>
        <v>92.85310009908676</v>
      </c>
      <c r="T26" s="47"/>
      <c r="U26" s="47"/>
      <c r="V26" s="47">
        <f t="shared" si="9"/>
        <v>10.360710296276929</v>
      </c>
      <c r="W26" s="47">
        <f t="shared" si="10"/>
        <v>12.719602753299558</v>
      </c>
      <c r="X26" s="47"/>
      <c r="Y26" s="47">
        <f t="shared" si="11"/>
        <v>0</v>
      </c>
      <c r="Z26" s="47">
        <f t="shared" si="0"/>
        <v>191.61395961257378</v>
      </c>
      <c r="AA26" s="47">
        <f t="shared" si="6"/>
        <v>13.416549632018027</v>
      </c>
      <c r="AB26" s="48">
        <f t="shared" si="12"/>
        <v>64.292689809541159</v>
      </c>
      <c r="AC26" s="34"/>
    </row>
    <row r="27" spans="1:29" x14ac:dyDescent="0.25">
      <c r="A27" s="30">
        <f t="shared" si="13"/>
        <v>20</v>
      </c>
      <c r="B27" s="30">
        <f t="shared" si="13"/>
        <v>59</v>
      </c>
      <c r="D27" s="30">
        <f>VLOOKUP(B27,'Premium rates'!$B$8:$F$54,2,FALSE)</f>
        <v>4.904109589041096</v>
      </c>
      <c r="F27" s="30">
        <f>VLOOKUP(B27,Mortality!$A$6:$G$106,2,FALSE)</f>
        <v>3.5799999999999998E-3</v>
      </c>
      <c r="G27" s="35">
        <f t="shared" si="14"/>
        <v>0.8</v>
      </c>
      <c r="H27" s="30">
        <f t="shared" si="16"/>
        <v>2.8640000000000002E-3</v>
      </c>
      <c r="J27" s="33">
        <f t="shared" si="15"/>
        <v>0.13024040085398403</v>
      </c>
      <c r="K27" s="33">
        <f t="shared" si="7"/>
        <v>3.7300850804581031E-4</v>
      </c>
      <c r="L27" s="33">
        <f t="shared" si="17"/>
        <v>1.2986739234593822E-2</v>
      </c>
      <c r="M27" s="33">
        <f t="shared" si="1"/>
        <v>0.11688065311134439</v>
      </c>
      <c r="O27" s="43">
        <f t="shared" si="2"/>
        <v>20</v>
      </c>
      <c r="P27" s="43">
        <f t="shared" si="3"/>
        <v>59</v>
      </c>
      <c r="Q27" s="47">
        <f t="shared" si="8"/>
        <v>159.67829967714482</v>
      </c>
      <c r="R27" s="47">
        <f t="shared" si="4"/>
        <v>7.8144240512390422</v>
      </c>
      <c r="S27" s="47">
        <f t="shared" si="5"/>
        <v>93.252127011452572</v>
      </c>
      <c r="T27" s="47"/>
      <c r="U27" s="47"/>
      <c r="V27" s="47">
        <f t="shared" si="9"/>
        <v>9.4867835539291452</v>
      </c>
      <c r="W27" s="47">
        <f t="shared" si="10"/>
        <v>12.774263974171586</v>
      </c>
      <c r="X27" s="47"/>
      <c r="Y27" s="47">
        <f t="shared" si="11"/>
        <v>0</v>
      </c>
      <c r="Z27" s="47">
        <f t="shared" si="0"/>
        <v>190.69158610357692</v>
      </c>
      <c r="AA27" s="47">
        <f t="shared" si="6"/>
        <v>13.473825432514277</v>
      </c>
      <c r="AB27" s="48">
        <f t="shared" si="12"/>
        <v>64.6334563082644</v>
      </c>
      <c r="AC27" s="34"/>
    </row>
    <row r="28" spans="1:29" x14ac:dyDescent="0.25">
      <c r="A28" s="30">
        <f t="shared" si="13"/>
        <v>21</v>
      </c>
      <c r="B28" s="30">
        <f t="shared" si="13"/>
        <v>60</v>
      </c>
      <c r="D28" s="30">
        <f>VLOOKUP(B28,'Premium rates'!$B$8:$F$54,2,FALSE)</f>
        <v>5.4383561643835616</v>
      </c>
      <c r="F28" s="30">
        <f>VLOOKUP(B28,Mortality!$A$6:$G$106,2,FALSE)</f>
        <v>3.9699999999999996E-3</v>
      </c>
      <c r="G28" s="35">
        <f t="shared" si="14"/>
        <v>0.8</v>
      </c>
      <c r="H28" s="30">
        <f t="shared" si="16"/>
        <v>3.176E-3</v>
      </c>
      <c r="J28" s="33">
        <f t="shared" si="15"/>
        <v>0.11688065311134439</v>
      </c>
      <c r="K28" s="33">
        <f t="shared" si="7"/>
        <v>3.7121295428162979E-4</v>
      </c>
      <c r="L28" s="33">
        <f t="shared" si="17"/>
        <v>1.1650944015706276E-2</v>
      </c>
      <c r="M28" s="33">
        <f t="shared" si="1"/>
        <v>0.10485849614135648</v>
      </c>
      <c r="O28" s="43">
        <f t="shared" si="2"/>
        <v>21</v>
      </c>
      <c r="P28" s="43">
        <f t="shared" si="3"/>
        <v>60</v>
      </c>
      <c r="Q28" s="47">
        <f t="shared" si="8"/>
        <v>158.9096550863141</v>
      </c>
      <c r="R28" s="47">
        <f t="shared" si="4"/>
        <v>7.0128391866806634</v>
      </c>
      <c r="S28" s="47">
        <f t="shared" si="5"/>
        <v>92.803238570407444</v>
      </c>
      <c r="T28" s="47"/>
      <c r="U28" s="47"/>
      <c r="V28" s="47">
        <f t="shared" si="9"/>
        <v>8.6839251065525769</v>
      </c>
      <c r="W28" s="47">
        <f t="shared" si="10"/>
        <v>12.712772406905129</v>
      </c>
      <c r="X28" s="47"/>
      <c r="Y28" s="47">
        <f t="shared" si="11"/>
        <v>0</v>
      </c>
      <c r="Z28" s="47">
        <f t="shared" si="0"/>
        <v>188.74529305444165</v>
      </c>
      <c r="AA28" s="47">
        <f t="shared" si="6"/>
        <v>13.408695314524559</v>
      </c>
      <c r="AB28" s="48">
        <f t="shared" si="12"/>
        <v>66.05362701265102</v>
      </c>
      <c r="AC28" s="34"/>
    </row>
    <row r="29" spans="1:29" x14ac:dyDescent="0.25">
      <c r="A29" s="30">
        <f t="shared" si="13"/>
        <v>22</v>
      </c>
      <c r="B29" s="30">
        <f t="shared" si="13"/>
        <v>61</v>
      </c>
      <c r="D29" s="30">
        <f>VLOOKUP(B29,'Premium rates'!$B$8:$F$54,2,FALSE)</f>
        <v>6</v>
      </c>
      <c r="F29" s="30">
        <f>VLOOKUP(B29,Mortality!$A$6:$G$106,2,FALSE)</f>
        <v>4.3800000000000002E-3</v>
      </c>
      <c r="G29" s="35">
        <f t="shared" si="14"/>
        <v>0.8</v>
      </c>
      <c r="H29" s="30">
        <f t="shared" si="16"/>
        <v>3.5040000000000002E-3</v>
      </c>
      <c r="J29" s="33">
        <f t="shared" si="15"/>
        <v>0.10485849614135648</v>
      </c>
      <c r="K29" s="33">
        <f t="shared" si="7"/>
        <v>3.674241704793131E-4</v>
      </c>
      <c r="L29" s="33">
        <f t="shared" si="17"/>
        <v>1.0449107197087717E-2</v>
      </c>
      <c r="M29" s="33">
        <f t="shared" si="1"/>
        <v>9.4041964773789441E-2</v>
      </c>
      <c r="O29" s="43">
        <f t="shared" si="2"/>
        <v>22</v>
      </c>
      <c r="P29" s="43">
        <f t="shared" si="3"/>
        <v>61</v>
      </c>
      <c r="Q29" s="47">
        <f t="shared" si="8"/>
        <v>157.28774421203471</v>
      </c>
      <c r="R29" s="47">
        <f t="shared" si="4"/>
        <v>6.2915097684813883</v>
      </c>
      <c r="S29" s="47">
        <f t="shared" si="5"/>
        <v>91.856042619828273</v>
      </c>
      <c r="T29" s="47"/>
      <c r="U29" s="47"/>
      <c r="V29" s="47">
        <f t="shared" si="9"/>
        <v>7.9465246736602024</v>
      </c>
      <c r="W29" s="47">
        <f t="shared" si="10"/>
        <v>12.583019536962777</v>
      </c>
      <c r="X29" s="47"/>
      <c r="Y29" s="47">
        <f t="shared" si="11"/>
        <v>0</v>
      </c>
      <c r="Z29" s="47">
        <f t="shared" si="0"/>
        <v>185.12096353415814</v>
      </c>
      <c r="AA29" s="47">
        <f t="shared" si="6"/>
        <v>13.27180011297339</v>
      </c>
      <c r="AB29" s="48">
        <f t="shared" si="12"/>
        <v>66.411760312173499</v>
      </c>
      <c r="AC29" s="34"/>
    </row>
    <row r="30" spans="1:29" x14ac:dyDescent="0.25">
      <c r="A30" s="30">
        <f t="shared" si="13"/>
        <v>23</v>
      </c>
      <c r="B30" s="30">
        <f t="shared" si="13"/>
        <v>62</v>
      </c>
      <c r="D30" s="30">
        <f>VLOOKUP(B30,'Premium rates'!$B$8:$F$54,2,FALSE)</f>
        <v>6.5616438356164384</v>
      </c>
      <c r="F30" s="30">
        <f>VLOOKUP(B30,Mortality!$A$6:$G$106,2,FALSE)</f>
        <v>4.79E-3</v>
      </c>
      <c r="G30" s="35">
        <f t="shared" si="14"/>
        <v>0.8</v>
      </c>
      <c r="H30" s="30">
        <f t="shared" si="16"/>
        <v>3.8320000000000003E-3</v>
      </c>
      <c r="J30" s="33">
        <f t="shared" si="15"/>
        <v>9.4041964773789441E-2</v>
      </c>
      <c r="K30" s="33">
        <f t="shared" si="7"/>
        <v>3.6036880901316117E-4</v>
      </c>
      <c r="L30" s="33">
        <f t="shared" si="17"/>
        <v>9.3681595964776286E-3</v>
      </c>
      <c r="M30" s="33">
        <f t="shared" si="1"/>
        <v>8.4313436368298647E-2</v>
      </c>
      <c r="O30" s="43">
        <f t="shared" si="2"/>
        <v>23</v>
      </c>
      <c r="P30" s="43">
        <f t="shared" si="3"/>
        <v>62</v>
      </c>
      <c r="Q30" s="47">
        <f t="shared" si="8"/>
        <v>154.26746961179845</v>
      </c>
      <c r="R30" s="47">
        <f t="shared" si="4"/>
        <v>5.6425178864273668</v>
      </c>
      <c r="S30" s="47">
        <f t="shared" si="5"/>
        <v>90.092202253290296</v>
      </c>
      <c r="T30" s="47"/>
      <c r="U30" s="47"/>
      <c r="V30" s="47">
        <f t="shared" si="9"/>
        <v>7.2693482870049939</v>
      </c>
      <c r="W30" s="47">
        <f t="shared" si="10"/>
        <v>12.341397568943876</v>
      </c>
      <c r="X30" s="47"/>
      <c r="Y30" s="47">
        <f t="shared" si="11"/>
        <v>0</v>
      </c>
      <c r="Z30" s="47">
        <f t="shared" si="0"/>
        <v>181.9091264110553</v>
      </c>
      <c r="AA30" s="47">
        <f t="shared" si="6"/>
        <v>13.016808207057402</v>
      </c>
      <c r="AB30" s="48">
        <f t="shared" si="12"/>
        <v>66.848177116327548</v>
      </c>
      <c r="AC30" s="34"/>
    </row>
    <row r="31" spans="1:29" x14ac:dyDescent="0.25">
      <c r="A31" s="30">
        <f t="shared" si="13"/>
        <v>24</v>
      </c>
      <c r="B31" s="30">
        <f t="shared" si="13"/>
        <v>63</v>
      </c>
      <c r="D31" s="30">
        <f>VLOOKUP(B31,'Premium rates'!$B$8:$F$54,2,FALSE)</f>
        <v>7.191780821917809</v>
      </c>
      <c r="F31" s="30">
        <f>VLOOKUP(B31,Mortality!$A$6:$G$106,2,FALSE)</f>
        <v>5.2500000000000003E-3</v>
      </c>
      <c r="G31" s="35">
        <f t="shared" si="14"/>
        <v>0.8</v>
      </c>
      <c r="H31" s="30">
        <f t="shared" si="16"/>
        <v>4.2000000000000006E-3</v>
      </c>
      <c r="J31" s="33">
        <f t="shared" si="15"/>
        <v>8.4313436368298647E-2</v>
      </c>
      <c r="K31" s="33">
        <f t="shared" si="7"/>
        <v>3.5411643274685438E-4</v>
      </c>
      <c r="L31" s="33">
        <f t="shared" si="17"/>
        <v>8.3959319935551797E-3</v>
      </c>
      <c r="M31" s="33">
        <f t="shared" si="1"/>
        <v>7.5563387941996615E-2</v>
      </c>
      <c r="O31" s="43">
        <f t="shared" si="2"/>
        <v>24</v>
      </c>
      <c r="P31" s="43">
        <f t="shared" si="3"/>
        <v>63</v>
      </c>
      <c r="Q31" s="47">
        <f t="shared" si="8"/>
        <v>151.59093867587941</v>
      </c>
      <c r="R31" s="47">
        <f t="shared" si="4"/>
        <v>5.0588061820979187</v>
      </c>
      <c r="S31" s="47">
        <f t="shared" si="5"/>
        <v>88.5291081867136</v>
      </c>
      <c r="T31" s="47"/>
      <c r="U31" s="47"/>
      <c r="V31" s="47">
        <f t="shared" si="9"/>
        <v>6.6476897885309159</v>
      </c>
      <c r="W31" s="47">
        <f t="shared" si="10"/>
        <v>12.127275094070354</v>
      </c>
      <c r="X31" s="47"/>
      <c r="Y31" s="47">
        <f t="shared" si="11"/>
        <v>0</v>
      </c>
      <c r="Z31" s="47">
        <f t="shared" si="0"/>
        <v>179.79945870581935</v>
      </c>
      <c r="AA31" s="47">
        <f t="shared" si="6"/>
        <v>12.791356255457254</v>
      </c>
      <c r="AB31" s="48">
        <f t="shared" si="12"/>
        <v>65.348865167222556</v>
      </c>
      <c r="AC31" s="34"/>
    </row>
    <row r="32" spans="1:29" x14ac:dyDescent="0.25">
      <c r="A32" s="30">
        <f t="shared" si="13"/>
        <v>25</v>
      </c>
      <c r="B32" s="30">
        <f t="shared" si="13"/>
        <v>64</v>
      </c>
      <c r="C32" s="29"/>
      <c r="D32" s="30">
        <f>VLOOKUP(B32,'Premium rates'!$B$8:$F$54,2,FALSE)</f>
        <v>7.9315068493150696</v>
      </c>
      <c r="E32" s="29"/>
      <c r="F32" s="30">
        <f>VLOOKUP(B32,Mortality!$A$6:$G$106,2,FALSE)</f>
        <v>5.79E-3</v>
      </c>
      <c r="G32" s="35">
        <f t="shared" si="14"/>
        <v>0.8</v>
      </c>
      <c r="H32" s="30">
        <f t="shared" ref="H32" si="18">F32*G32</f>
        <v>4.6319999999999998E-3</v>
      </c>
      <c r="I32" s="29"/>
      <c r="J32" s="33">
        <f t="shared" ref="J32" si="19">M31</f>
        <v>7.5563387941996615E-2</v>
      </c>
      <c r="K32" s="33">
        <f t="shared" ref="K32" si="20">H32*J32</f>
        <v>3.5000961294732829E-4</v>
      </c>
      <c r="L32" s="33">
        <f t="shared" si="17"/>
        <v>7.5213378329049285E-3</v>
      </c>
      <c r="M32" s="33">
        <f t="shared" si="1"/>
        <v>0</v>
      </c>
      <c r="N32" s="29"/>
      <c r="O32" s="43">
        <f t="shared" si="2"/>
        <v>25</v>
      </c>
      <c r="P32" s="43">
        <f t="shared" si="3"/>
        <v>64</v>
      </c>
      <c r="Q32" s="47">
        <f t="shared" si="8"/>
        <v>149.83288225484947</v>
      </c>
      <c r="R32" s="47">
        <f t="shared" si="4"/>
        <v>4.5338032765197971</v>
      </c>
      <c r="S32" s="47">
        <f t="shared" si="5"/>
        <v>87.502403236832066</v>
      </c>
      <c r="T32" s="47"/>
      <c r="U32" s="47"/>
      <c r="V32" s="47">
        <f t="shared" si="9"/>
        <v>6.0769483931227217</v>
      </c>
      <c r="W32" s="47">
        <f t="shared" si="10"/>
        <v>11.986630580387958</v>
      </c>
      <c r="X32" s="47"/>
      <c r="Y32" s="47">
        <f t="shared" si="11"/>
        <v>0</v>
      </c>
      <c r="Z32" s="47">
        <f t="shared" si="0"/>
        <v>0</v>
      </c>
      <c r="AA32" s="47">
        <f t="shared" si="6"/>
        <v>12.644102610547115</v>
      </c>
      <c r="AB32" s="48">
        <f t="shared" si="12"/>
        <v>63.554473636809583</v>
      </c>
      <c r="AC32" s="34"/>
    </row>
  </sheetData>
  <mergeCells count="3">
    <mergeCell ref="J6:M6"/>
    <mergeCell ref="T5:W5"/>
    <mergeCell ref="X5:Y5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showGridLines="0" zoomScale="75" zoomScaleNormal="75" workbookViewId="0">
      <selection activeCell="C22" sqref="C22"/>
    </sheetView>
  </sheetViews>
  <sheetFormatPr defaultColWidth="18.5703125" defaultRowHeight="15" x14ac:dyDescent="0.25"/>
  <cols>
    <col min="1" max="1" width="22.140625" style="6" customWidth="1"/>
    <col min="2" max="8" width="16" style="6" customWidth="1"/>
    <col min="9" max="9" width="7.7109375" style="5" customWidth="1"/>
    <col min="10" max="10" width="12.140625" style="6" customWidth="1"/>
    <col min="11" max="16384" width="18.5703125" style="5"/>
  </cols>
  <sheetData>
    <row r="1" spans="1:11" ht="21" x14ac:dyDescent="0.35">
      <c r="A1" s="68" t="s">
        <v>77</v>
      </c>
    </row>
    <row r="2" spans="1:11" x14ac:dyDescent="0.25">
      <c r="A2" s="25" t="s">
        <v>24</v>
      </c>
      <c r="B2" s="7"/>
      <c r="C2" s="7"/>
      <c r="D2" s="7"/>
      <c r="E2" s="8"/>
      <c r="F2" s="7"/>
      <c r="G2" s="9"/>
      <c r="H2" s="10"/>
      <c r="I2" s="10"/>
      <c r="J2" s="10"/>
      <c r="K2" s="10"/>
    </row>
    <row r="3" spans="1:11" x14ac:dyDescent="0.25">
      <c r="A3" s="11"/>
      <c r="B3" s="113" t="s">
        <v>17</v>
      </c>
      <c r="C3" s="114"/>
      <c r="D3" s="115"/>
      <c r="E3" s="113" t="s">
        <v>18</v>
      </c>
      <c r="F3" s="114"/>
      <c r="G3" s="115"/>
      <c r="H3" s="10"/>
      <c r="I3" s="10"/>
      <c r="J3" s="10"/>
      <c r="K3" s="10"/>
    </row>
    <row r="4" spans="1:11" x14ac:dyDescent="0.25">
      <c r="A4" s="19" t="s">
        <v>22</v>
      </c>
      <c r="B4" s="12" t="s">
        <v>19</v>
      </c>
      <c r="C4" s="12" t="s">
        <v>20</v>
      </c>
      <c r="D4" s="12" t="s">
        <v>21</v>
      </c>
      <c r="E4" s="12" t="s">
        <v>19</v>
      </c>
      <c r="F4" s="12" t="s">
        <v>20</v>
      </c>
      <c r="G4" s="12" t="s">
        <v>21</v>
      </c>
      <c r="H4" s="10"/>
      <c r="I4" s="10"/>
      <c r="J4" s="10"/>
      <c r="K4" s="10"/>
    </row>
    <row r="5" spans="1:11" x14ac:dyDescent="0.25">
      <c r="A5" s="20"/>
      <c r="B5" s="13"/>
      <c r="C5" s="13"/>
      <c r="D5" s="13"/>
      <c r="E5" s="13"/>
      <c r="F5" s="13"/>
      <c r="G5" s="13"/>
      <c r="H5" s="10"/>
      <c r="I5" s="10"/>
      <c r="J5" s="10"/>
      <c r="K5" s="10"/>
    </row>
    <row r="6" spans="1:11" x14ac:dyDescent="0.25">
      <c r="A6" s="20">
        <v>0</v>
      </c>
      <c r="B6" s="14">
        <v>5.2300000000000003E-3</v>
      </c>
      <c r="C6" s="14">
        <v>1.0460000000000001E-2</v>
      </c>
      <c r="D6" s="14">
        <v>5.2300000000000003E-3</v>
      </c>
      <c r="E6" s="14">
        <v>4.4000000000000003E-3</v>
      </c>
      <c r="F6" s="14">
        <v>7.4799999999999997E-3</v>
      </c>
      <c r="G6" s="14">
        <v>4.4000000000000003E-3</v>
      </c>
      <c r="H6" s="10"/>
      <c r="I6" s="10"/>
      <c r="J6" s="10"/>
      <c r="K6" s="10"/>
    </row>
    <row r="7" spans="1:11" x14ac:dyDescent="0.25">
      <c r="A7" s="20">
        <v>1</v>
      </c>
      <c r="B7" s="14">
        <v>2.82E-3</v>
      </c>
      <c r="C7" s="14">
        <v>5.64E-3</v>
      </c>
      <c r="D7" s="14">
        <v>2.82E-3</v>
      </c>
      <c r="E7" s="14">
        <v>2.3600000000000001E-3</v>
      </c>
      <c r="F7" s="14">
        <v>4.0099999999999997E-3</v>
      </c>
      <c r="G7" s="14">
        <v>2.3600000000000001E-3</v>
      </c>
      <c r="H7" s="10"/>
      <c r="I7" s="10"/>
      <c r="J7" s="10"/>
      <c r="K7" s="10"/>
    </row>
    <row r="8" spans="1:11" x14ac:dyDescent="0.25">
      <c r="A8" s="20">
        <v>2</v>
      </c>
      <c r="B8" s="14">
        <v>3.4000000000000002E-4</v>
      </c>
      <c r="C8" s="14">
        <v>6.8000000000000005E-4</v>
      </c>
      <c r="D8" s="14">
        <v>3.4000000000000002E-4</v>
      </c>
      <c r="E8" s="14">
        <v>2.5999999999999998E-4</v>
      </c>
      <c r="F8" s="14">
        <v>4.4000000000000002E-4</v>
      </c>
      <c r="G8" s="14">
        <v>2.5999999999999998E-4</v>
      </c>
      <c r="H8" s="10"/>
      <c r="I8" s="10"/>
      <c r="J8" s="10"/>
      <c r="K8" s="10"/>
    </row>
    <row r="9" spans="1:11" x14ac:dyDescent="0.25">
      <c r="A9" s="20">
        <v>3</v>
      </c>
      <c r="B9" s="14">
        <v>2.3000000000000001E-4</v>
      </c>
      <c r="C9" s="14">
        <v>4.6000000000000001E-4</v>
      </c>
      <c r="D9" s="14">
        <v>2.3000000000000001E-4</v>
      </c>
      <c r="E9" s="14">
        <v>1.7000000000000001E-4</v>
      </c>
      <c r="F9" s="14">
        <v>2.9E-4</v>
      </c>
      <c r="G9" s="14">
        <v>1.7000000000000001E-4</v>
      </c>
      <c r="H9" s="10"/>
      <c r="I9" s="10"/>
      <c r="J9" s="10"/>
      <c r="K9" s="10"/>
    </row>
    <row r="10" spans="1:11" x14ac:dyDescent="0.25">
      <c r="A10" s="20">
        <v>4</v>
      </c>
      <c r="B10" s="14">
        <v>1.6000000000000001E-4</v>
      </c>
      <c r="C10" s="14">
        <v>3.2000000000000003E-4</v>
      </c>
      <c r="D10" s="14">
        <v>1.6000000000000001E-4</v>
      </c>
      <c r="E10" s="14">
        <v>1.3999999999999999E-4</v>
      </c>
      <c r="F10" s="14">
        <v>2.4000000000000001E-4</v>
      </c>
      <c r="G10" s="14">
        <v>1.3999999999999999E-4</v>
      </c>
      <c r="H10" s="10"/>
      <c r="I10" s="10"/>
      <c r="J10" s="10"/>
      <c r="K10" s="10"/>
    </row>
    <row r="11" spans="1:11" x14ac:dyDescent="0.25">
      <c r="A11" s="20">
        <v>5</v>
      </c>
      <c r="B11" s="14">
        <v>1.3999999999999999E-4</v>
      </c>
      <c r="C11" s="14">
        <v>2.7999999999999998E-4</v>
      </c>
      <c r="D11" s="14">
        <v>1.3999999999999999E-4</v>
      </c>
      <c r="E11" s="14">
        <v>1.2E-4</v>
      </c>
      <c r="F11" s="14">
        <v>2.0000000000000001E-4</v>
      </c>
      <c r="G11" s="14">
        <v>1.2E-4</v>
      </c>
      <c r="H11" s="10"/>
      <c r="I11" s="10"/>
      <c r="J11" s="10"/>
      <c r="K11" s="10"/>
    </row>
    <row r="12" spans="1:11" x14ac:dyDescent="0.25">
      <c r="A12" s="20">
        <v>6</v>
      </c>
      <c r="B12" s="14">
        <v>1.2999999999999999E-4</v>
      </c>
      <c r="C12" s="14">
        <v>2.5999999999999998E-4</v>
      </c>
      <c r="D12" s="14">
        <v>1.2999999999999999E-4</v>
      </c>
      <c r="E12" s="14">
        <v>1.1E-4</v>
      </c>
      <c r="F12" s="14">
        <v>1.9000000000000001E-4</v>
      </c>
      <c r="G12" s="14">
        <v>1.1E-4</v>
      </c>
      <c r="H12" s="10"/>
      <c r="I12" s="10"/>
      <c r="J12" s="10"/>
      <c r="K12" s="10"/>
    </row>
    <row r="13" spans="1:11" x14ac:dyDescent="0.25">
      <c r="A13" s="20">
        <v>7</v>
      </c>
      <c r="B13" s="14">
        <v>1.2E-4</v>
      </c>
      <c r="C13" s="14">
        <v>2.4000000000000001E-4</v>
      </c>
      <c r="D13" s="14">
        <v>1.2E-4</v>
      </c>
      <c r="E13" s="14">
        <v>1E-4</v>
      </c>
      <c r="F13" s="14">
        <v>1.7000000000000001E-4</v>
      </c>
      <c r="G13" s="14">
        <v>1E-4</v>
      </c>
      <c r="H13" s="10"/>
      <c r="I13" s="10"/>
      <c r="J13" s="10"/>
      <c r="K13" s="10"/>
    </row>
    <row r="14" spans="1:11" x14ac:dyDescent="0.25">
      <c r="A14" s="20">
        <v>8</v>
      </c>
      <c r="B14" s="14">
        <v>1.1E-4</v>
      </c>
      <c r="C14" s="14">
        <v>2.2000000000000001E-4</v>
      </c>
      <c r="D14" s="14">
        <v>1.1E-4</v>
      </c>
      <c r="E14" s="14">
        <v>9.0000000000000006E-5</v>
      </c>
      <c r="F14" s="14">
        <v>1.4999999999999999E-4</v>
      </c>
      <c r="G14" s="14">
        <v>9.0000000000000006E-5</v>
      </c>
      <c r="H14" s="10"/>
      <c r="I14" s="10"/>
      <c r="J14" s="10"/>
      <c r="K14" s="10"/>
    </row>
    <row r="15" spans="1:11" x14ac:dyDescent="0.25">
      <c r="A15" s="20">
        <v>9</v>
      </c>
      <c r="B15" s="14">
        <v>1E-4</v>
      </c>
      <c r="C15" s="14">
        <v>2.0000000000000001E-4</v>
      </c>
      <c r="D15" s="14">
        <v>1E-4</v>
      </c>
      <c r="E15" s="14">
        <v>8.0000000000000007E-5</v>
      </c>
      <c r="F15" s="14">
        <v>1.3999999999999999E-4</v>
      </c>
      <c r="G15" s="14">
        <v>8.0000000000000007E-5</v>
      </c>
      <c r="H15" s="10"/>
      <c r="I15" s="10"/>
      <c r="J15" s="10"/>
      <c r="K15" s="10"/>
    </row>
    <row r="16" spans="1:11" x14ac:dyDescent="0.25">
      <c r="A16" s="20">
        <v>10</v>
      </c>
      <c r="B16" s="14">
        <v>1E-4</v>
      </c>
      <c r="C16" s="14">
        <v>2.0000000000000001E-4</v>
      </c>
      <c r="D16" s="14">
        <v>1E-4</v>
      </c>
      <c r="E16" s="14">
        <v>6.9999999999999994E-5</v>
      </c>
      <c r="F16" s="14">
        <v>1.2E-4</v>
      </c>
      <c r="G16" s="14">
        <v>6.9999999999999994E-5</v>
      </c>
      <c r="H16" s="10"/>
      <c r="I16" s="10"/>
      <c r="J16" s="10"/>
      <c r="K16" s="10"/>
    </row>
    <row r="17" spans="1:11" x14ac:dyDescent="0.25">
      <c r="A17" s="20">
        <v>11</v>
      </c>
      <c r="B17" s="14">
        <v>1.1E-4</v>
      </c>
      <c r="C17" s="14">
        <v>2.2000000000000001E-4</v>
      </c>
      <c r="D17" s="14">
        <v>1.1E-4</v>
      </c>
      <c r="E17" s="14">
        <v>6.9999999999999994E-5</v>
      </c>
      <c r="F17" s="14">
        <v>1.2E-4</v>
      </c>
      <c r="G17" s="14">
        <v>6.9999999999999994E-5</v>
      </c>
      <c r="H17" s="10"/>
      <c r="I17" s="10"/>
      <c r="J17" s="10"/>
      <c r="K17" s="10"/>
    </row>
    <row r="18" spans="1:11" x14ac:dyDescent="0.25">
      <c r="A18" s="20">
        <v>12</v>
      </c>
      <c r="B18" s="14">
        <v>1.2E-4</v>
      </c>
      <c r="C18" s="14">
        <v>2.4000000000000001E-4</v>
      </c>
      <c r="D18" s="14">
        <v>1.2E-4</v>
      </c>
      <c r="E18" s="14">
        <v>8.0000000000000007E-5</v>
      </c>
      <c r="F18" s="14">
        <v>1.3999999999999999E-4</v>
      </c>
      <c r="G18" s="14">
        <v>8.0000000000000007E-5</v>
      </c>
      <c r="H18" s="10"/>
      <c r="I18" s="10"/>
      <c r="J18" s="10"/>
      <c r="K18" s="10"/>
    </row>
    <row r="19" spans="1:11" x14ac:dyDescent="0.25">
      <c r="A19" s="20">
        <v>13</v>
      </c>
      <c r="B19" s="14">
        <v>1.2999999999999999E-4</v>
      </c>
      <c r="C19" s="14">
        <v>2.5999999999999998E-4</v>
      </c>
      <c r="D19" s="14">
        <v>1.2999999999999999E-4</v>
      </c>
      <c r="E19" s="14">
        <v>9.0000000000000006E-5</v>
      </c>
      <c r="F19" s="14">
        <v>1.4999999999999999E-4</v>
      </c>
      <c r="G19" s="14">
        <v>9.0000000000000006E-5</v>
      </c>
      <c r="H19" s="10"/>
      <c r="I19" s="10"/>
      <c r="J19" s="10"/>
      <c r="K19" s="10"/>
    </row>
    <row r="20" spans="1:11" x14ac:dyDescent="0.25">
      <c r="A20" s="20">
        <v>14</v>
      </c>
      <c r="B20" s="14">
        <v>1.4999999999999999E-4</v>
      </c>
      <c r="C20" s="14">
        <v>2.9999999999999997E-4</v>
      </c>
      <c r="D20" s="14">
        <v>1.4999999999999999E-4</v>
      </c>
      <c r="E20" s="14">
        <v>1.2E-4</v>
      </c>
      <c r="F20" s="14">
        <v>2.0000000000000001E-4</v>
      </c>
      <c r="G20" s="14">
        <v>1.2E-4</v>
      </c>
      <c r="H20" s="10"/>
      <c r="I20" s="10"/>
      <c r="J20" s="10"/>
      <c r="K20" s="10"/>
    </row>
    <row r="21" spans="1:11" x14ac:dyDescent="0.25">
      <c r="A21" s="20">
        <v>15</v>
      </c>
      <c r="B21" s="14">
        <v>1.9000000000000001E-4</v>
      </c>
      <c r="C21" s="14">
        <v>3.8000000000000002E-4</v>
      </c>
      <c r="D21" s="14">
        <v>1.9000000000000001E-4</v>
      </c>
      <c r="E21" s="14">
        <v>1.6000000000000001E-4</v>
      </c>
      <c r="F21" s="14">
        <v>2.7E-4</v>
      </c>
      <c r="G21" s="14">
        <v>1.6000000000000001E-4</v>
      </c>
      <c r="H21" s="10"/>
      <c r="I21" s="10"/>
      <c r="J21" s="10"/>
      <c r="K21" s="10"/>
    </row>
    <row r="22" spans="1:11" x14ac:dyDescent="0.25">
      <c r="A22" s="20">
        <v>16</v>
      </c>
      <c r="B22" s="14">
        <v>2.7999999999999998E-4</v>
      </c>
      <c r="C22" s="14">
        <v>5.5999999999999995E-4</v>
      </c>
      <c r="D22" s="14">
        <v>2.9E-4</v>
      </c>
      <c r="E22" s="14">
        <v>2.0000000000000001E-4</v>
      </c>
      <c r="F22" s="14">
        <v>3.4000000000000002E-4</v>
      </c>
      <c r="G22" s="14">
        <v>2.0000000000000001E-4</v>
      </c>
      <c r="H22" s="10"/>
      <c r="I22" s="10"/>
      <c r="J22" s="10"/>
      <c r="K22" s="10"/>
    </row>
    <row r="23" spans="1:11" x14ac:dyDescent="0.25">
      <c r="A23" s="20">
        <v>17</v>
      </c>
      <c r="B23" s="14">
        <v>4.0999999999999999E-4</v>
      </c>
      <c r="C23" s="14">
        <v>8.1999999999999998E-4</v>
      </c>
      <c r="D23" s="14">
        <v>4.2999999999999999E-4</v>
      </c>
      <c r="E23" s="14">
        <v>2.3000000000000001E-4</v>
      </c>
      <c r="F23" s="14">
        <v>3.8999999999999999E-4</v>
      </c>
      <c r="G23" s="14">
        <v>2.4000000000000001E-4</v>
      </c>
      <c r="H23" s="10"/>
      <c r="I23" s="10"/>
      <c r="J23" s="10"/>
      <c r="K23" s="10"/>
    </row>
    <row r="24" spans="1:11" x14ac:dyDescent="0.25">
      <c r="A24" s="20">
        <v>18</v>
      </c>
      <c r="B24" s="14">
        <v>4.4999999999999999E-4</v>
      </c>
      <c r="C24" s="14">
        <v>8.9999999999999998E-4</v>
      </c>
      <c r="D24" s="14">
        <v>4.8000000000000001E-4</v>
      </c>
      <c r="E24" s="14">
        <v>2.5000000000000001E-4</v>
      </c>
      <c r="F24" s="14">
        <v>4.2999999999999999E-4</v>
      </c>
      <c r="G24" s="14">
        <v>2.7E-4</v>
      </c>
      <c r="H24" s="10"/>
      <c r="I24" s="10"/>
      <c r="J24" s="10"/>
      <c r="K24" s="10"/>
    </row>
    <row r="25" spans="1:11" x14ac:dyDescent="0.25">
      <c r="A25" s="20">
        <v>19</v>
      </c>
      <c r="B25" s="14">
        <v>5.2999999999999998E-4</v>
      </c>
      <c r="C25" s="14">
        <v>1.06E-3</v>
      </c>
      <c r="D25" s="14">
        <v>5.8E-4</v>
      </c>
      <c r="E25" s="14">
        <v>2.5000000000000001E-4</v>
      </c>
      <c r="F25" s="14">
        <v>4.2999999999999999E-4</v>
      </c>
      <c r="G25" s="14">
        <v>2.7999999999999998E-4</v>
      </c>
      <c r="H25" s="10"/>
      <c r="I25" s="10"/>
      <c r="J25" s="10"/>
      <c r="K25" s="10"/>
    </row>
    <row r="26" spans="1:11" x14ac:dyDescent="0.25">
      <c r="A26" s="20">
        <v>20</v>
      </c>
      <c r="B26" s="14">
        <v>5.9999999999999995E-4</v>
      </c>
      <c r="C26" s="14">
        <v>1.1999999999999999E-3</v>
      </c>
      <c r="D26" s="14">
        <v>6.7000000000000002E-4</v>
      </c>
      <c r="E26" s="14">
        <v>2.4000000000000001E-4</v>
      </c>
      <c r="F26" s="14">
        <v>4.0999999999999999E-4</v>
      </c>
      <c r="G26" s="14">
        <v>2.7999999999999998E-4</v>
      </c>
      <c r="H26" s="10"/>
      <c r="I26" s="10"/>
      <c r="J26" s="10"/>
      <c r="K26" s="10"/>
    </row>
    <row r="27" spans="1:11" x14ac:dyDescent="0.25">
      <c r="A27" s="20">
        <v>21</v>
      </c>
      <c r="B27" s="14">
        <v>6.0999999999999997E-4</v>
      </c>
      <c r="C27" s="14">
        <v>1.2199999999999999E-3</v>
      </c>
      <c r="D27" s="14">
        <v>6.9999999999999999E-4</v>
      </c>
      <c r="E27" s="14">
        <v>2.4000000000000001E-4</v>
      </c>
      <c r="F27" s="14">
        <v>4.0999999999999999E-4</v>
      </c>
      <c r="G27" s="14">
        <v>2.7999999999999998E-4</v>
      </c>
      <c r="H27" s="10"/>
      <c r="I27" s="10"/>
      <c r="J27" s="10"/>
      <c r="K27" s="10"/>
    </row>
    <row r="28" spans="1:11" x14ac:dyDescent="0.25">
      <c r="A28" s="20">
        <v>22</v>
      </c>
      <c r="B28" s="14">
        <v>5.9999999999999995E-4</v>
      </c>
      <c r="C28" s="14">
        <v>1.1999999999999999E-3</v>
      </c>
      <c r="D28" s="14">
        <v>6.9999999999999999E-4</v>
      </c>
      <c r="E28" s="14">
        <v>2.2000000000000001E-4</v>
      </c>
      <c r="F28" s="14">
        <v>3.6999999999999999E-4</v>
      </c>
      <c r="G28" s="14">
        <v>2.7E-4</v>
      </c>
      <c r="H28" s="10"/>
      <c r="I28" s="10"/>
      <c r="J28" s="10"/>
      <c r="K28" s="10"/>
    </row>
    <row r="29" spans="1:11" x14ac:dyDescent="0.25">
      <c r="A29" s="20">
        <v>23</v>
      </c>
      <c r="B29" s="14">
        <v>5.6999999999999998E-4</v>
      </c>
      <c r="C29" s="14">
        <v>1.14E-3</v>
      </c>
      <c r="D29" s="14">
        <v>6.8999999999999997E-4</v>
      </c>
      <c r="E29" s="14">
        <v>2.1000000000000001E-4</v>
      </c>
      <c r="F29" s="14">
        <v>3.6000000000000002E-4</v>
      </c>
      <c r="G29" s="14">
        <v>2.5999999999999998E-4</v>
      </c>
      <c r="H29" s="10"/>
      <c r="I29" s="10"/>
      <c r="J29" s="10"/>
      <c r="K29" s="10"/>
    </row>
    <row r="30" spans="1:11" x14ac:dyDescent="0.25">
      <c r="A30" s="20">
        <v>24</v>
      </c>
      <c r="B30" s="14">
        <v>5.5000000000000003E-4</v>
      </c>
      <c r="C30" s="14">
        <v>1.1000000000000001E-3</v>
      </c>
      <c r="D30" s="14">
        <v>6.8000000000000005E-4</v>
      </c>
      <c r="E30" s="14">
        <v>1.9000000000000001E-4</v>
      </c>
      <c r="F30" s="14">
        <v>3.2000000000000003E-4</v>
      </c>
      <c r="G30" s="14">
        <v>2.4000000000000001E-4</v>
      </c>
      <c r="H30" s="10"/>
      <c r="I30" s="10"/>
      <c r="J30" s="10"/>
      <c r="K30" s="10"/>
    </row>
    <row r="31" spans="1:11" x14ac:dyDescent="0.25">
      <c r="A31" s="20">
        <v>25</v>
      </c>
      <c r="B31" s="14">
        <v>5.2999999999999998E-4</v>
      </c>
      <c r="C31" s="14">
        <v>1.06E-3</v>
      </c>
      <c r="D31" s="14">
        <v>6.6E-4</v>
      </c>
      <c r="E31" s="14">
        <v>1.7000000000000001E-4</v>
      </c>
      <c r="F31" s="14">
        <v>2.9E-4</v>
      </c>
      <c r="G31" s="14">
        <v>2.2000000000000001E-4</v>
      </c>
      <c r="H31" s="10"/>
      <c r="I31" s="10"/>
      <c r="J31" s="10"/>
      <c r="K31" s="10"/>
    </row>
    <row r="32" spans="1:11" x14ac:dyDescent="0.25">
      <c r="A32" s="20">
        <v>26</v>
      </c>
      <c r="B32" s="14">
        <v>5.0000000000000001E-4</v>
      </c>
      <c r="C32" s="14">
        <v>1E-3</v>
      </c>
      <c r="D32" s="14">
        <v>6.4000000000000005E-4</v>
      </c>
      <c r="E32" s="14">
        <v>1.6000000000000001E-4</v>
      </c>
      <c r="F32" s="14">
        <v>2.7E-4</v>
      </c>
      <c r="G32" s="14">
        <v>2.1000000000000001E-4</v>
      </c>
      <c r="H32" s="10"/>
      <c r="I32" s="10"/>
      <c r="J32" s="10"/>
      <c r="K32" s="10"/>
    </row>
    <row r="33" spans="1:11" x14ac:dyDescent="0.25">
      <c r="A33" s="20">
        <v>27</v>
      </c>
      <c r="B33" s="14">
        <v>4.8000000000000001E-4</v>
      </c>
      <c r="C33" s="14">
        <v>9.6000000000000002E-4</v>
      </c>
      <c r="D33" s="14">
        <v>6.2E-4</v>
      </c>
      <c r="E33" s="14">
        <v>1.6000000000000001E-4</v>
      </c>
      <c r="F33" s="14">
        <v>2.7E-4</v>
      </c>
      <c r="G33" s="14">
        <v>2.1000000000000001E-4</v>
      </c>
      <c r="H33" s="10"/>
      <c r="I33" s="10"/>
      <c r="J33" s="10"/>
      <c r="K33" s="10"/>
    </row>
    <row r="34" spans="1:11" x14ac:dyDescent="0.25">
      <c r="A34" s="20">
        <v>28</v>
      </c>
      <c r="B34" s="14">
        <v>4.6000000000000001E-4</v>
      </c>
      <c r="C34" s="14">
        <v>9.2000000000000003E-4</v>
      </c>
      <c r="D34" s="14">
        <v>5.9999999999999995E-4</v>
      </c>
      <c r="E34" s="14">
        <v>1.7000000000000001E-4</v>
      </c>
      <c r="F34" s="14">
        <v>2.9E-4</v>
      </c>
      <c r="G34" s="14">
        <v>2.2000000000000001E-4</v>
      </c>
      <c r="H34" s="10"/>
      <c r="I34" s="10"/>
      <c r="J34" s="10"/>
      <c r="K34" s="10"/>
    </row>
    <row r="35" spans="1:11" x14ac:dyDescent="0.25">
      <c r="A35" s="20">
        <v>29</v>
      </c>
      <c r="B35" s="14">
        <v>4.4999999999999999E-4</v>
      </c>
      <c r="C35" s="14">
        <v>8.9999999999999998E-4</v>
      </c>
      <c r="D35" s="14">
        <v>5.8E-4</v>
      </c>
      <c r="E35" s="14">
        <v>1.9000000000000001E-4</v>
      </c>
      <c r="F35" s="14">
        <v>3.2000000000000003E-4</v>
      </c>
      <c r="G35" s="14">
        <v>2.4000000000000001E-4</v>
      </c>
      <c r="H35" s="10"/>
      <c r="I35" s="10"/>
      <c r="J35" s="10"/>
      <c r="K35" s="10"/>
    </row>
    <row r="36" spans="1:11" x14ac:dyDescent="0.25">
      <c r="A36" s="20">
        <v>30</v>
      </c>
      <c r="B36" s="14">
        <v>4.2999999999999999E-4</v>
      </c>
      <c r="C36" s="14">
        <v>8.5999999999999998E-4</v>
      </c>
      <c r="D36" s="14">
        <v>5.5999999999999995E-4</v>
      </c>
      <c r="E36" s="14">
        <v>2.1000000000000001E-4</v>
      </c>
      <c r="F36" s="14">
        <v>3.6000000000000002E-4</v>
      </c>
      <c r="G36" s="14">
        <v>2.5999999999999998E-4</v>
      </c>
      <c r="H36" s="10"/>
      <c r="I36" s="10"/>
      <c r="J36" s="10"/>
      <c r="K36" s="10"/>
    </row>
    <row r="37" spans="1:11" x14ac:dyDescent="0.25">
      <c r="A37" s="20">
        <v>31</v>
      </c>
      <c r="B37" s="14">
        <v>4.2000000000000002E-4</v>
      </c>
      <c r="C37" s="14">
        <v>8.4000000000000003E-4</v>
      </c>
      <c r="D37" s="14">
        <v>5.5000000000000003E-4</v>
      </c>
      <c r="E37" s="14">
        <v>2.3000000000000001E-4</v>
      </c>
      <c r="F37" s="14">
        <v>3.8999999999999999E-4</v>
      </c>
      <c r="G37" s="14">
        <v>2.9E-4</v>
      </c>
      <c r="H37" s="10"/>
      <c r="I37" s="10"/>
      <c r="J37" s="10"/>
      <c r="K37" s="10"/>
    </row>
    <row r="38" spans="1:11" x14ac:dyDescent="0.25">
      <c r="A38" s="20">
        <v>32</v>
      </c>
      <c r="B38" s="14">
        <v>4.0999999999999999E-4</v>
      </c>
      <c r="C38" s="14">
        <v>8.1999999999999998E-4</v>
      </c>
      <c r="D38" s="14">
        <v>5.4000000000000001E-4</v>
      </c>
      <c r="E38" s="14">
        <v>2.5000000000000001E-4</v>
      </c>
      <c r="F38" s="14">
        <v>4.2999999999999999E-4</v>
      </c>
      <c r="G38" s="14">
        <v>3.1E-4</v>
      </c>
      <c r="H38" s="10"/>
      <c r="I38" s="10"/>
      <c r="J38" s="10"/>
      <c r="K38" s="10"/>
    </row>
    <row r="39" spans="1:11" x14ac:dyDescent="0.25">
      <c r="A39" s="20">
        <v>33</v>
      </c>
      <c r="B39" s="14">
        <v>4.0000000000000002E-4</v>
      </c>
      <c r="C39" s="14">
        <v>8.0000000000000004E-4</v>
      </c>
      <c r="D39" s="14">
        <v>5.2999999999999998E-4</v>
      </c>
      <c r="E39" s="14">
        <v>2.7E-4</v>
      </c>
      <c r="F39" s="14">
        <v>4.6000000000000001E-4</v>
      </c>
      <c r="G39" s="14">
        <v>3.3E-4</v>
      </c>
      <c r="H39" s="10"/>
      <c r="I39" s="10"/>
      <c r="J39" s="10"/>
      <c r="K39" s="10"/>
    </row>
    <row r="40" spans="1:11" x14ac:dyDescent="0.25">
      <c r="A40" s="20">
        <v>34</v>
      </c>
      <c r="B40" s="14">
        <v>4.0999999999999999E-4</v>
      </c>
      <c r="C40" s="14">
        <v>8.1999999999999998E-4</v>
      </c>
      <c r="D40" s="14">
        <v>5.2999999999999998E-4</v>
      </c>
      <c r="E40" s="14">
        <v>2.9999999999999997E-4</v>
      </c>
      <c r="F40" s="14">
        <v>5.1000000000000004E-4</v>
      </c>
      <c r="G40" s="14">
        <v>3.6000000000000002E-4</v>
      </c>
      <c r="H40" s="10"/>
      <c r="I40" s="10"/>
      <c r="J40" s="10"/>
      <c r="K40" s="10"/>
    </row>
    <row r="41" spans="1:11" x14ac:dyDescent="0.25">
      <c r="A41" s="20">
        <v>35</v>
      </c>
      <c r="B41" s="14">
        <v>4.2000000000000002E-4</v>
      </c>
      <c r="C41" s="14">
        <v>8.4000000000000003E-4</v>
      </c>
      <c r="D41" s="14">
        <v>5.4000000000000001E-4</v>
      </c>
      <c r="E41" s="14">
        <v>3.2000000000000003E-4</v>
      </c>
      <c r="F41" s="14">
        <v>5.4000000000000001E-4</v>
      </c>
      <c r="G41" s="14">
        <v>3.8000000000000002E-4</v>
      </c>
      <c r="H41" s="10"/>
      <c r="I41" s="10"/>
      <c r="J41" s="10"/>
      <c r="K41" s="10"/>
    </row>
    <row r="42" spans="1:11" x14ac:dyDescent="0.25">
      <c r="A42" s="20">
        <v>36</v>
      </c>
      <c r="B42" s="14">
        <v>4.2999999999999999E-4</v>
      </c>
      <c r="C42" s="14">
        <v>8.5999999999999998E-4</v>
      </c>
      <c r="D42" s="14">
        <v>5.5000000000000003E-4</v>
      </c>
      <c r="E42" s="14">
        <v>3.4000000000000002E-4</v>
      </c>
      <c r="F42" s="14">
        <v>5.8E-4</v>
      </c>
      <c r="G42" s="14">
        <v>4.0000000000000002E-4</v>
      </c>
      <c r="H42" s="10"/>
      <c r="I42" s="10"/>
      <c r="J42" s="10"/>
      <c r="K42" s="10"/>
    </row>
    <row r="43" spans="1:11" x14ac:dyDescent="0.25">
      <c r="A43" s="20">
        <v>37</v>
      </c>
      <c r="B43" s="14">
        <v>4.4999999999999999E-4</v>
      </c>
      <c r="C43" s="14">
        <v>8.9999999999999998E-4</v>
      </c>
      <c r="D43" s="14">
        <v>5.8E-4</v>
      </c>
      <c r="E43" s="14">
        <v>3.6999999999999999E-4</v>
      </c>
      <c r="F43" s="14">
        <v>6.3000000000000003E-4</v>
      </c>
      <c r="G43" s="14">
        <v>4.2000000000000002E-4</v>
      </c>
      <c r="H43" s="10"/>
      <c r="I43" s="10"/>
      <c r="J43" s="10"/>
      <c r="K43" s="10"/>
    </row>
    <row r="44" spans="1:11" x14ac:dyDescent="0.25">
      <c r="A44" s="20">
        <v>38</v>
      </c>
      <c r="B44" s="14">
        <v>4.8999999999999998E-4</v>
      </c>
      <c r="C44" s="14">
        <v>9.7999999999999997E-4</v>
      </c>
      <c r="D44" s="14">
        <v>6.2E-4</v>
      </c>
      <c r="E44" s="14">
        <v>4.0000000000000002E-4</v>
      </c>
      <c r="F44" s="14">
        <v>6.8000000000000005E-4</v>
      </c>
      <c r="G44" s="14">
        <v>4.4999999999999999E-4</v>
      </c>
      <c r="H44" s="10"/>
      <c r="I44" s="10"/>
      <c r="J44" s="10"/>
      <c r="K44" s="10"/>
    </row>
    <row r="45" spans="1:11" x14ac:dyDescent="0.25">
      <c r="A45" s="20">
        <v>39</v>
      </c>
      <c r="B45" s="14">
        <v>5.2999999999999998E-4</v>
      </c>
      <c r="C45" s="14">
        <v>1.06E-3</v>
      </c>
      <c r="D45" s="14">
        <v>6.7000000000000002E-4</v>
      </c>
      <c r="E45" s="14">
        <v>4.2999999999999999E-4</v>
      </c>
      <c r="F45" s="14">
        <v>7.2999999999999996E-4</v>
      </c>
      <c r="G45" s="14">
        <v>4.8999999999999998E-4</v>
      </c>
      <c r="H45" s="10"/>
      <c r="I45" s="10"/>
      <c r="J45" s="10"/>
      <c r="K45" s="10"/>
    </row>
    <row r="46" spans="1:11" x14ac:dyDescent="0.25">
      <c r="A46" s="20">
        <v>40</v>
      </c>
      <c r="B46" s="14">
        <v>5.8E-4</v>
      </c>
      <c r="C46" s="14">
        <v>1.16E-3</v>
      </c>
      <c r="D46" s="14">
        <v>7.2999999999999996E-4</v>
      </c>
      <c r="E46" s="14">
        <v>4.6999999999999999E-4</v>
      </c>
      <c r="F46" s="14">
        <v>8.0000000000000004E-4</v>
      </c>
      <c r="G46" s="14">
        <v>5.2999999999999998E-4</v>
      </c>
      <c r="H46" s="10"/>
      <c r="I46" s="10"/>
      <c r="J46" s="10"/>
      <c r="K46" s="10"/>
    </row>
    <row r="47" spans="1:11" x14ac:dyDescent="0.25">
      <c r="A47" s="20">
        <v>41</v>
      </c>
      <c r="B47" s="14">
        <v>6.3000000000000003E-4</v>
      </c>
      <c r="C47" s="14">
        <v>1.2600000000000001E-3</v>
      </c>
      <c r="D47" s="14">
        <v>7.7999999999999999E-4</v>
      </c>
      <c r="E47" s="14">
        <v>5.1000000000000004E-4</v>
      </c>
      <c r="F47" s="14">
        <v>8.7000000000000001E-4</v>
      </c>
      <c r="G47" s="14">
        <v>5.6999999999999998E-4</v>
      </c>
      <c r="H47" s="10"/>
      <c r="I47" s="10"/>
      <c r="J47" s="10"/>
      <c r="K47" s="10"/>
    </row>
    <row r="48" spans="1:11" x14ac:dyDescent="0.25">
      <c r="A48" s="20">
        <v>42</v>
      </c>
      <c r="B48" s="14">
        <v>6.8000000000000005E-4</v>
      </c>
      <c r="C48" s="14">
        <v>1.3600000000000001E-3</v>
      </c>
      <c r="D48" s="14">
        <v>8.4000000000000003E-4</v>
      </c>
      <c r="E48" s="14">
        <v>5.5000000000000003E-4</v>
      </c>
      <c r="F48" s="14">
        <v>9.3999999999999997E-4</v>
      </c>
      <c r="G48" s="14">
        <v>6.0999999999999997E-4</v>
      </c>
      <c r="H48" s="10"/>
      <c r="I48" s="10"/>
      <c r="J48" s="10"/>
      <c r="K48" s="10"/>
    </row>
    <row r="49" spans="1:11" x14ac:dyDescent="0.25">
      <c r="A49" s="20">
        <v>43</v>
      </c>
      <c r="B49" s="14">
        <v>7.3999999999999999E-4</v>
      </c>
      <c r="C49" s="14">
        <v>1.48E-3</v>
      </c>
      <c r="D49" s="14">
        <v>8.9999999999999998E-4</v>
      </c>
      <c r="E49" s="14">
        <v>5.9000000000000003E-4</v>
      </c>
      <c r="F49" s="14">
        <v>1E-3</v>
      </c>
      <c r="G49" s="14">
        <v>6.4999999999999997E-4</v>
      </c>
      <c r="H49" s="10"/>
      <c r="I49" s="10"/>
      <c r="J49" s="10"/>
      <c r="K49" s="10"/>
    </row>
    <row r="50" spans="1:11" x14ac:dyDescent="0.25">
      <c r="A50" s="20">
        <v>44</v>
      </c>
      <c r="B50" s="14">
        <v>7.9000000000000001E-4</v>
      </c>
      <c r="C50" s="14">
        <v>1.58E-3</v>
      </c>
      <c r="D50" s="14">
        <v>9.6000000000000002E-4</v>
      </c>
      <c r="E50" s="14">
        <v>6.3000000000000003E-4</v>
      </c>
      <c r="F50" s="14">
        <v>1.07E-3</v>
      </c>
      <c r="G50" s="14">
        <v>6.9999999999999999E-4</v>
      </c>
      <c r="H50" s="10"/>
      <c r="I50" s="10"/>
      <c r="J50" s="10"/>
      <c r="K50" s="10"/>
    </row>
    <row r="51" spans="1:11" x14ac:dyDescent="0.25">
      <c r="A51" s="20">
        <v>45</v>
      </c>
      <c r="B51" s="14">
        <v>8.5999999999999998E-4</v>
      </c>
      <c r="C51" s="14">
        <v>1.72E-3</v>
      </c>
      <c r="D51" s="14">
        <v>1.0300000000000001E-3</v>
      </c>
      <c r="E51" s="14">
        <v>6.8999999999999997E-4</v>
      </c>
      <c r="F51" s="14">
        <v>1.17E-3</v>
      </c>
      <c r="G51" s="14">
        <v>7.6000000000000004E-4</v>
      </c>
      <c r="H51" s="10"/>
      <c r="I51" s="10"/>
      <c r="J51" s="10"/>
      <c r="K51" s="10"/>
    </row>
    <row r="52" spans="1:11" x14ac:dyDescent="0.25">
      <c r="A52" s="20">
        <v>46</v>
      </c>
      <c r="B52" s="14">
        <v>9.3000000000000005E-4</v>
      </c>
      <c r="C52" s="14">
        <v>1.8600000000000001E-3</v>
      </c>
      <c r="D52" s="14">
        <v>1.1100000000000001E-3</v>
      </c>
      <c r="E52" s="14">
        <v>7.5000000000000002E-4</v>
      </c>
      <c r="F52" s="14">
        <v>1.2800000000000001E-3</v>
      </c>
      <c r="G52" s="14">
        <v>8.3000000000000001E-4</v>
      </c>
      <c r="H52" s="10"/>
      <c r="I52" s="10"/>
      <c r="J52" s="10"/>
      <c r="K52" s="10"/>
    </row>
    <row r="53" spans="1:11" x14ac:dyDescent="0.25">
      <c r="A53" s="20">
        <v>47</v>
      </c>
      <c r="B53" s="14">
        <v>1.0300000000000001E-3</v>
      </c>
      <c r="C53" s="14">
        <v>2.0600000000000002E-3</v>
      </c>
      <c r="D53" s="14">
        <v>1.2199999999999999E-3</v>
      </c>
      <c r="E53" s="14">
        <v>8.4000000000000003E-4</v>
      </c>
      <c r="F53" s="14">
        <v>1.4300000000000001E-3</v>
      </c>
      <c r="G53" s="14">
        <v>9.2000000000000003E-4</v>
      </c>
      <c r="H53" s="10"/>
      <c r="I53" s="10"/>
      <c r="J53" s="10"/>
      <c r="K53" s="10"/>
    </row>
    <row r="54" spans="1:11" x14ac:dyDescent="0.25">
      <c r="A54" s="20">
        <v>48</v>
      </c>
      <c r="B54" s="14">
        <v>1.15E-3</v>
      </c>
      <c r="C54" s="14">
        <v>2.3E-3</v>
      </c>
      <c r="D54" s="14">
        <v>1.3500000000000001E-3</v>
      </c>
      <c r="E54" s="14">
        <v>9.3000000000000005E-4</v>
      </c>
      <c r="F54" s="14">
        <v>1.58E-3</v>
      </c>
      <c r="G54" s="14">
        <v>1.0200000000000001E-3</v>
      </c>
      <c r="H54" s="10"/>
      <c r="I54" s="10"/>
      <c r="J54" s="10"/>
      <c r="K54" s="10"/>
    </row>
    <row r="55" spans="1:11" x14ac:dyDescent="0.25">
      <c r="A55" s="20">
        <v>49</v>
      </c>
      <c r="B55" s="14">
        <v>1.2800000000000001E-3</v>
      </c>
      <c r="C55" s="14">
        <v>2.5600000000000002E-3</v>
      </c>
      <c r="D55" s="14">
        <v>1.5E-3</v>
      </c>
      <c r="E55" s="14">
        <v>1.0499999999999999E-3</v>
      </c>
      <c r="F55" s="14">
        <v>1.7899999999999999E-3</v>
      </c>
      <c r="G55" s="14">
        <v>1.15E-3</v>
      </c>
      <c r="H55" s="10"/>
      <c r="I55" s="10"/>
      <c r="J55" s="10"/>
      <c r="K55" s="10"/>
    </row>
    <row r="56" spans="1:11" x14ac:dyDescent="0.25">
      <c r="A56" s="21">
        <v>50</v>
      </c>
      <c r="B56" s="15">
        <v>1.42E-3</v>
      </c>
      <c r="C56" s="16">
        <v>2.8400000000000001E-3</v>
      </c>
      <c r="D56" s="15">
        <v>1.66E-3</v>
      </c>
      <c r="E56" s="15">
        <v>1.17E-3</v>
      </c>
      <c r="F56" s="15">
        <v>1.99E-3</v>
      </c>
      <c r="G56" s="16">
        <v>1.2800000000000001E-3</v>
      </c>
      <c r="H56" s="10"/>
      <c r="I56" s="10"/>
      <c r="J56" s="10"/>
      <c r="K56" s="10"/>
    </row>
    <row r="57" spans="1:11" x14ac:dyDescent="0.25">
      <c r="A57" s="20">
        <v>51</v>
      </c>
      <c r="B57" s="14">
        <v>1.56E-3</v>
      </c>
      <c r="C57" s="14">
        <v>3.1199999999999999E-3</v>
      </c>
      <c r="D57" s="14">
        <v>1.82E-3</v>
      </c>
      <c r="E57" s="14">
        <v>1.2899999999999999E-3</v>
      </c>
      <c r="F57" s="14">
        <v>2.1900000000000001E-3</v>
      </c>
      <c r="G57" s="14">
        <v>1.41E-3</v>
      </c>
      <c r="H57" s="10"/>
      <c r="I57" s="10"/>
      <c r="J57" s="10"/>
      <c r="K57" s="10"/>
    </row>
    <row r="58" spans="1:11" x14ac:dyDescent="0.25">
      <c r="A58" s="20">
        <v>52</v>
      </c>
      <c r="B58" s="14">
        <v>1.72E-3</v>
      </c>
      <c r="C58" s="14">
        <v>3.4399999999999999E-3</v>
      </c>
      <c r="D58" s="14">
        <v>2E-3</v>
      </c>
      <c r="E58" s="14">
        <v>1.39E-3</v>
      </c>
      <c r="F58" s="14">
        <v>2.3600000000000001E-3</v>
      </c>
      <c r="G58" s="14">
        <v>1.5200000000000001E-3</v>
      </c>
      <c r="H58" s="10"/>
      <c r="I58" s="10"/>
      <c r="J58" s="10"/>
      <c r="K58" s="10"/>
    </row>
    <row r="59" spans="1:11" x14ac:dyDescent="0.25">
      <c r="A59" s="20">
        <v>53</v>
      </c>
      <c r="B59" s="14">
        <v>1.89E-3</v>
      </c>
      <c r="C59" s="14">
        <v>3.7799999999999999E-3</v>
      </c>
      <c r="D59" s="14">
        <v>2.1900000000000001E-3</v>
      </c>
      <c r="E59" s="14">
        <v>1.49E-3</v>
      </c>
      <c r="F59" s="14">
        <v>2.5300000000000001E-3</v>
      </c>
      <c r="G59" s="14">
        <v>1.6299999999999999E-3</v>
      </c>
      <c r="H59" s="10"/>
      <c r="I59" s="10"/>
      <c r="J59" s="10"/>
      <c r="K59" s="10"/>
    </row>
    <row r="60" spans="1:11" x14ac:dyDescent="0.25">
      <c r="A60" s="20">
        <v>54</v>
      </c>
      <c r="B60" s="14">
        <v>2.0799999999999998E-3</v>
      </c>
      <c r="C60" s="14">
        <v>4.1599999999999996E-3</v>
      </c>
      <c r="D60" s="14">
        <v>2.3999999999999998E-3</v>
      </c>
      <c r="E60" s="14">
        <v>1.57E-3</v>
      </c>
      <c r="F60" s="14">
        <v>2.6700000000000001E-3</v>
      </c>
      <c r="G60" s="14">
        <v>1.72E-3</v>
      </c>
      <c r="H60" s="10"/>
      <c r="I60" s="10"/>
      <c r="J60" s="10"/>
      <c r="K60" s="10"/>
    </row>
    <row r="61" spans="1:11" x14ac:dyDescent="0.25">
      <c r="A61" s="20">
        <v>55</v>
      </c>
      <c r="B61" s="14">
        <v>2.3E-3</v>
      </c>
      <c r="C61" s="14">
        <v>4.5999999999999999E-3</v>
      </c>
      <c r="D61" s="14">
        <v>2.64E-3</v>
      </c>
      <c r="E61" s="14">
        <v>1.66E-3</v>
      </c>
      <c r="F61" s="14">
        <v>2.82E-3</v>
      </c>
      <c r="G61" s="14">
        <v>1.81E-3</v>
      </c>
      <c r="H61" s="10"/>
      <c r="I61" s="10"/>
      <c r="J61" s="10"/>
      <c r="K61" s="10"/>
    </row>
    <row r="62" spans="1:11" x14ac:dyDescent="0.25">
      <c r="A62" s="20">
        <v>56</v>
      </c>
      <c r="B62" s="14">
        <v>2.5500000000000002E-3</v>
      </c>
      <c r="C62" s="14">
        <v>5.1000000000000004E-3</v>
      </c>
      <c r="D62" s="14">
        <v>2.9199999999999999E-3</v>
      </c>
      <c r="E62" s="14">
        <v>1.7899999999999999E-3</v>
      </c>
      <c r="F62" s="14">
        <v>3.0400000000000002E-3</v>
      </c>
      <c r="G62" s="14">
        <v>1.9499999999999999E-3</v>
      </c>
      <c r="H62" s="10"/>
      <c r="I62" s="10"/>
      <c r="J62" s="10"/>
      <c r="K62" s="10"/>
    </row>
    <row r="63" spans="1:11" x14ac:dyDescent="0.25">
      <c r="A63" s="20">
        <v>57</v>
      </c>
      <c r="B63" s="14">
        <v>2.8600000000000001E-3</v>
      </c>
      <c r="C63" s="14">
        <v>5.7200000000000003E-3</v>
      </c>
      <c r="D63" s="14">
        <v>3.2599999999999999E-3</v>
      </c>
      <c r="E63" s="14">
        <v>1.9599999999999999E-3</v>
      </c>
      <c r="F63" s="14">
        <v>3.3300000000000001E-3</v>
      </c>
      <c r="G63" s="14">
        <v>2.1299999999999999E-3</v>
      </c>
      <c r="H63" s="10"/>
      <c r="I63" s="10"/>
      <c r="J63" s="10"/>
      <c r="K63" s="10"/>
    </row>
    <row r="64" spans="1:11" x14ac:dyDescent="0.25">
      <c r="A64" s="20">
        <v>58</v>
      </c>
      <c r="B64" s="14">
        <v>3.2000000000000002E-3</v>
      </c>
      <c r="C64" s="14">
        <v>6.4000000000000003E-3</v>
      </c>
      <c r="D64" s="14">
        <v>3.64E-3</v>
      </c>
      <c r="E64" s="14">
        <v>2.1900000000000001E-3</v>
      </c>
      <c r="F64" s="14">
        <v>3.7200000000000002E-3</v>
      </c>
      <c r="G64" s="14">
        <v>2.3800000000000002E-3</v>
      </c>
      <c r="H64" s="10"/>
      <c r="I64" s="10"/>
      <c r="J64" s="10"/>
      <c r="K64" s="10"/>
    </row>
    <row r="65" spans="1:11" x14ac:dyDescent="0.25">
      <c r="A65" s="20">
        <v>59</v>
      </c>
      <c r="B65" s="14">
        <v>3.5799999999999998E-3</v>
      </c>
      <c r="C65" s="14">
        <v>7.1599999999999997E-3</v>
      </c>
      <c r="D65" s="14">
        <v>4.0499999999999998E-3</v>
      </c>
      <c r="E65" s="14">
        <v>2.48E-3</v>
      </c>
      <c r="F65" s="14">
        <v>4.2199999999999998E-3</v>
      </c>
      <c r="G65" s="14">
        <v>2.6900000000000001E-3</v>
      </c>
      <c r="H65" s="10"/>
      <c r="I65" s="10"/>
      <c r="J65" s="10"/>
      <c r="K65" s="10"/>
    </row>
    <row r="66" spans="1:11" x14ac:dyDescent="0.25">
      <c r="A66" s="20">
        <v>60</v>
      </c>
      <c r="B66" s="14">
        <v>3.9699999999999996E-3</v>
      </c>
      <c r="C66" s="14">
        <v>7.9399999999999991E-3</v>
      </c>
      <c r="D66" s="14">
        <v>4.47E-3</v>
      </c>
      <c r="E66" s="14">
        <v>2.8400000000000001E-3</v>
      </c>
      <c r="F66" s="14">
        <v>4.8300000000000001E-3</v>
      </c>
      <c r="G66" s="14">
        <v>3.0799999999999998E-3</v>
      </c>
      <c r="H66" s="10"/>
      <c r="I66" s="10"/>
      <c r="J66" s="10"/>
      <c r="K66" s="10"/>
    </row>
    <row r="67" spans="1:11" x14ac:dyDescent="0.25">
      <c r="A67" s="20">
        <v>61</v>
      </c>
      <c r="B67" s="14">
        <v>4.3800000000000002E-3</v>
      </c>
      <c r="C67" s="14">
        <v>8.7600000000000004E-3</v>
      </c>
      <c r="D67" s="14">
        <v>4.9100000000000003E-3</v>
      </c>
      <c r="E67" s="14">
        <v>3.2699999999999999E-3</v>
      </c>
      <c r="F67" s="14">
        <v>5.5599999999999998E-3</v>
      </c>
      <c r="G67" s="14">
        <v>3.5300000000000002E-3</v>
      </c>
      <c r="H67" s="10"/>
      <c r="I67" s="10"/>
      <c r="J67" s="10"/>
      <c r="K67" s="10"/>
    </row>
    <row r="68" spans="1:11" x14ac:dyDescent="0.25">
      <c r="A68" s="20">
        <v>62</v>
      </c>
      <c r="B68" s="14">
        <v>4.79E-3</v>
      </c>
      <c r="C68" s="14">
        <v>9.58E-3</v>
      </c>
      <c r="D68" s="14">
        <v>5.3499999999999997E-3</v>
      </c>
      <c r="E68" s="14">
        <v>3.7499999999999999E-3</v>
      </c>
      <c r="F68" s="14">
        <v>6.3800000000000003E-3</v>
      </c>
      <c r="G68" s="14">
        <v>4.0400000000000002E-3</v>
      </c>
      <c r="H68" s="10"/>
      <c r="I68" s="10"/>
      <c r="J68" s="10"/>
      <c r="K68" s="10"/>
    </row>
    <row r="69" spans="1:11" x14ac:dyDescent="0.25">
      <c r="A69" s="20">
        <v>63</v>
      </c>
      <c r="B69" s="14">
        <v>5.2500000000000003E-3</v>
      </c>
      <c r="C69" s="14">
        <v>1.0500000000000001E-2</v>
      </c>
      <c r="D69" s="14">
        <v>5.8300000000000001E-3</v>
      </c>
      <c r="E69" s="14">
        <v>4.28E-3</v>
      </c>
      <c r="F69" s="14">
        <v>7.28E-3</v>
      </c>
      <c r="G69" s="14">
        <v>4.5999999999999999E-3</v>
      </c>
      <c r="H69" s="10"/>
      <c r="I69" s="10"/>
      <c r="J69" s="10"/>
      <c r="K69" s="10"/>
    </row>
    <row r="70" spans="1:11" x14ac:dyDescent="0.25">
      <c r="A70" s="20">
        <v>64</v>
      </c>
      <c r="B70" s="14">
        <v>5.79E-3</v>
      </c>
      <c r="C70" s="14">
        <v>1.158E-2</v>
      </c>
      <c r="D70" s="14">
        <v>6.4000000000000003E-3</v>
      </c>
      <c r="E70" s="14">
        <v>4.8599999999999997E-3</v>
      </c>
      <c r="F70" s="14">
        <v>8.26E-3</v>
      </c>
      <c r="G70" s="14">
        <v>5.2100000000000002E-3</v>
      </c>
      <c r="H70" s="10"/>
      <c r="I70" s="10"/>
      <c r="J70" s="10"/>
      <c r="K70" s="10"/>
    </row>
    <row r="71" spans="1:11" x14ac:dyDescent="0.25">
      <c r="A71" s="20">
        <v>65</v>
      </c>
      <c r="B71" s="14">
        <v>6.4599999999999996E-3</v>
      </c>
      <c r="C71" s="14">
        <v>1.2919999999999999E-2</v>
      </c>
      <c r="D71" s="14">
        <v>7.11E-3</v>
      </c>
      <c r="E71" s="14">
        <v>5.4900000000000001E-3</v>
      </c>
      <c r="F71" s="14">
        <v>9.3299999999999998E-3</v>
      </c>
      <c r="G71" s="14">
        <v>5.8700000000000002E-3</v>
      </c>
      <c r="H71" s="10"/>
      <c r="I71" s="10"/>
      <c r="J71" s="10"/>
      <c r="K71" s="10"/>
    </row>
    <row r="72" spans="1:11" x14ac:dyDescent="0.25">
      <c r="A72" s="20">
        <v>66</v>
      </c>
      <c r="B72" s="14">
        <v>7.3200000000000001E-3</v>
      </c>
      <c r="C72" s="14">
        <v>1.464E-2</v>
      </c>
      <c r="D72" s="14">
        <v>8.0099999999999998E-3</v>
      </c>
      <c r="E72" s="14">
        <v>6.1599999999999997E-3</v>
      </c>
      <c r="F72" s="14">
        <v>1.047E-2</v>
      </c>
      <c r="G72" s="14">
        <v>6.5700000000000003E-3</v>
      </c>
      <c r="H72" s="10"/>
      <c r="I72" s="10"/>
      <c r="J72" s="10"/>
      <c r="K72" s="10"/>
    </row>
    <row r="73" spans="1:11" x14ac:dyDescent="0.25">
      <c r="A73" s="20">
        <v>67</v>
      </c>
      <c r="B73" s="14">
        <v>8.4200000000000004E-3</v>
      </c>
      <c r="C73" s="14">
        <v>1.6840000000000001E-2</v>
      </c>
      <c r="D73" s="14">
        <v>9.1699999999999993E-3</v>
      </c>
      <c r="E73" s="14">
        <v>6.9100000000000003E-3</v>
      </c>
      <c r="F73" s="14">
        <v>1.175E-2</v>
      </c>
      <c r="G73" s="14">
        <v>7.3499999999999998E-3</v>
      </c>
      <c r="H73" s="10"/>
      <c r="I73" s="10"/>
      <c r="J73" s="10"/>
      <c r="K73" s="10"/>
    </row>
    <row r="74" spans="1:11" x14ac:dyDescent="0.25">
      <c r="A74" s="20">
        <v>68</v>
      </c>
      <c r="B74" s="14">
        <v>9.7699999999999992E-3</v>
      </c>
      <c r="C74" s="14">
        <v>1.9539999999999998E-2</v>
      </c>
      <c r="D74" s="14">
        <v>1.0580000000000001E-2</v>
      </c>
      <c r="E74" s="14">
        <v>7.7299999999999999E-3</v>
      </c>
      <c r="F74" s="14">
        <v>1.3140000000000001E-2</v>
      </c>
      <c r="G74" s="14">
        <v>8.1899999999999994E-3</v>
      </c>
      <c r="H74" s="10"/>
      <c r="I74" s="10"/>
      <c r="J74" s="10"/>
      <c r="K74" s="10"/>
    </row>
    <row r="75" spans="1:11" x14ac:dyDescent="0.25">
      <c r="A75" s="20">
        <v>69</v>
      </c>
      <c r="B75" s="14">
        <v>1.136E-2</v>
      </c>
      <c r="C75" s="14">
        <v>2.2720000000000001E-2</v>
      </c>
      <c r="D75" s="14">
        <v>1.2239999999999999E-2</v>
      </c>
      <c r="E75" s="14">
        <v>8.6499999999999997E-3</v>
      </c>
      <c r="F75" s="14">
        <v>1.4710000000000001E-2</v>
      </c>
      <c r="G75" s="14">
        <v>9.1299999999999992E-3</v>
      </c>
      <c r="H75" s="10"/>
      <c r="I75" s="10"/>
      <c r="J75" s="10"/>
      <c r="K75" s="10"/>
    </row>
    <row r="76" spans="1:11" x14ac:dyDescent="0.25">
      <c r="A76" s="20">
        <v>70</v>
      </c>
      <c r="B76" s="14">
        <v>1.321E-2</v>
      </c>
      <c r="C76" s="14">
        <v>2.6419999999999999E-2</v>
      </c>
      <c r="D76" s="14">
        <v>1.4160000000000001E-2</v>
      </c>
      <c r="E76" s="14">
        <v>9.6699999999999998E-3</v>
      </c>
      <c r="F76" s="14">
        <v>1.644E-2</v>
      </c>
      <c r="G76" s="14">
        <v>1.017E-2</v>
      </c>
      <c r="H76" s="10"/>
      <c r="I76" s="10"/>
      <c r="J76" s="10"/>
      <c r="K76" s="10"/>
    </row>
    <row r="77" spans="1:11" x14ac:dyDescent="0.25">
      <c r="A77" s="20">
        <v>71</v>
      </c>
      <c r="B77" s="14">
        <v>1.5350000000000001E-2</v>
      </c>
      <c r="C77" s="14">
        <v>3.0700000000000002E-2</v>
      </c>
      <c r="D77" s="14">
        <v>1.6379999999999999E-2</v>
      </c>
      <c r="E77" s="14">
        <v>1.0829999999999999E-2</v>
      </c>
      <c r="F77" s="14">
        <v>1.8409999999999999E-2</v>
      </c>
      <c r="G77" s="14">
        <v>1.1350000000000001E-2</v>
      </c>
      <c r="H77" s="10"/>
      <c r="I77" s="10"/>
      <c r="J77" s="10"/>
      <c r="K77" s="10"/>
    </row>
    <row r="78" spans="1:11" x14ac:dyDescent="0.25">
      <c r="A78" s="20">
        <v>72</v>
      </c>
      <c r="B78" s="14">
        <v>1.78E-2</v>
      </c>
      <c r="C78" s="14">
        <v>3.56E-2</v>
      </c>
      <c r="D78" s="14">
        <v>1.891E-2</v>
      </c>
      <c r="E78" s="14">
        <v>1.2160000000000001E-2</v>
      </c>
      <c r="F78" s="14">
        <v>2.0670000000000001E-2</v>
      </c>
      <c r="G78" s="14">
        <v>1.2699999999999999E-2</v>
      </c>
      <c r="H78" s="10"/>
      <c r="I78" s="10"/>
      <c r="J78" s="10"/>
      <c r="K78" s="10"/>
    </row>
    <row r="79" spans="1:11" x14ac:dyDescent="0.25">
      <c r="A79" s="20">
        <v>73</v>
      </c>
      <c r="B79" s="14">
        <v>2.0480000000000002E-2</v>
      </c>
      <c r="C79" s="14">
        <v>4.0960000000000003E-2</v>
      </c>
      <c r="D79" s="14">
        <v>2.1659999999999999E-2</v>
      </c>
      <c r="E79" s="14">
        <v>1.3690000000000001E-2</v>
      </c>
      <c r="F79" s="14">
        <v>2.3269999999999999E-2</v>
      </c>
      <c r="G79" s="14">
        <v>1.4250000000000001E-2</v>
      </c>
      <c r="H79" s="10"/>
      <c r="I79" s="10"/>
      <c r="J79" s="10"/>
      <c r="K79" s="10"/>
    </row>
    <row r="80" spans="1:11" x14ac:dyDescent="0.25">
      <c r="A80" s="20">
        <v>74</v>
      </c>
      <c r="B80" s="14">
        <v>2.341E-2</v>
      </c>
      <c r="C80" s="14">
        <v>4.6820000000000001E-2</v>
      </c>
      <c r="D80" s="14">
        <v>2.4670000000000001E-2</v>
      </c>
      <c r="E80" s="14">
        <v>1.5469999999999999E-2</v>
      </c>
      <c r="F80" s="14">
        <v>2.63E-2</v>
      </c>
      <c r="G80" s="14">
        <v>1.6049999999999998E-2</v>
      </c>
      <c r="H80" s="10"/>
      <c r="I80" s="10"/>
      <c r="J80" s="10"/>
      <c r="K80" s="10"/>
    </row>
    <row r="81" spans="1:11" x14ac:dyDescent="0.25">
      <c r="A81" s="20">
        <v>75</v>
      </c>
      <c r="B81" s="14">
        <v>2.674E-2</v>
      </c>
      <c r="C81" s="14">
        <v>5.348E-2</v>
      </c>
      <c r="D81" s="14">
        <v>2.8080000000000001E-2</v>
      </c>
      <c r="E81" s="14">
        <v>1.7510000000000001E-2</v>
      </c>
      <c r="F81" s="14">
        <v>2.9770000000000001E-2</v>
      </c>
      <c r="G81" s="14">
        <v>1.8120000000000001E-2</v>
      </c>
      <c r="H81" s="10"/>
      <c r="I81" s="10"/>
      <c r="J81" s="10"/>
      <c r="K81" s="10"/>
    </row>
    <row r="82" spans="1:11" x14ac:dyDescent="0.25">
      <c r="A82" s="20">
        <v>76</v>
      </c>
      <c r="B82" s="14">
        <v>3.0630000000000001E-2</v>
      </c>
      <c r="C82" s="14">
        <v>6.0339999999999998E-2</v>
      </c>
      <c r="D82" s="14">
        <v>3.202E-2</v>
      </c>
      <c r="E82" s="14">
        <v>1.985E-2</v>
      </c>
      <c r="F82" s="14">
        <v>3.3390000000000003E-2</v>
      </c>
      <c r="G82" s="14">
        <v>2.0480000000000002E-2</v>
      </c>
      <c r="H82" s="10"/>
      <c r="I82" s="10"/>
      <c r="J82" s="10"/>
      <c r="K82" s="10"/>
    </row>
    <row r="83" spans="1:11" x14ac:dyDescent="0.25">
      <c r="A83" s="20">
        <v>77</v>
      </c>
      <c r="B83" s="14">
        <v>3.5069999999999997E-2</v>
      </c>
      <c r="C83" s="14">
        <v>6.8040000000000003E-2</v>
      </c>
      <c r="D83" s="14">
        <v>3.6519999999999997E-2</v>
      </c>
      <c r="E83" s="14">
        <v>2.256E-2</v>
      </c>
      <c r="F83" s="14">
        <v>3.7539999999999997E-2</v>
      </c>
      <c r="G83" s="14">
        <v>2.3210000000000001E-2</v>
      </c>
      <c r="H83" s="10"/>
      <c r="I83" s="10"/>
      <c r="J83" s="10"/>
      <c r="K83" s="10"/>
    </row>
    <row r="84" spans="1:11" x14ac:dyDescent="0.25">
      <c r="A84" s="20">
        <v>78</v>
      </c>
      <c r="B84" s="14">
        <v>4.0099999999999997E-2</v>
      </c>
      <c r="C84" s="14">
        <v>7.6590000000000005E-2</v>
      </c>
      <c r="D84" s="14">
        <v>4.1619999999999997E-2</v>
      </c>
      <c r="E84" s="14">
        <v>2.5680000000000001E-2</v>
      </c>
      <c r="F84" s="14">
        <v>4.2270000000000002E-2</v>
      </c>
      <c r="G84" s="14">
        <v>2.6360000000000001E-2</v>
      </c>
      <c r="H84" s="10"/>
      <c r="I84" s="10"/>
      <c r="J84" s="10"/>
      <c r="K84" s="10"/>
    </row>
    <row r="85" spans="1:11" x14ac:dyDescent="0.25">
      <c r="A85" s="20">
        <v>79</v>
      </c>
      <c r="B85" s="14">
        <v>4.5749999999999999E-2</v>
      </c>
      <c r="C85" s="14">
        <v>8.6010000000000003E-2</v>
      </c>
      <c r="D85" s="14">
        <v>4.734E-2</v>
      </c>
      <c r="E85" s="14">
        <v>2.93E-2</v>
      </c>
      <c r="F85" s="14">
        <v>4.7699999999999999E-2</v>
      </c>
      <c r="G85" s="14">
        <v>3.0020000000000002E-2</v>
      </c>
      <c r="H85" s="10"/>
      <c r="I85" s="10"/>
      <c r="J85" s="10"/>
      <c r="K85" s="10"/>
    </row>
    <row r="86" spans="1:11" x14ac:dyDescent="0.25">
      <c r="A86" s="20">
        <v>80</v>
      </c>
      <c r="B86" s="14">
        <v>5.2060000000000002E-2</v>
      </c>
      <c r="C86" s="14">
        <v>9.6310000000000007E-2</v>
      </c>
      <c r="D86" s="14">
        <v>5.373E-2</v>
      </c>
      <c r="E86" s="14">
        <v>3.347E-2</v>
      </c>
      <c r="F86" s="14">
        <v>5.389E-2</v>
      </c>
      <c r="G86" s="14">
        <v>3.4229999999999997E-2</v>
      </c>
      <c r="H86" s="10"/>
      <c r="I86" s="10"/>
      <c r="J86" s="10"/>
      <c r="K86" s="10"/>
    </row>
    <row r="87" spans="1:11" x14ac:dyDescent="0.25">
      <c r="A87" s="20">
        <v>81</v>
      </c>
      <c r="B87" s="14">
        <v>5.9020000000000003E-2</v>
      </c>
      <c r="C87" s="14">
        <v>0.10742</v>
      </c>
      <c r="D87" s="14">
        <v>6.0769999999999998E-2</v>
      </c>
      <c r="E87" s="14">
        <v>3.8370000000000001E-2</v>
      </c>
      <c r="F87" s="14">
        <v>6.1089999999999998E-2</v>
      </c>
      <c r="G87" s="14">
        <v>3.918E-2</v>
      </c>
      <c r="H87" s="10"/>
      <c r="I87" s="10"/>
      <c r="J87" s="10"/>
      <c r="K87" s="10"/>
    </row>
    <row r="88" spans="1:11" x14ac:dyDescent="0.25">
      <c r="A88" s="20">
        <v>82</v>
      </c>
      <c r="B88" s="14">
        <v>6.6110000000000002E-2</v>
      </c>
      <c r="C88" s="14">
        <v>0.11834</v>
      </c>
      <c r="D88" s="14">
        <v>6.7909999999999998E-2</v>
      </c>
      <c r="E88" s="14">
        <v>4.385E-2</v>
      </c>
      <c r="F88" s="14">
        <v>6.9019999999999998E-2</v>
      </c>
      <c r="G88" s="14">
        <v>4.471E-2</v>
      </c>
      <c r="H88" s="10"/>
      <c r="I88" s="10"/>
      <c r="J88" s="10"/>
      <c r="K88" s="10"/>
    </row>
    <row r="89" spans="1:11" x14ac:dyDescent="0.25">
      <c r="A89" s="20">
        <v>83</v>
      </c>
      <c r="B89" s="14">
        <v>7.3859999999999995E-2</v>
      </c>
      <c r="C89" s="14">
        <v>0.12998999999999999</v>
      </c>
      <c r="D89" s="14">
        <v>7.5719999999999996E-2</v>
      </c>
      <c r="E89" s="14">
        <v>5.0139999999999997E-2</v>
      </c>
      <c r="F89" s="14">
        <v>7.8020000000000006E-2</v>
      </c>
      <c r="G89" s="14">
        <v>5.1060000000000001E-2</v>
      </c>
      <c r="H89" s="10"/>
      <c r="I89" s="10"/>
      <c r="J89" s="10"/>
      <c r="K89" s="10"/>
    </row>
    <row r="90" spans="1:11" x14ac:dyDescent="0.25">
      <c r="A90" s="20">
        <v>84</v>
      </c>
      <c r="B90" s="14">
        <v>8.2500000000000004E-2</v>
      </c>
      <c r="C90" s="14">
        <v>0.14273</v>
      </c>
      <c r="D90" s="14">
        <v>8.4400000000000003E-2</v>
      </c>
      <c r="E90" s="14">
        <v>5.7340000000000002E-2</v>
      </c>
      <c r="F90" s="14">
        <v>8.8190000000000004E-2</v>
      </c>
      <c r="G90" s="14">
        <v>5.8310000000000001E-2</v>
      </c>
      <c r="H90" s="10"/>
      <c r="I90" s="10"/>
      <c r="J90" s="10"/>
      <c r="K90" s="10"/>
    </row>
    <row r="91" spans="1:11" x14ac:dyDescent="0.25">
      <c r="A91" s="20">
        <v>85</v>
      </c>
      <c r="B91" s="14">
        <v>9.2090000000000005E-2</v>
      </c>
      <c r="C91" s="14">
        <v>0.15654999999999999</v>
      </c>
      <c r="D91" s="14">
        <v>9.4020000000000006E-2</v>
      </c>
      <c r="E91" s="14">
        <v>6.5500000000000003E-2</v>
      </c>
      <c r="F91" s="14">
        <v>9.9559999999999996E-2</v>
      </c>
      <c r="G91" s="14">
        <v>6.6519999999999996E-2</v>
      </c>
      <c r="H91" s="10"/>
      <c r="I91" s="10"/>
      <c r="J91" s="10"/>
      <c r="K91" s="10"/>
    </row>
    <row r="92" spans="1:11" x14ac:dyDescent="0.25">
      <c r="A92" s="20">
        <v>86</v>
      </c>
      <c r="B92" s="14">
        <v>0.10269</v>
      </c>
      <c r="C92" s="14">
        <v>0.17149</v>
      </c>
      <c r="D92" s="14">
        <v>0.10464</v>
      </c>
      <c r="E92" s="14">
        <v>7.4709999999999999E-2</v>
      </c>
      <c r="F92" s="14">
        <v>0.11221</v>
      </c>
      <c r="G92" s="14">
        <v>7.5770000000000004E-2</v>
      </c>
      <c r="H92" s="10"/>
      <c r="I92" s="10"/>
      <c r="J92" s="10"/>
      <c r="K92" s="10"/>
    </row>
    <row r="93" spans="1:11" x14ac:dyDescent="0.25">
      <c r="A93" s="20">
        <v>87</v>
      </c>
      <c r="B93" s="14">
        <v>0.11434</v>
      </c>
      <c r="C93" s="14">
        <v>0.18751999999999999</v>
      </c>
      <c r="D93" s="14">
        <v>0.11627999999999999</v>
      </c>
      <c r="E93" s="14">
        <v>8.5010000000000002E-2</v>
      </c>
      <c r="F93" s="14">
        <v>0.12615000000000001</v>
      </c>
      <c r="G93" s="14">
        <v>8.6099999999999996E-2</v>
      </c>
      <c r="H93" s="10"/>
      <c r="I93" s="10"/>
      <c r="J93" s="10"/>
      <c r="K93" s="10"/>
    </row>
    <row r="94" spans="1:11" x14ac:dyDescent="0.25">
      <c r="A94" s="20">
        <v>88</v>
      </c>
      <c r="B94" s="14">
        <v>0.12695000000000001</v>
      </c>
      <c r="C94" s="14">
        <v>0.20438999999999999</v>
      </c>
      <c r="D94" s="14">
        <v>0.12884999999999999</v>
      </c>
      <c r="E94" s="14">
        <v>9.6449999999999994E-2</v>
      </c>
      <c r="F94" s="14">
        <v>0.1414</v>
      </c>
      <c r="G94" s="14">
        <v>9.7559999999999994E-2</v>
      </c>
      <c r="H94" s="10"/>
      <c r="I94" s="10"/>
      <c r="J94" s="10"/>
      <c r="K94" s="10"/>
    </row>
    <row r="95" spans="1:11" x14ac:dyDescent="0.25">
      <c r="A95" s="20">
        <v>89</v>
      </c>
      <c r="B95" s="14">
        <v>0.14029</v>
      </c>
      <c r="C95" s="14">
        <v>0.22166</v>
      </c>
      <c r="D95" s="14">
        <v>0.14213000000000001</v>
      </c>
      <c r="E95" s="14">
        <v>0.10907</v>
      </c>
      <c r="F95" s="14">
        <v>0.15792999999999999</v>
      </c>
      <c r="G95" s="14">
        <v>0.11018</v>
      </c>
      <c r="H95" s="10"/>
      <c r="I95" s="10"/>
      <c r="J95" s="10"/>
      <c r="K95" s="10"/>
    </row>
    <row r="96" spans="1:11" x14ac:dyDescent="0.25">
      <c r="A96" s="21">
        <v>90</v>
      </c>
      <c r="B96" s="17">
        <v>0.15415000000000001</v>
      </c>
      <c r="C96" s="17">
        <v>0.23893</v>
      </c>
      <c r="D96" s="17">
        <v>0.15589</v>
      </c>
      <c r="E96" s="17">
        <v>0.12277</v>
      </c>
      <c r="F96" s="17">
        <v>0.17555999999999999</v>
      </c>
      <c r="G96" s="17">
        <v>0.12386</v>
      </c>
      <c r="H96" s="10"/>
      <c r="I96" s="10"/>
      <c r="J96" s="10"/>
      <c r="K96" s="10"/>
    </row>
    <row r="97" spans="1:11" x14ac:dyDescent="0.25">
      <c r="A97" s="20">
        <v>91</v>
      </c>
      <c r="B97" s="14">
        <v>0.16829</v>
      </c>
      <c r="C97" s="14">
        <v>0.25580000000000003</v>
      </c>
      <c r="D97" s="14">
        <v>0.16991000000000001</v>
      </c>
      <c r="E97" s="14">
        <v>0.13735</v>
      </c>
      <c r="F97" s="14">
        <v>0.19394</v>
      </c>
      <c r="G97" s="14">
        <v>0.1384</v>
      </c>
      <c r="H97" s="10"/>
      <c r="I97" s="10"/>
      <c r="J97" s="10"/>
      <c r="K97" s="10"/>
    </row>
    <row r="98" spans="1:11" x14ac:dyDescent="0.25">
      <c r="A98" s="20">
        <v>92</v>
      </c>
      <c r="B98" s="14">
        <v>0.18253</v>
      </c>
      <c r="C98" s="14">
        <v>0.27196999999999999</v>
      </c>
      <c r="D98" s="14">
        <v>0.18398999999999999</v>
      </c>
      <c r="E98" s="14">
        <v>0.15259</v>
      </c>
      <c r="F98" s="14">
        <v>0.21271000000000001</v>
      </c>
      <c r="G98" s="14">
        <v>0.15357999999999999</v>
      </c>
      <c r="H98" s="10"/>
      <c r="I98" s="10"/>
      <c r="J98" s="10"/>
      <c r="K98" s="10"/>
    </row>
    <row r="99" spans="1:11" x14ac:dyDescent="0.25">
      <c r="A99" s="20">
        <v>93</v>
      </c>
      <c r="B99" s="14">
        <v>0.19664000000000001</v>
      </c>
      <c r="C99" s="14">
        <v>0.28709000000000001</v>
      </c>
      <c r="D99" s="14">
        <v>0.19792999999999999</v>
      </c>
      <c r="E99" s="14">
        <v>0.16830000000000001</v>
      </c>
      <c r="F99" s="14">
        <v>0.23158000000000001</v>
      </c>
      <c r="G99" s="14">
        <v>0.16919999999999999</v>
      </c>
      <c r="H99" s="10"/>
      <c r="I99" s="10"/>
      <c r="J99" s="10"/>
      <c r="K99" s="10"/>
    </row>
    <row r="100" spans="1:11" x14ac:dyDescent="0.25">
      <c r="A100" s="20">
        <v>94</v>
      </c>
      <c r="B100" s="14">
        <v>0.21045</v>
      </c>
      <c r="C100" s="14">
        <v>0.30093999999999999</v>
      </c>
      <c r="D100" s="14">
        <v>0.21154000000000001</v>
      </c>
      <c r="E100" s="14">
        <v>0.18426999999999999</v>
      </c>
      <c r="F100" s="14">
        <v>0.25024000000000002</v>
      </c>
      <c r="G100" s="14">
        <v>0.18507000000000001</v>
      </c>
      <c r="H100" s="10"/>
      <c r="I100" s="10"/>
      <c r="J100" s="10"/>
      <c r="K100" s="10"/>
    </row>
    <row r="101" spans="1:11" x14ac:dyDescent="0.25">
      <c r="A101" s="20">
        <v>95</v>
      </c>
      <c r="B101" s="14">
        <v>0.22375</v>
      </c>
      <c r="C101" s="14">
        <v>0.31324999999999997</v>
      </c>
      <c r="D101" s="14">
        <v>0.22464999999999999</v>
      </c>
      <c r="E101" s="14">
        <v>0.20032</v>
      </c>
      <c r="F101" s="14">
        <v>0.26843</v>
      </c>
      <c r="G101" s="14">
        <v>0.20100000000000001</v>
      </c>
      <c r="H101" s="10"/>
      <c r="I101" s="10"/>
      <c r="J101" s="10"/>
      <c r="K101" s="10"/>
    </row>
    <row r="102" spans="1:11" x14ac:dyDescent="0.25">
      <c r="A102" s="20">
        <v>96</v>
      </c>
      <c r="B102" s="14">
        <v>0.23641000000000001</v>
      </c>
      <c r="C102" s="14">
        <v>0.32388</v>
      </c>
      <c r="D102" s="14">
        <v>0.23710999999999999</v>
      </c>
      <c r="E102" s="14">
        <v>0.21626000000000001</v>
      </c>
      <c r="F102" s="14">
        <v>0.28589999999999999</v>
      </c>
      <c r="G102" s="14">
        <v>0.21681</v>
      </c>
      <c r="H102" s="10"/>
      <c r="I102" s="10"/>
      <c r="J102" s="10"/>
      <c r="K102" s="10"/>
    </row>
    <row r="103" spans="1:11" x14ac:dyDescent="0.25">
      <c r="A103" s="20">
        <v>97</v>
      </c>
      <c r="B103" s="14">
        <v>0.24826000000000001</v>
      </c>
      <c r="C103" s="14">
        <v>0.33267000000000002</v>
      </c>
      <c r="D103" s="14">
        <v>0.24876000000000001</v>
      </c>
      <c r="E103" s="14">
        <v>0.23194000000000001</v>
      </c>
      <c r="F103" s="14">
        <v>0.30245</v>
      </c>
      <c r="G103" s="14">
        <v>0.23236000000000001</v>
      </c>
      <c r="H103" s="10"/>
      <c r="I103" s="10"/>
      <c r="J103" s="10"/>
      <c r="K103" s="10"/>
    </row>
    <row r="104" spans="1:11" x14ac:dyDescent="0.25">
      <c r="A104" s="20">
        <v>98</v>
      </c>
      <c r="B104" s="14">
        <v>0.25916</v>
      </c>
      <c r="C104" s="14">
        <v>0.33950000000000002</v>
      </c>
      <c r="D104" s="14">
        <v>0.25947999999999999</v>
      </c>
      <c r="E104" s="14">
        <v>0.24722</v>
      </c>
      <c r="F104" s="14">
        <v>0.31791999999999998</v>
      </c>
      <c r="G104" s="14">
        <v>0.2475</v>
      </c>
      <c r="H104" s="10"/>
      <c r="I104" s="10"/>
      <c r="J104" s="10"/>
      <c r="K104" s="10"/>
    </row>
    <row r="105" spans="1:11" x14ac:dyDescent="0.25">
      <c r="A105" s="20">
        <v>99</v>
      </c>
      <c r="B105" s="14">
        <v>0.26896999999999999</v>
      </c>
      <c r="C105" s="14">
        <v>0.34427999999999997</v>
      </c>
      <c r="D105" s="14">
        <v>0.26912000000000003</v>
      </c>
      <c r="E105" s="14">
        <v>0.26196000000000003</v>
      </c>
      <c r="F105" s="14">
        <v>0.33217000000000002</v>
      </c>
      <c r="G105" s="14">
        <v>0.2621</v>
      </c>
      <c r="H105" s="10"/>
      <c r="I105" s="10"/>
      <c r="J105" s="10"/>
      <c r="K105" s="10"/>
    </row>
    <row r="106" spans="1:11" x14ac:dyDescent="0.25">
      <c r="A106" s="22">
        <v>100</v>
      </c>
      <c r="B106" s="18">
        <v>0.27786</v>
      </c>
      <c r="C106" s="18">
        <v>0.34733000000000003</v>
      </c>
      <c r="D106" s="18">
        <v>0.27786</v>
      </c>
      <c r="E106" s="18">
        <v>0.27603</v>
      </c>
      <c r="F106" s="18">
        <v>0.34504000000000001</v>
      </c>
      <c r="G106" s="18">
        <v>0.27603</v>
      </c>
      <c r="H106" s="10"/>
      <c r="I106" s="10"/>
      <c r="J106" s="10"/>
      <c r="K106" s="10"/>
    </row>
    <row r="107" spans="1:11" x14ac:dyDescent="0.25">
      <c r="H107" s="10"/>
      <c r="I107" s="10"/>
      <c r="J107" s="10"/>
      <c r="K107" s="10"/>
    </row>
    <row r="108" spans="1:11" x14ac:dyDescent="0.25">
      <c r="H108" s="10"/>
      <c r="I108" s="10"/>
      <c r="J108" s="10"/>
      <c r="K108" s="10"/>
    </row>
    <row r="109" spans="1:11" x14ac:dyDescent="0.25">
      <c r="H109" s="10"/>
      <c r="I109" s="10"/>
      <c r="J109" s="10"/>
      <c r="K109" s="10"/>
    </row>
    <row r="110" spans="1:11" x14ac:dyDescent="0.25">
      <c r="H110" s="10"/>
      <c r="I110" s="10"/>
      <c r="J110" s="10"/>
      <c r="K110" s="10"/>
    </row>
    <row r="111" spans="1:11" x14ac:dyDescent="0.25">
      <c r="H111" s="10"/>
      <c r="I111" s="10"/>
      <c r="J111" s="10"/>
      <c r="K111" s="10"/>
    </row>
    <row r="112" spans="1:11" x14ac:dyDescent="0.25">
      <c r="H112" s="10"/>
      <c r="I112" s="10"/>
      <c r="J112" s="10"/>
      <c r="K112" s="10"/>
    </row>
    <row r="113" spans="8:11" x14ac:dyDescent="0.25">
      <c r="H113" s="10"/>
      <c r="I113" s="10"/>
      <c r="J113" s="10"/>
      <c r="K113" s="10"/>
    </row>
    <row r="114" spans="8:11" x14ac:dyDescent="0.25">
      <c r="H114" s="10"/>
      <c r="I114" s="10"/>
      <c r="J114" s="10"/>
      <c r="K114" s="10"/>
    </row>
    <row r="115" spans="8:11" x14ac:dyDescent="0.25">
      <c r="H115" s="10"/>
      <c r="I115" s="10"/>
      <c r="J115" s="10"/>
      <c r="K115" s="10"/>
    </row>
    <row r="116" spans="8:11" x14ac:dyDescent="0.25">
      <c r="H116" s="10"/>
      <c r="I116" s="10"/>
      <c r="J116" s="10"/>
      <c r="K116" s="10"/>
    </row>
    <row r="117" spans="8:11" x14ac:dyDescent="0.25">
      <c r="H117" s="10"/>
      <c r="I117" s="10"/>
      <c r="J117" s="10"/>
      <c r="K117" s="10"/>
    </row>
    <row r="118" spans="8:11" x14ac:dyDescent="0.25">
      <c r="H118" s="10"/>
      <c r="I118" s="10"/>
      <c r="J118" s="10"/>
      <c r="K118" s="10"/>
    </row>
    <row r="119" spans="8:11" x14ac:dyDescent="0.25">
      <c r="H119" s="10"/>
      <c r="I119" s="10"/>
      <c r="J119" s="10"/>
      <c r="K119" s="10"/>
    </row>
    <row r="120" spans="8:11" x14ac:dyDescent="0.25">
      <c r="H120" s="10"/>
      <c r="I120" s="10"/>
      <c r="J120" s="10"/>
      <c r="K120" s="10"/>
    </row>
    <row r="121" spans="8:11" x14ac:dyDescent="0.25">
      <c r="H121" s="10"/>
      <c r="I121" s="10"/>
      <c r="J121" s="10"/>
      <c r="K121" s="10"/>
    </row>
    <row r="122" spans="8:11" x14ac:dyDescent="0.25">
      <c r="H122" s="10"/>
      <c r="I122" s="10"/>
      <c r="J122" s="10"/>
      <c r="K122" s="10"/>
    </row>
    <row r="123" spans="8:11" x14ac:dyDescent="0.25">
      <c r="H123" s="10"/>
      <c r="I123" s="10"/>
      <c r="J123" s="10"/>
      <c r="K123" s="10"/>
    </row>
    <row r="124" spans="8:11" x14ac:dyDescent="0.25">
      <c r="H124" s="10"/>
      <c r="I124" s="10"/>
      <c r="J124" s="10"/>
      <c r="K124" s="10"/>
    </row>
    <row r="125" spans="8:11" x14ac:dyDescent="0.25">
      <c r="H125" s="10"/>
      <c r="I125" s="10"/>
      <c r="J125" s="10"/>
      <c r="K125" s="10"/>
    </row>
    <row r="126" spans="8:11" x14ac:dyDescent="0.25">
      <c r="H126" s="10"/>
      <c r="I126" s="10"/>
      <c r="J126" s="10"/>
      <c r="K126" s="10"/>
    </row>
    <row r="127" spans="8:11" x14ac:dyDescent="0.25">
      <c r="H127" s="10"/>
      <c r="I127" s="10"/>
      <c r="J127" s="10"/>
      <c r="K127" s="10"/>
    </row>
    <row r="128" spans="8:11" x14ac:dyDescent="0.25">
      <c r="H128" s="10"/>
      <c r="I128" s="10"/>
      <c r="J128" s="10"/>
      <c r="K128" s="10"/>
    </row>
    <row r="129" spans="8:11" x14ac:dyDescent="0.25">
      <c r="H129" s="10"/>
      <c r="I129" s="10"/>
      <c r="J129" s="10"/>
      <c r="K129" s="10"/>
    </row>
    <row r="130" spans="8:11" x14ac:dyDescent="0.25">
      <c r="H130" s="10"/>
      <c r="I130" s="10"/>
      <c r="J130" s="10"/>
      <c r="K130" s="10"/>
    </row>
    <row r="131" spans="8:11" x14ac:dyDescent="0.25">
      <c r="H131" s="10"/>
      <c r="I131" s="10"/>
      <c r="J131" s="10"/>
      <c r="K131" s="10"/>
    </row>
    <row r="132" spans="8:11" x14ac:dyDescent="0.25">
      <c r="H132" s="10"/>
      <c r="I132" s="10"/>
      <c r="J132" s="10"/>
      <c r="K132" s="10"/>
    </row>
    <row r="133" spans="8:11" x14ac:dyDescent="0.25">
      <c r="H133" s="10"/>
      <c r="I133" s="10"/>
      <c r="J133" s="10"/>
      <c r="K133" s="10"/>
    </row>
    <row r="134" spans="8:11" x14ac:dyDescent="0.25">
      <c r="H134" s="10"/>
      <c r="I134" s="10"/>
      <c r="J134" s="10"/>
      <c r="K134" s="10"/>
    </row>
    <row r="135" spans="8:11" x14ac:dyDescent="0.25">
      <c r="H135" s="10"/>
      <c r="I135" s="10"/>
      <c r="J135" s="10"/>
      <c r="K135" s="10"/>
    </row>
    <row r="136" spans="8:11" x14ac:dyDescent="0.25">
      <c r="H136" s="10"/>
      <c r="I136" s="10"/>
      <c r="J136" s="10"/>
      <c r="K136" s="10"/>
    </row>
    <row r="137" spans="8:11" x14ac:dyDescent="0.25">
      <c r="H137" s="10"/>
      <c r="I137" s="10"/>
      <c r="J137" s="10"/>
      <c r="K137" s="10"/>
    </row>
    <row r="138" spans="8:11" x14ac:dyDescent="0.25">
      <c r="H138" s="10"/>
      <c r="I138" s="10"/>
      <c r="J138" s="10"/>
      <c r="K138" s="10"/>
    </row>
    <row r="139" spans="8:11" x14ac:dyDescent="0.25">
      <c r="H139" s="10"/>
      <c r="I139" s="10"/>
      <c r="J139" s="10"/>
      <c r="K139" s="10"/>
    </row>
    <row r="140" spans="8:11" x14ac:dyDescent="0.25">
      <c r="H140" s="10"/>
      <c r="I140" s="10"/>
      <c r="J140" s="10"/>
      <c r="K140" s="10"/>
    </row>
    <row r="141" spans="8:11" x14ac:dyDescent="0.25">
      <c r="H141" s="10"/>
      <c r="I141" s="10"/>
      <c r="J141" s="10"/>
      <c r="K141" s="10"/>
    </row>
    <row r="142" spans="8:11" x14ac:dyDescent="0.25">
      <c r="H142" s="10"/>
      <c r="I142" s="10"/>
      <c r="J142" s="10"/>
      <c r="K142" s="10"/>
    </row>
    <row r="143" spans="8:11" x14ac:dyDescent="0.25">
      <c r="H143" s="10"/>
      <c r="I143" s="10"/>
      <c r="J143" s="10"/>
      <c r="K143" s="10"/>
    </row>
    <row r="144" spans="8:11" x14ac:dyDescent="0.25">
      <c r="H144" s="10"/>
      <c r="I144" s="10"/>
      <c r="J144" s="10"/>
      <c r="K144" s="10"/>
    </row>
    <row r="145" spans="8:11" x14ac:dyDescent="0.25">
      <c r="H145" s="10"/>
      <c r="I145" s="10"/>
      <c r="J145" s="10"/>
      <c r="K145" s="10"/>
    </row>
    <row r="146" spans="8:11" x14ac:dyDescent="0.25">
      <c r="H146" s="10"/>
      <c r="I146" s="10"/>
      <c r="J146" s="10"/>
      <c r="K146" s="10"/>
    </row>
    <row r="147" spans="8:11" x14ac:dyDescent="0.25">
      <c r="H147" s="10"/>
      <c r="I147" s="10"/>
      <c r="J147" s="10"/>
      <c r="K147" s="10"/>
    </row>
    <row r="148" spans="8:11" x14ac:dyDescent="0.25">
      <c r="H148" s="10"/>
      <c r="I148" s="10"/>
      <c r="J148" s="10"/>
      <c r="K148" s="10"/>
    </row>
    <row r="149" spans="8:11" x14ac:dyDescent="0.25">
      <c r="H149" s="10"/>
      <c r="I149" s="10"/>
      <c r="J149" s="10"/>
      <c r="K149" s="10"/>
    </row>
    <row r="150" spans="8:11" x14ac:dyDescent="0.25">
      <c r="H150" s="10"/>
      <c r="I150" s="10"/>
      <c r="J150" s="10"/>
      <c r="K150" s="10"/>
    </row>
    <row r="151" spans="8:11" x14ac:dyDescent="0.25">
      <c r="H151" s="10"/>
      <c r="I151" s="10"/>
      <c r="J151" s="10"/>
      <c r="K151" s="10"/>
    </row>
    <row r="152" spans="8:11" x14ac:dyDescent="0.25">
      <c r="H152" s="10"/>
      <c r="I152" s="10"/>
      <c r="J152" s="10"/>
      <c r="K152" s="10"/>
    </row>
    <row r="153" spans="8:11" x14ac:dyDescent="0.25">
      <c r="H153" s="10"/>
      <c r="I153" s="10"/>
      <c r="J153" s="10"/>
      <c r="K153" s="10"/>
    </row>
    <row r="154" spans="8:11" x14ac:dyDescent="0.25">
      <c r="H154" s="10"/>
      <c r="I154" s="10"/>
      <c r="J154" s="10"/>
      <c r="K154" s="10"/>
    </row>
    <row r="155" spans="8:11" x14ac:dyDescent="0.25">
      <c r="H155" s="10"/>
      <c r="I155" s="10"/>
      <c r="J155" s="10"/>
      <c r="K155" s="10"/>
    </row>
    <row r="156" spans="8:11" x14ac:dyDescent="0.25">
      <c r="H156" s="10"/>
      <c r="I156" s="10"/>
      <c r="J156" s="10"/>
      <c r="K156" s="10"/>
    </row>
    <row r="157" spans="8:11" x14ac:dyDescent="0.25">
      <c r="H157" s="10"/>
      <c r="I157" s="10"/>
      <c r="J157" s="10"/>
      <c r="K157" s="10"/>
    </row>
    <row r="158" spans="8:11" x14ac:dyDescent="0.25">
      <c r="H158" s="10"/>
      <c r="I158" s="10"/>
      <c r="J158" s="10"/>
      <c r="K158" s="10"/>
    </row>
    <row r="159" spans="8:11" x14ac:dyDescent="0.25">
      <c r="H159" s="10"/>
      <c r="I159" s="10"/>
      <c r="J159" s="10"/>
      <c r="K159" s="10"/>
    </row>
    <row r="160" spans="8:11" x14ac:dyDescent="0.25">
      <c r="H160" s="10"/>
      <c r="I160" s="10"/>
      <c r="J160" s="10"/>
      <c r="K160" s="10"/>
    </row>
    <row r="161" spans="8:11" x14ac:dyDescent="0.25">
      <c r="H161" s="10"/>
      <c r="I161" s="10"/>
      <c r="J161" s="10"/>
      <c r="K161" s="10"/>
    </row>
    <row r="162" spans="8:11" x14ac:dyDescent="0.25">
      <c r="H162" s="10"/>
      <c r="I162" s="10"/>
      <c r="J162" s="10"/>
      <c r="K162" s="10"/>
    </row>
    <row r="163" spans="8:11" x14ac:dyDescent="0.25">
      <c r="H163" s="10"/>
      <c r="I163" s="10"/>
      <c r="J163" s="10"/>
      <c r="K163" s="10"/>
    </row>
    <row r="164" spans="8:11" x14ac:dyDescent="0.25">
      <c r="H164" s="10"/>
      <c r="I164" s="10"/>
      <c r="J164" s="10"/>
      <c r="K164" s="10"/>
    </row>
    <row r="165" spans="8:11" x14ac:dyDescent="0.25">
      <c r="H165" s="10"/>
      <c r="I165" s="10"/>
      <c r="J165" s="10"/>
      <c r="K165" s="10"/>
    </row>
    <row r="166" spans="8:11" x14ac:dyDescent="0.25">
      <c r="H166" s="10"/>
      <c r="I166" s="10"/>
      <c r="J166" s="10"/>
      <c r="K166" s="10"/>
    </row>
    <row r="167" spans="8:11" x14ac:dyDescent="0.25">
      <c r="H167" s="10"/>
      <c r="I167" s="10"/>
      <c r="J167" s="10"/>
      <c r="K167" s="10"/>
    </row>
    <row r="168" spans="8:11" x14ac:dyDescent="0.25">
      <c r="H168" s="10"/>
      <c r="I168" s="10"/>
      <c r="J168" s="10"/>
      <c r="K168" s="10"/>
    </row>
    <row r="169" spans="8:11" x14ac:dyDescent="0.25">
      <c r="H169" s="10"/>
      <c r="I169" s="10"/>
      <c r="J169" s="10"/>
      <c r="K169" s="10"/>
    </row>
    <row r="170" spans="8:11" x14ac:dyDescent="0.25">
      <c r="H170" s="10"/>
      <c r="I170" s="10"/>
      <c r="J170" s="10"/>
      <c r="K170" s="10"/>
    </row>
    <row r="171" spans="8:11" x14ac:dyDescent="0.25">
      <c r="H171" s="10"/>
      <c r="I171" s="10"/>
      <c r="J171" s="10"/>
      <c r="K171" s="10"/>
    </row>
    <row r="172" spans="8:11" x14ac:dyDescent="0.25">
      <c r="H172" s="10"/>
      <c r="I172" s="10"/>
      <c r="J172" s="10"/>
      <c r="K172" s="10"/>
    </row>
  </sheetData>
  <mergeCells count="2">
    <mergeCell ref="B3:D3"/>
    <mergeCell ref="E3:G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showGridLines="0" zoomScale="75" zoomScaleNormal="75" workbookViewId="0">
      <selection activeCell="G11" sqref="G11"/>
    </sheetView>
  </sheetViews>
  <sheetFormatPr defaultRowHeight="15" x14ac:dyDescent="0.25"/>
  <cols>
    <col min="1" max="1" width="9.140625" style="5"/>
    <col min="2" max="2" width="16.7109375" style="5" customWidth="1"/>
    <col min="3" max="6" width="13.7109375" style="5" customWidth="1"/>
    <col min="7" max="16384" width="9.140625" style="5"/>
  </cols>
  <sheetData>
    <row r="1" spans="1:6" ht="23.25" x14ac:dyDescent="0.35">
      <c r="A1" s="23"/>
      <c r="B1" s="92" t="s">
        <v>25</v>
      </c>
      <c r="C1" s="91"/>
      <c r="D1" s="26"/>
    </row>
    <row r="2" spans="1:6" x14ac:dyDescent="0.25">
      <c r="A2" s="23"/>
      <c r="B2" s="23"/>
      <c r="C2" s="23"/>
      <c r="D2" s="23"/>
    </row>
    <row r="3" spans="1:6" x14ac:dyDescent="0.25">
      <c r="A3" s="23"/>
      <c r="B3" s="23"/>
      <c r="C3" s="23"/>
      <c r="D3" s="23"/>
    </row>
    <row r="4" spans="1:6" x14ac:dyDescent="0.25">
      <c r="B4"/>
      <c r="C4" s="59"/>
      <c r="D4" s="59"/>
    </row>
    <row r="5" spans="1:6" x14ac:dyDescent="0.25">
      <c r="A5" s="23"/>
      <c r="B5" s="93"/>
      <c r="C5" s="113" t="s">
        <v>17</v>
      </c>
      <c r="D5" s="115"/>
      <c r="E5" s="113" t="s">
        <v>18</v>
      </c>
      <c r="F5" s="115"/>
    </row>
    <row r="6" spans="1:6" x14ac:dyDescent="0.25">
      <c r="A6" s="23"/>
      <c r="B6" s="93"/>
      <c r="C6" s="50" t="s">
        <v>19</v>
      </c>
      <c r="D6" s="50" t="s">
        <v>20</v>
      </c>
      <c r="E6" s="50" t="s">
        <v>19</v>
      </c>
      <c r="F6" s="50" t="s">
        <v>20</v>
      </c>
    </row>
    <row r="7" spans="1:6" x14ac:dyDescent="0.25">
      <c r="A7" s="23"/>
      <c r="B7" s="94" t="s">
        <v>22</v>
      </c>
      <c r="C7" s="95"/>
      <c r="D7" s="98"/>
      <c r="E7" s="99"/>
      <c r="F7" s="99"/>
    </row>
    <row r="8" spans="1:6" x14ac:dyDescent="0.25">
      <c r="A8" s="24"/>
      <c r="B8" s="10">
        <v>18</v>
      </c>
      <c r="C8" s="96">
        <v>0.61643835616438358</v>
      </c>
      <c r="D8" s="96">
        <v>1.2328767123287672</v>
      </c>
      <c r="E8" s="96">
        <v>0.34246575342465752</v>
      </c>
      <c r="F8" s="96">
        <v>0.58904109589041098</v>
      </c>
    </row>
    <row r="9" spans="1:6" x14ac:dyDescent="0.25">
      <c r="A9" s="24"/>
      <c r="B9" s="10">
        <f>B8+1</f>
        <v>19</v>
      </c>
      <c r="C9" s="96">
        <v>0.72602739726027399</v>
      </c>
      <c r="D9" s="96">
        <v>1.452054794520548</v>
      </c>
      <c r="E9" s="96">
        <v>0.34246575342465752</v>
      </c>
      <c r="F9" s="96">
        <v>0.58904109589041098</v>
      </c>
    </row>
    <row r="10" spans="1:6" x14ac:dyDescent="0.25">
      <c r="A10" s="24"/>
      <c r="B10" s="10">
        <f t="shared" ref="B10:B54" si="0">B9+1</f>
        <v>20</v>
      </c>
      <c r="C10" s="96">
        <v>0.82191780821917804</v>
      </c>
      <c r="D10" s="96">
        <v>1.6438356164383561</v>
      </c>
      <c r="E10" s="96">
        <v>0.32876712328767121</v>
      </c>
      <c r="F10" s="96">
        <v>0.56164383561643838</v>
      </c>
    </row>
    <row r="11" spans="1:6" x14ac:dyDescent="0.25">
      <c r="A11" s="24"/>
      <c r="B11" s="10">
        <f t="shared" si="0"/>
        <v>21</v>
      </c>
      <c r="C11" s="96">
        <v>0.83561643835616439</v>
      </c>
      <c r="D11" s="96">
        <v>1.6712328767123288</v>
      </c>
      <c r="E11" s="96">
        <v>0.32876712328767121</v>
      </c>
      <c r="F11" s="96">
        <v>0.56164383561643838</v>
      </c>
    </row>
    <row r="12" spans="1:6" x14ac:dyDescent="0.25">
      <c r="A12" s="24"/>
      <c r="B12" s="10">
        <f t="shared" si="0"/>
        <v>22</v>
      </c>
      <c r="C12" s="96">
        <v>0.82191780821917804</v>
      </c>
      <c r="D12" s="96">
        <v>1.6438356164383561</v>
      </c>
      <c r="E12" s="96">
        <v>0.30136986301369867</v>
      </c>
      <c r="F12" s="96">
        <v>0.50684931506849318</v>
      </c>
    </row>
    <row r="13" spans="1:6" x14ac:dyDescent="0.25">
      <c r="A13" s="24"/>
      <c r="B13" s="10">
        <f t="shared" si="0"/>
        <v>23</v>
      </c>
      <c r="C13" s="96">
        <v>0.78082191780821919</v>
      </c>
      <c r="D13" s="96">
        <v>1.5616438356164384</v>
      </c>
      <c r="E13" s="96">
        <v>0.28767123287671237</v>
      </c>
      <c r="F13" s="96">
        <v>0.49315068493150693</v>
      </c>
    </row>
    <row r="14" spans="1:6" x14ac:dyDescent="0.25">
      <c r="A14" s="24"/>
      <c r="B14" s="10">
        <f t="shared" si="0"/>
        <v>24</v>
      </c>
      <c r="C14" s="96">
        <v>0.75342465753424659</v>
      </c>
      <c r="D14" s="96">
        <v>1.5068493150684932</v>
      </c>
      <c r="E14" s="96">
        <v>0.26027397260273977</v>
      </c>
      <c r="F14" s="96">
        <v>0.43835616438356173</v>
      </c>
    </row>
    <row r="15" spans="1:6" x14ac:dyDescent="0.25">
      <c r="A15" s="24"/>
      <c r="B15" s="10">
        <f t="shared" si="0"/>
        <v>25</v>
      </c>
      <c r="C15" s="96">
        <v>0.72602739726027399</v>
      </c>
      <c r="D15" s="96">
        <v>1.452054794520548</v>
      </c>
      <c r="E15" s="96">
        <v>0.23287671232876714</v>
      </c>
      <c r="F15" s="96">
        <v>0.39726027397260277</v>
      </c>
    </row>
    <row r="16" spans="1:6" x14ac:dyDescent="0.25">
      <c r="A16" s="24"/>
      <c r="B16" s="10">
        <f t="shared" si="0"/>
        <v>26</v>
      </c>
      <c r="C16" s="96">
        <v>0.68493150684931503</v>
      </c>
      <c r="D16" s="96">
        <v>1.3698630136986301</v>
      </c>
      <c r="E16" s="96">
        <v>0.21917808219178087</v>
      </c>
      <c r="F16" s="96">
        <v>0.36986301369863012</v>
      </c>
    </row>
    <row r="17" spans="1:6" x14ac:dyDescent="0.25">
      <c r="A17" s="24"/>
      <c r="B17" s="10">
        <f t="shared" si="0"/>
        <v>27</v>
      </c>
      <c r="C17" s="96">
        <v>0.65753424657534243</v>
      </c>
      <c r="D17" s="96">
        <v>1.3150684931506849</v>
      </c>
      <c r="E17" s="96">
        <v>0.21917808219178087</v>
      </c>
      <c r="F17" s="96">
        <v>0.36986301369863012</v>
      </c>
    </row>
    <row r="18" spans="1:6" x14ac:dyDescent="0.25">
      <c r="A18" s="24"/>
      <c r="B18" s="10">
        <f t="shared" si="0"/>
        <v>28</v>
      </c>
      <c r="C18" s="96">
        <v>0.63013698630136994</v>
      </c>
      <c r="D18" s="96">
        <v>1.2602739726027399</v>
      </c>
      <c r="E18" s="96">
        <v>0.23287671232876714</v>
      </c>
      <c r="F18" s="96">
        <v>0.39726027397260277</v>
      </c>
    </row>
    <row r="19" spans="1:6" x14ac:dyDescent="0.25">
      <c r="A19" s="24"/>
      <c r="B19" s="10">
        <f t="shared" si="0"/>
        <v>29</v>
      </c>
      <c r="C19" s="96">
        <v>0.61643835616438358</v>
      </c>
      <c r="D19" s="96">
        <v>1.2328767123287672</v>
      </c>
      <c r="E19" s="96">
        <v>0.26027397260273977</v>
      </c>
      <c r="F19" s="96">
        <v>0.43835616438356173</v>
      </c>
    </row>
    <row r="20" spans="1:6" x14ac:dyDescent="0.25">
      <c r="A20" s="24"/>
      <c r="B20" s="10">
        <f t="shared" si="0"/>
        <v>30</v>
      </c>
      <c r="C20" s="96">
        <v>0.58904109589041098</v>
      </c>
      <c r="D20" s="96">
        <v>1.178082191780822</v>
      </c>
      <c r="E20" s="96">
        <v>0.28767123287671237</v>
      </c>
      <c r="F20" s="96">
        <v>0.49315068493150693</v>
      </c>
    </row>
    <row r="21" spans="1:6" x14ac:dyDescent="0.25">
      <c r="A21" s="24"/>
      <c r="B21" s="10">
        <f t="shared" si="0"/>
        <v>31</v>
      </c>
      <c r="C21" s="96">
        <v>0.57534246575342474</v>
      </c>
      <c r="D21" s="96">
        <v>1.1506849315068495</v>
      </c>
      <c r="E21" s="96">
        <v>0.31506849315068497</v>
      </c>
      <c r="F21" s="96">
        <v>0.53424657534246578</v>
      </c>
    </row>
    <row r="22" spans="1:6" x14ac:dyDescent="0.25">
      <c r="A22" s="24"/>
      <c r="B22" s="10">
        <f t="shared" si="0"/>
        <v>32</v>
      </c>
      <c r="C22" s="96">
        <v>0.56164383561643838</v>
      </c>
      <c r="D22" s="96">
        <v>1.1232876712328768</v>
      </c>
      <c r="E22" s="96">
        <v>0.34246575342465752</v>
      </c>
      <c r="F22" s="96">
        <v>0.58904109589041098</v>
      </c>
    </row>
    <row r="23" spans="1:6" x14ac:dyDescent="0.25">
      <c r="A23" s="24"/>
      <c r="B23" s="10">
        <f t="shared" si="0"/>
        <v>33</v>
      </c>
      <c r="C23" s="96">
        <v>0.54794520547945214</v>
      </c>
      <c r="D23" s="96">
        <v>1.0958904109589043</v>
      </c>
      <c r="E23" s="96">
        <v>0.36986301369863012</v>
      </c>
      <c r="F23" s="96">
        <v>0.63013698630136994</v>
      </c>
    </row>
    <row r="24" spans="1:6" x14ac:dyDescent="0.25">
      <c r="A24" s="24"/>
      <c r="B24" s="10">
        <f t="shared" si="0"/>
        <v>34</v>
      </c>
      <c r="C24" s="96">
        <v>0.56164383561643838</v>
      </c>
      <c r="D24" s="96">
        <v>1.1232876712328768</v>
      </c>
      <c r="E24" s="96">
        <v>0.41095890410958902</v>
      </c>
      <c r="F24" s="96">
        <v>0.69863013698630139</v>
      </c>
    </row>
    <row r="25" spans="1:6" x14ac:dyDescent="0.25">
      <c r="A25" s="24"/>
      <c r="B25" s="10">
        <f t="shared" si="0"/>
        <v>35</v>
      </c>
      <c r="C25" s="96">
        <v>0.57534246575342474</v>
      </c>
      <c r="D25" s="96">
        <v>1.1506849315068495</v>
      </c>
      <c r="E25" s="96">
        <v>0.43835616438356173</v>
      </c>
      <c r="F25" s="96">
        <v>0.73972602739726023</v>
      </c>
    </row>
    <row r="26" spans="1:6" x14ac:dyDescent="0.25">
      <c r="A26" s="24"/>
      <c r="B26" s="10">
        <f t="shared" si="0"/>
        <v>36</v>
      </c>
      <c r="C26" s="96">
        <v>0.58904109589041098</v>
      </c>
      <c r="D26" s="96">
        <v>1.178082191780822</v>
      </c>
      <c r="E26" s="96">
        <v>0.46575342465753428</v>
      </c>
      <c r="F26" s="96">
        <v>0.79452054794520555</v>
      </c>
    </row>
    <row r="27" spans="1:6" x14ac:dyDescent="0.25">
      <c r="A27" s="24"/>
      <c r="B27" s="10">
        <f t="shared" si="0"/>
        <v>37</v>
      </c>
      <c r="C27" s="96">
        <v>0.61643835616438358</v>
      </c>
      <c r="D27" s="96">
        <v>1.2328767123287672</v>
      </c>
      <c r="E27" s="96">
        <v>0.50684931506849318</v>
      </c>
      <c r="F27" s="96">
        <v>0.8630136986301371</v>
      </c>
    </row>
    <row r="28" spans="1:6" x14ac:dyDescent="0.25">
      <c r="A28" s="24"/>
      <c r="B28" s="10">
        <f t="shared" si="0"/>
        <v>38</v>
      </c>
      <c r="C28" s="96">
        <v>0.67123287671232867</v>
      </c>
      <c r="D28" s="96">
        <v>1.3424657534246573</v>
      </c>
      <c r="E28" s="96">
        <v>0.54794520547945214</v>
      </c>
      <c r="F28" s="96">
        <v>0.93150684931506855</v>
      </c>
    </row>
    <row r="29" spans="1:6" x14ac:dyDescent="0.25">
      <c r="A29" s="24"/>
      <c r="B29" s="10">
        <f t="shared" si="0"/>
        <v>39</v>
      </c>
      <c r="C29" s="96">
        <v>0.72602739726027399</v>
      </c>
      <c r="D29" s="96">
        <v>1.452054794520548</v>
      </c>
      <c r="E29" s="96">
        <v>0.58904109589041098</v>
      </c>
      <c r="F29" s="96">
        <v>1</v>
      </c>
    </row>
    <row r="30" spans="1:6" x14ac:dyDescent="0.25">
      <c r="A30" s="24"/>
      <c r="B30" s="10">
        <f t="shared" si="0"/>
        <v>40</v>
      </c>
      <c r="C30" s="96">
        <v>0.79452054794520555</v>
      </c>
      <c r="D30" s="96">
        <v>1.5890410958904111</v>
      </c>
      <c r="E30" s="96">
        <v>0.64383561643835618</v>
      </c>
      <c r="F30" s="96">
        <v>1.0958904109589043</v>
      </c>
    </row>
    <row r="31" spans="1:6" x14ac:dyDescent="0.25">
      <c r="A31" s="24"/>
      <c r="B31" s="10">
        <f t="shared" si="0"/>
        <v>41</v>
      </c>
      <c r="C31" s="96">
        <v>0.8630136986301371</v>
      </c>
      <c r="D31" s="96">
        <v>1.7260273972602742</v>
      </c>
      <c r="E31" s="96">
        <v>0.69863013698630139</v>
      </c>
      <c r="F31" s="96">
        <v>1.1917808219178083</v>
      </c>
    </row>
    <row r="32" spans="1:6" x14ac:dyDescent="0.25">
      <c r="A32" s="24"/>
      <c r="B32" s="10">
        <f t="shared" si="0"/>
        <v>42</v>
      </c>
      <c r="C32" s="96">
        <v>0.93150684931506855</v>
      </c>
      <c r="D32" s="96">
        <v>1.8630136986301371</v>
      </c>
      <c r="E32" s="96">
        <v>0.75342465753424659</v>
      </c>
      <c r="F32" s="96">
        <v>1.2876712328767124</v>
      </c>
    </row>
    <row r="33" spans="1:6" x14ac:dyDescent="0.25">
      <c r="A33" s="24"/>
      <c r="B33" s="10">
        <f t="shared" si="0"/>
        <v>43</v>
      </c>
      <c r="C33" s="96">
        <v>1.0136986301369864</v>
      </c>
      <c r="D33" s="96">
        <v>2.0273972602739727</v>
      </c>
      <c r="E33" s="96">
        <v>0.8082191780821919</v>
      </c>
      <c r="F33" s="96">
        <v>1.3698630136986301</v>
      </c>
    </row>
    <row r="34" spans="1:6" x14ac:dyDescent="0.25">
      <c r="A34" s="24"/>
      <c r="B34" s="10">
        <f t="shared" si="0"/>
        <v>44</v>
      </c>
      <c r="C34" s="96">
        <v>1.0821917808219179</v>
      </c>
      <c r="D34" s="96">
        <v>2.1643835616438358</v>
      </c>
      <c r="E34" s="96">
        <v>0.8630136986301371</v>
      </c>
      <c r="F34" s="96">
        <v>1.4657534246575341</v>
      </c>
    </row>
    <row r="35" spans="1:6" x14ac:dyDescent="0.25">
      <c r="A35" s="24"/>
      <c r="B35" s="10">
        <f t="shared" si="0"/>
        <v>45</v>
      </c>
      <c r="C35" s="96">
        <v>1.178082191780822</v>
      </c>
      <c r="D35" s="96">
        <v>2.3561643835616439</v>
      </c>
      <c r="E35" s="96">
        <v>0.94520547945205469</v>
      </c>
      <c r="F35" s="96">
        <v>1.6027397260273974</v>
      </c>
    </row>
    <row r="36" spans="1:6" x14ac:dyDescent="0.25">
      <c r="A36" s="24"/>
      <c r="B36" s="10">
        <f t="shared" si="0"/>
        <v>46</v>
      </c>
      <c r="C36" s="96">
        <v>1.2739726027397262</v>
      </c>
      <c r="D36" s="96">
        <v>2.5479452054794525</v>
      </c>
      <c r="E36" s="96">
        <v>1.0273972602739727</v>
      </c>
      <c r="F36" s="96">
        <v>1.7534246575342469</v>
      </c>
    </row>
    <row r="37" spans="1:6" x14ac:dyDescent="0.25">
      <c r="A37" s="24"/>
      <c r="B37" s="10">
        <f t="shared" si="0"/>
        <v>47</v>
      </c>
      <c r="C37" s="96">
        <v>1.4109589041095891</v>
      </c>
      <c r="D37" s="96">
        <v>2.8219178082191783</v>
      </c>
      <c r="E37" s="96">
        <v>1.1506849315068495</v>
      </c>
      <c r="F37" s="96">
        <v>1.9589041095890414</v>
      </c>
    </row>
    <row r="38" spans="1:6" x14ac:dyDescent="0.25">
      <c r="A38" s="24"/>
      <c r="B38" s="10">
        <f t="shared" si="0"/>
        <v>48</v>
      </c>
      <c r="C38" s="96">
        <v>1.5753424657534247</v>
      </c>
      <c r="D38" s="96">
        <v>3.1506849315068495</v>
      </c>
      <c r="E38" s="96">
        <v>1.2739726027397262</v>
      </c>
      <c r="F38" s="96">
        <v>2.1643835616438358</v>
      </c>
    </row>
    <row r="39" spans="1:6" x14ac:dyDescent="0.25">
      <c r="A39" s="24"/>
      <c r="B39" s="10">
        <f t="shared" si="0"/>
        <v>49</v>
      </c>
      <c r="C39" s="96">
        <v>1.7534246575342469</v>
      </c>
      <c r="D39" s="96">
        <v>3.5068493150684938</v>
      </c>
      <c r="E39" s="96">
        <v>1.4383561643835616</v>
      </c>
      <c r="F39" s="96">
        <v>2.452054794520548</v>
      </c>
    </row>
    <row r="40" spans="1:6" x14ac:dyDescent="0.25">
      <c r="A40" s="24"/>
      <c r="B40" s="10">
        <f t="shared" si="0"/>
        <v>50</v>
      </c>
      <c r="C40" s="96">
        <v>1.9452054794520548</v>
      </c>
      <c r="D40" s="96">
        <v>3.8904109589041096</v>
      </c>
      <c r="E40" s="96">
        <v>1.6027397260273974</v>
      </c>
      <c r="F40" s="96">
        <v>2.7260273972602738</v>
      </c>
    </row>
    <row r="41" spans="1:6" x14ac:dyDescent="0.25">
      <c r="A41" s="24"/>
      <c r="B41" s="10">
        <f t="shared" si="0"/>
        <v>51</v>
      </c>
      <c r="C41" s="96">
        <v>2.1369863013698631</v>
      </c>
      <c r="D41" s="96">
        <v>4.2739726027397262</v>
      </c>
      <c r="E41" s="96">
        <v>1.7671232876712328</v>
      </c>
      <c r="F41" s="96">
        <v>3</v>
      </c>
    </row>
    <row r="42" spans="1:6" x14ac:dyDescent="0.25">
      <c r="A42" s="24"/>
      <c r="B42" s="10">
        <f t="shared" si="0"/>
        <v>52</v>
      </c>
      <c r="C42" s="96">
        <v>2.3561643835616439</v>
      </c>
      <c r="D42" s="96">
        <v>4.7123287671232879</v>
      </c>
      <c r="E42" s="96">
        <v>1.9041095890410957</v>
      </c>
      <c r="F42" s="96">
        <v>3.2328767123287676</v>
      </c>
    </row>
    <row r="43" spans="1:6" x14ac:dyDescent="0.25">
      <c r="A43" s="24"/>
      <c r="B43" s="10">
        <f t="shared" si="0"/>
        <v>53</v>
      </c>
      <c r="C43" s="96">
        <v>2.5890410958904111</v>
      </c>
      <c r="D43" s="96">
        <v>5.1780821917808222</v>
      </c>
      <c r="E43" s="96">
        <v>2.0410958904109591</v>
      </c>
      <c r="F43" s="96">
        <v>3.4657534246575348</v>
      </c>
    </row>
    <row r="44" spans="1:6" x14ac:dyDescent="0.25">
      <c r="A44" s="24"/>
      <c r="B44" s="10">
        <f t="shared" si="0"/>
        <v>54</v>
      </c>
      <c r="C44" s="96">
        <v>2.8493150684931505</v>
      </c>
      <c r="D44" s="96">
        <v>5.6986301369863011</v>
      </c>
      <c r="E44" s="96">
        <v>2.1506849315068495</v>
      </c>
      <c r="F44" s="96">
        <v>3.6575342465753429</v>
      </c>
    </row>
    <row r="45" spans="1:6" x14ac:dyDescent="0.25">
      <c r="A45" s="24"/>
      <c r="B45" s="10">
        <f t="shared" si="0"/>
        <v>55</v>
      </c>
      <c r="C45" s="96">
        <v>3.1506849315068495</v>
      </c>
      <c r="D45" s="96">
        <v>6.3013698630136989</v>
      </c>
      <c r="E45" s="96">
        <v>2.2739726027397262</v>
      </c>
      <c r="F45" s="96">
        <v>3.8630136986301369</v>
      </c>
    </row>
    <row r="46" spans="1:6" x14ac:dyDescent="0.25">
      <c r="A46" s="24"/>
      <c r="B46" s="10">
        <f t="shared" si="0"/>
        <v>56</v>
      </c>
      <c r="C46" s="96">
        <v>3.4931506849315075</v>
      </c>
      <c r="D46" s="96">
        <v>6.986301369863015</v>
      </c>
      <c r="E46" s="96">
        <v>2.452054794520548</v>
      </c>
      <c r="F46" s="96">
        <v>4.1643835616438363</v>
      </c>
    </row>
    <row r="47" spans="1:6" x14ac:dyDescent="0.25">
      <c r="A47" s="24"/>
      <c r="B47" s="10">
        <f t="shared" si="0"/>
        <v>57</v>
      </c>
      <c r="C47" s="96">
        <v>3.9178082191780828</v>
      </c>
      <c r="D47" s="96">
        <v>7.8356164383561655</v>
      </c>
      <c r="E47" s="96">
        <v>2.6849315068493147</v>
      </c>
      <c r="F47" s="96">
        <v>4.5616438356164384</v>
      </c>
    </row>
    <row r="48" spans="1:6" x14ac:dyDescent="0.25">
      <c r="A48" s="24"/>
      <c r="B48" s="10">
        <f t="shared" si="0"/>
        <v>58</v>
      </c>
      <c r="C48" s="96">
        <v>4.3835616438356171</v>
      </c>
      <c r="D48" s="96">
        <v>8.7671232876712342</v>
      </c>
      <c r="E48" s="96">
        <v>3</v>
      </c>
      <c r="F48" s="96">
        <v>5.0958904109589049</v>
      </c>
    </row>
    <row r="49" spans="1:6" x14ac:dyDescent="0.25">
      <c r="A49" s="24"/>
      <c r="B49" s="10">
        <f t="shared" si="0"/>
        <v>59</v>
      </c>
      <c r="C49" s="96">
        <v>4.904109589041096</v>
      </c>
      <c r="D49" s="96">
        <v>9.8082191780821919</v>
      </c>
      <c r="E49" s="96">
        <v>3.397260273972603</v>
      </c>
      <c r="F49" s="96">
        <v>5.7808219178082192</v>
      </c>
    </row>
    <row r="50" spans="1:6" x14ac:dyDescent="0.25">
      <c r="A50" s="24"/>
      <c r="B50" s="10">
        <f t="shared" si="0"/>
        <v>60</v>
      </c>
      <c r="C50" s="96">
        <v>5.4383561643835616</v>
      </c>
      <c r="D50" s="96">
        <v>10.876712328767123</v>
      </c>
      <c r="E50" s="96">
        <v>3.8904109589041096</v>
      </c>
      <c r="F50" s="96">
        <v>6.6164383561643838</v>
      </c>
    </row>
    <row r="51" spans="1:6" x14ac:dyDescent="0.25">
      <c r="A51" s="23"/>
      <c r="B51" s="10">
        <f t="shared" si="0"/>
        <v>61</v>
      </c>
      <c r="C51" s="96">
        <v>6</v>
      </c>
      <c r="D51" s="96">
        <v>12</v>
      </c>
      <c r="E51" s="96">
        <v>4.4794520547945202</v>
      </c>
      <c r="F51" s="96">
        <v>7.6164383561643829</v>
      </c>
    </row>
    <row r="52" spans="1:6" x14ac:dyDescent="0.25">
      <c r="A52" s="23"/>
      <c r="B52" s="10">
        <f t="shared" si="0"/>
        <v>62</v>
      </c>
      <c r="C52" s="96">
        <v>6.5616438356164384</v>
      </c>
      <c r="D52" s="96">
        <v>13.123287671232877</v>
      </c>
      <c r="E52" s="96">
        <v>5.1369863013698627</v>
      </c>
      <c r="F52" s="96">
        <v>8.7397260273972606</v>
      </c>
    </row>
    <row r="53" spans="1:6" x14ac:dyDescent="0.25">
      <c r="A53" s="23"/>
      <c r="B53" s="10">
        <f t="shared" si="0"/>
        <v>63</v>
      </c>
      <c r="C53" s="96">
        <v>7.191780821917809</v>
      </c>
      <c r="D53" s="96">
        <v>14.383561643835618</v>
      </c>
      <c r="E53" s="96">
        <v>5.8630136986301364</v>
      </c>
      <c r="F53" s="96">
        <v>9.9726027397260282</v>
      </c>
    </row>
    <row r="54" spans="1:6" x14ac:dyDescent="0.25">
      <c r="A54" s="23"/>
      <c r="B54" s="10">
        <f t="shared" si="0"/>
        <v>64</v>
      </c>
      <c r="C54" s="97">
        <v>7.9315068493150696</v>
      </c>
      <c r="D54" s="97">
        <v>15.863013698630139</v>
      </c>
      <c r="E54" s="97">
        <v>6.6575342465753424</v>
      </c>
      <c r="F54" s="97">
        <v>11.315068493150685</v>
      </c>
    </row>
    <row r="55" spans="1:6" x14ac:dyDescent="0.25">
      <c r="A55" s="23"/>
      <c r="B55" s="23"/>
      <c r="C55" s="23"/>
      <c r="D55" s="23"/>
    </row>
    <row r="56" spans="1:6" x14ac:dyDescent="0.25">
      <c r="D56" s="23"/>
    </row>
    <row r="57" spans="1:6" x14ac:dyDescent="0.25">
      <c r="D57" s="23"/>
    </row>
    <row r="58" spans="1:6" x14ac:dyDescent="0.25">
      <c r="D58" s="23"/>
    </row>
    <row r="59" spans="1:6" x14ac:dyDescent="0.25">
      <c r="D59" s="23"/>
    </row>
    <row r="60" spans="1:6" x14ac:dyDescent="0.25">
      <c r="D60" s="23"/>
    </row>
    <row r="61" spans="1:6" x14ac:dyDescent="0.25">
      <c r="D61" s="23"/>
    </row>
    <row r="62" spans="1:6" x14ac:dyDescent="0.25">
      <c r="D62" s="23"/>
    </row>
    <row r="63" spans="1:6" x14ac:dyDescent="0.25">
      <c r="D63" s="23"/>
    </row>
    <row r="64" spans="1:6" x14ac:dyDescent="0.25">
      <c r="D64" s="23"/>
    </row>
    <row r="65" spans="4:4" x14ac:dyDescent="0.25">
      <c r="D65" s="23"/>
    </row>
    <row r="66" spans="4:4" x14ac:dyDescent="0.25">
      <c r="D66" s="23"/>
    </row>
    <row r="67" spans="4:4" x14ac:dyDescent="0.25">
      <c r="D67" s="23"/>
    </row>
    <row r="68" spans="4:4" x14ac:dyDescent="0.25">
      <c r="D68" s="23"/>
    </row>
    <row r="69" spans="4:4" x14ac:dyDescent="0.25">
      <c r="D69" s="23"/>
    </row>
    <row r="70" spans="4:4" x14ac:dyDescent="0.25">
      <c r="D70" s="23"/>
    </row>
    <row r="71" spans="4:4" x14ac:dyDescent="0.25">
      <c r="D71" s="23"/>
    </row>
    <row r="72" spans="4:4" x14ac:dyDescent="0.25">
      <c r="D72" s="23"/>
    </row>
    <row r="73" spans="4:4" x14ac:dyDescent="0.25">
      <c r="D73" s="23"/>
    </row>
    <row r="74" spans="4:4" x14ac:dyDescent="0.25">
      <c r="D74" s="23"/>
    </row>
    <row r="75" spans="4:4" x14ac:dyDescent="0.25">
      <c r="D75" s="23"/>
    </row>
    <row r="76" spans="4:4" x14ac:dyDescent="0.25">
      <c r="D76" s="23"/>
    </row>
    <row r="77" spans="4:4" x14ac:dyDescent="0.25">
      <c r="D77" s="23"/>
    </row>
    <row r="78" spans="4:4" x14ac:dyDescent="0.25">
      <c r="D78" s="23"/>
    </row>
    <row r="79" spans="4:4" x14ac:dyDescent="0.25">
      <c r="D79" s="23"/>
    </row>
    <row r="80" spans="4:4" x14ac:dyDescent="0.25">
      <c r="D80" s="23"/>
    </row>
    <row r="81" spans="4:4" x14ac:dyDescent="0.25">
      <c r="D81" s="23"/>
    </row>
    <row r="82" spans="4:4" x14ac:dyDescent="0.25">
      <c r="D82" s="23"/>
    </row>
    <row r="83" spans="4:4" x14ac:dyDescent="0.25">
      <c r="D83" s="23"/>
    </row>
    <row r="84" spans="4:4" x14ac:dyDescent="0.25">
      <c r="D84" s="23"/>
    </row>
    <row r="85" spans="4:4" x14ac:dyDescent="0.25">
      <c r="D85" s="23"/>
    </row>
    <row r="86" spans="4:4" x14ac:dyDescent="0.25">
      <c r="D86" s="23"/>
    </row>
    <row r="87" spans="4:4" x14ac:dyDescent="0.25">
      <c r="D87" s="23"/>
    </row>
    <row r="88" spans="4:4" x14ac:dyDescent="0.25">
      <c r="D88" s="23"/>
    </row>
    <row r="89" spans="4:4" x14ac:dyDescent="0.25">
      <c r="D89" s="23"/>
    </row>
    <row r="90" spans="4:4" x14ac:dyDescent="0.25">
      <c r="D90" s="23"/>
    </row>
    <row r="91" spans="4:4" x14ac:dyDescent="0.25">
      <c r="D91" s="23"/>
    </row>
    <row r="92" spans="4:4" x14ac:dyDescent="0.25">
      <c r="D92" s="23"/>
    </row>
    <row r="93" spans="4:4" x14ac:dyDescent="0.25">
      <c r="D93" s="23"/>
    </row>
    <row r="94" spans="4:4" x14ac:dyDescent="0.25">
      <c r="D94" s="23"/>
    </row>
    <row r="95" spans="4:4" x14ac:dyDescent="0.25">
      <c r="D95" s="23"/>
    </row>
    <row r="96" spans="4:4" x14ac:dyDescent="0.25">
      <c r="D96" s="23"/>
    </row>
    <row r="97" spans="4:4" x14ac:dyDescent="0.25">
      <c r="D97" s="23"/>
    </row>
    <row r="98" spans="4:4" x14ac:dyDescent="0.25">
      <c r="D98" s="23"/>
    </row>
    <row r="99" spans="4:4" x14ac:dyDescent="0.25">
      <c r="D99" s="23"/>
    </row>
    <row r="100" spans="4:4" x14ac:dyDescent="0.25">
      <c r="D100" s="23"/>
    </row>
    <row r="101" spans="4:4" x14ac:dyDescent="0.25">
      <c r="D101" s="23"/>
    </row>
    <row r="102" spans="4:4" x14ac:dyDescent="0.25">
      <c r="D102" s="23"/>
    </row>
    <row r="103" spans="4:4" x14ac:dyDescent="0.25">
      <c r="D103" s="23"/>
    </row>
    <row r="104" spans="4:4" x14ac:dyDescent="0.25">
      <c r="D104" s="23"/>
    </row>
    <row r="105" spans="4:4" x14ac:dyDescent="0.25">
      <c r="D105" s="23"/>
    </row>
    <row r="106" spans="4:4" x14ac:dyDescent="0.25">
      <c r="D106" s="23"/>
    </row>
  </sheetData>
  <mergeCells count="2"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42</vt:i4>
      </vt:variant>
    </vt:vector>
  </HeadingPairs>
  <TitlesOfParts>
    <vt:vector size="47" baseType="lpstr">
      <vt:lpstr>Inputs</vt:lpstr>
      <vt:lpstr>Summary</vt:lpstr>
      <vt:lpstr>Calcs</vt:lpstr>
      <vt:lpstr>Mortality</vt:lpstr>
      <vt:lpstr>Premium rates</vt:lpstr>
      <vt:lpstr>AcqEx_per_direct</vt:lpstr>
      <vt:lpstr>AcqExp_dollar</vt:lpstr>
      <vt:lpstr>AcqExp_dollar_direct</vt:lpstr>
      <vt:lpstr>AcqExp_perc</vt:lpstr>
      <vt:lpstr>Expense_inflation</vt:lpstr>
      <vt:lpstr>Expense_inflation_direct</vt:lpstr>
      <vt:lpstr>Interest</vt:lpstr>
      <vt:lpstr>Interest_direct</vt:lpstr>
      <vt:lpstr>Lapse_Y1</vt:lpstr>
      <vt:lpstr>Lapse_Y1_direct</vt:lpstr>
      <vt:lpstr>Lapse_Y2</vt:lpstr>
      <vt:lpstr>Lapse_Y2_direct</vt:lpstr>
      <vt:lpstr>Lapse_Y3</vt:lpstr>
      <vt:lpstr>Lapse_Y3_direct</vt:lpstr>
      <vt:lpstr>Lapse_Y4</vt:lpstr>
      <vt:lpstr>Lapse_Y4_direct</vt:lpstr>
      <vt:lpstr>Lapse_Y5</vt:lpstr>
      <vt:lpstr>Lapse_Y5_direct</vt:lpstr>
      <vt:lpstr>Mort_Table</vt:lpstr>
      <vt:lpstr>Mort_Table_direct</vt:lpstr>
      <vt:lpstr>Mort_Y1</vt:lpstr>
      <vt:lpstr>Mort_Y1_direct</vt:lpstr>
      <vt:lpstr>Mort_Y2</vt:lpstr>
      <vt:lpstr>Mort_Y2_direct</vt:lpstr>
      <vt:lpstr>Mort_Y3</vt:lpstr>
      <vt:lpstr>Mort_Y3_direct</vt:lpstr>
      <vt:lpstr>Policy_Fee</vt:lpstr>
      <vt:lpstr>Policy_Fee_direct</vt:lpstr>
      <vt:lpstr>Premium_factor</vt:lpstr>
      <vt:lpstr>RDR</vt:lpstr>
      <vt:lpstr>RenComm_percent</vt:lpstr>
      <vt:lpstr>RenComm_percent_direct</vt:lpstr>
      <vt:lpstr>RenExp_dollar</vt:lpstr>
      <vt:lpstr>RenExp_dollar_direct</vt:lpstr>
      <vt:lpstr>RenExp_perc</vt:lpstr>
      <vt:lpstr>RenExp_perc_direct</vt:lpstr>
      <vt:lpstr>Reserves</vt:lpstr>
      <vt:lpstr>Start_Age</vt:lpstr>
      <vt:lpstr>Sum_Insured</vt:lpstr>
      <vt:lpstr>Sum_Insured_direct</vt:lpstr>
      <vt:lpstr>UpfrontComm_percent</vt:lpstr>
      <vt:lpstr>UpfrontComm_percent_direct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Karenna Chhoeung</cp:lastModifiedBy>
  <dcterms:created xsi:type="dcterms:W3CDTF">2016-01-23T05:41:18Z</dcterms:created>
  <dcterms:modified xsi:type="dcterms:W3CDTF">2016-03-16T01:33:37Z</dcterms:modified>
</cp:coreProperties>
</file>