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DUCATION\2017\Part III\Semester 1\Exams\Exam Questions and Solutions\C2A\FINAL\Marking Guide\"/>
    </mc:Choice>
  </mc:AlternateContent>
  <bookViews>
    <workbookView xWindow="0" yWindow="0" windowWidth="21570" windowHeight="7965" tabRatio="890" activeTab="7"/>
  </bookViews>
  <sheets>
    <sheet name="Mortality" sheetId="29" r:id="rId1"/>
    <sheet name="Incidence" sheetId="2" r:id="rId2"/>
    <sheet name="Premium rates" sheetId="28" r:id="rId3"/>
    <sheet name="Proposal" sheetId="20" r:id="rId4"/>
    <sheet name="Assumptions" sheetId="1" r:id="rId5"/>
    <sheet name="PV" sheetId="27" r:id="rId6"/>
    <sheet name="Q1a" sheetId="25" r:id="rId7"/>
    <sheet name="Q1b" sheetId="31" r:id="rId8"/>
  </sheets>
  <definedNames>
    <definedName name="CI_Y1">Assumptions!$C$14</definedName>
    <definedName name="CI_Y2">Assumptions!$C$15</definedName>
    <definedName name="CI_Y3">Assumptions!$C$16</definedName>
    <definedName name="Earning_rate">Assumptions!$B$28</definedName>
    <definedName name="Lapse_Y1">Assumptions!$B$20</definedName>
    <definedName name="Lapse_Y2">Assumptions!$B$21</definedName>
    <definedName name="Lapse_Y3">Assumptions!$B$22</definedName>
    <definedName name="Lapse_Y4">Assumptions!$B$23</definedName>
    <definedName name="Lapse_Y5">Assumptions!$B$24</definedName>
    <definedName name="Mort_Y1">Assumptions!$B$14</definedName>
    <definedName name="Mort_Y2">Assumptions!$B$15</definedName>
    <definedName name="Mort_Y3">Assumptions!$B$16</definedName>
    <definedName name="RDR">Assumptions!$B$26</definedName>
    <definedName name="Start_Age">Assumptions!$B$5</definedName>
    <definedName name="Sum_Insured">Assumptions!$B$9</definedName>
  </definedNames>
  <calcPr calcId="171027"/>
</workbook>
</file>

<file path=xl/calcChain.xml><?xml version="1.0" encoding="utf-8"?>
<calcChain xmlns="http://schemas.openxmlformats.org/spreadsheetml/2006/main">
  <c r="L32" i="25" l="1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D75" i="25"/>
  <c r="D42" i="25"/>
  <c r="A103" i="25" l="1"/>
  <c r="C10" i="31"/>
  <c r="C28" i="1"/>
  <c r="C26" i="1"/>
  <c r="C24" i="1"/>
  <c r="C23" i="1"/>
  <c r="C22" i="1"/>
  <c r="C21" i="1"/>
  <c r="C20" i="1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7" i="28"/>
  <c r="C6" i="28"/>
  <c r="B7" i="28"/>
  <c r="D9" i="25" s="1"/>
  <c r="B8" i="28"/>
  <c r="B9" i="28"/>
  <c r="B10" i="28"/>
  <c r="B11" i="28"/>
  <c r="D13" i="25" s="1"/>
  <c r="B12" i="28"/>
  <c r="D14" i="25" s="1"/>
  <c r="B13" i="28"/>
  <c r="D15" i="25" s="1"/>
  <c r="B14" i="28"/>
  <c r="D16" i="25" s="1"/>
  <c r="B15" i="28"/>
  <c r="D17" i="25" s="1"/>
  <c r="B16" i="28"/>
  <c r="D18" i="25" s="1"/>
  <c r="B17" i="28"/>
  <c r="B18" i="28"/>
  <c r="D20" i="25" s="1"/>
  <c r="B19" i="28"/>
  <c r="D21" i="25" s="1"/>
  <c r="B20" i="28"/>
  <c r="D22" i="25" s="1"/>
  <c r="B21" i="28"/>
  <c r="D23" i="25" s="1"/>
  <c r="B22" i="28"/>
  <c r="D24" i="25" s="1"/>
  <c r="B23" i="28"/>
  <c r="D25" i="25" s="1"/>
  <c r="B24" i="28"/>
  <c r="D26" i="25" s="1"/>
  <c r="B25" i="28"/>
  <c r="B26" i="28"/>
  <c r="D28" i="25" s="1"/>
  <c r="B27" i="28"/>
  <c r="D29" i="25" s="1"/>
  <c r="B28" i="28"/>
  <c r="D30" i="25" s="1"/>
  <c r="B29" i="28"/>
  <c r="D31" i="25" s="1"/>
  <c r="B30" i="28"/>
  <c r="B6" i="28"/>
  <c r="D8" i="25" s="1"/>
  <c r="I75" i="25" s="1"/>
  <c r="D10" i="25"/>
  <c r="D11" i="25"/>
  <c r="D12" i="25"/>
  <c r="D19" i="25"/>
  <c r="D27" i="25"/>
  <c r="D32" i="25"/>
  <c r="G75" i="25"/>
  <c r="G9" i="25"/>
  <c r="G10" i="25"/>
  <c r="G11" i="25"/>
  <c r="I11" i="25" s="1"/>
  <c r="G12" i="25"/>
  <c r="G13" i="25"/>
  <c r="G14" i="25"/>
  <c r="G15" i="25"/>
  <c r="I15" i="25" s="1"/>
  <c r="G16" i="25"/>
  <c r="G17" i="25"/>
  <c r="I17" i="25" s="1"/>
  <c r="G18" i="25"/>
  <c r="G19" i="25"/>
  <c r="I19" i="25" s="1"/>
  <c r="G20" i="25"/>
  <c r="G21" i="25"/>
  <c r="I21" i="25" s="1"/>
  <c r="G22" i="25"/>
  <c r="G23" i="25"/>
  <c r="I23" i="25" s="1"/>
  <c r="G24" i="25"/>
  <c r="G25" i="25"/>
  <c r="G26" i="25"/>
  <c r="G27" i="25"/>
  <c r="I27" i="25" s="1"/>
  <c r="G28" i="25"/>
  <c r="G29" i="25"/>
  <c r="G30" i="25"/>
  <c r="G31" i="25"/>
  <c r="I31" i="25" s="1"/>
  <c r="G32" i="25"/>
  <c r="G8" i="25"/>
  <c r="I25" i="25"/>
  <c r="I13" i="25"/>
  <c r="I9" i="25"/>
  <c r="I42" i="25" l="1"/>
  <c r="I14" i="25"/>
  <c r="I22" i="25"/>
  <c r="I30" i="25"/>
  <c r="I10" i="25"/>
  <c r="I18" i="25"/>
  <c r="I26" i="25"/>
  <c r="I8" i="25"/>
  <c r="C75" i="25" s="1"/>
  <c r="I12" i="25"/>
  <c r="I16" i="25"/>
  <c r="I20" i="25"/>
  <c r="I24" i="25"/>
  <c r="I28" i="25"/>
  <c r="I32" i="25"/>
  <c r="I29" i="25"/>
  <c r="C42" i="25" l="1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8" i="25"/>
  <c r="J75" i="25" s="1"/>
  <c r="J42" i="25" l="1"/>
  <c r="G42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8" i="25"/>
  <c r="M11" i="25" l="1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10" i="25"/>
  <c r="M9" i="25"/>
  <c r="M8" i="25"/>
  <c r="B42" i="25" l="1"/>
  <c r="K42" i="25"/>
  <c r="A9" i="25"/>
  <c r="B8" i="25"/>
  <c r="B17" i="20"/>
  <c r="L42" i="25" l="1"/>
  <c r="G76" i="25"/>
  <c r="H75" i="25"/>
  <c r="H42" i="25"/>
  <c r="E42" i="25" s="1"/>
  <c r="A10" i="25"/>
  <c r="G43" i="25"/>
  <c r="B9" i="25"/>
  <c r="G77" i="25" l="1"/>
  <c r="H76" i="25"/>
  <c r="A11" i="25"/>
  <c r="G78" i="25" s="1"/>
  <c r="B10" i="25"/>
  <c r="H43" i="25"/>
  <c r="G44" i="25"/>
  <c r="A12" i="25" l="1"/>
  <c r="G46" i="25" s="1"/>
  <c r="G45" i="25"/>
  <c r="A43" i="25"/>
  <c r="C43" i="25" s="1"/>
  <c r="H44" i="25"/>
  <c r="H77" i="25"/>
  <c r="B11" i="25"/>
  <c r="D43" i="25" l="1"/>
  <c r="B43" i="25"/>
  <c r="A13" i="25"/>
  <c r="G47" i="25" s="1"/>
  <c r="G79" i="25"/>
  <c r="I43" i="25"/>
  <c r="J43" i="25"/>
  <c r="H45" i="25"/>
  <c r="H78" i="25"/>
  <c r="B12" i="25"/>
  <c r="A14" i="25"/>
  <c r="C12" i="20"/>
  <c r="G58" i="20"/>
  <c r="F58" i="20"/>
  <c r="Q32" i="25" s="1"/>
  <c r="E58" i="20"/>
  <c r="D58" i="20"/>
  <c r="P32" i="25" s="1"/>
  <c r="C58" i="20"/>
  <c r="G57" i="20"/>
  <c r="F57" i="20"/>
  <c r="Q31" i="25" s="1"/>
  <c r="E57" i="20"/>
  <c r="D57" i="20"/>
  <c r="P31" i="25" s="1"/>
  <c r="C57" i="20"/>
  <c r="G56" i="20"/>
  <c r="F56" i="20"/>
  <c r="Q30" i="25" s="1"/>
  <c r="E56" i="20"/>
  <c r="D56" i="20"/>
  <c r="P30" i="25" s="1"/>
  <c r="C56" i="20"/>
  <c r="G55" i="20"/>
  <c r="F55" i="20"/>
  <c r="Q29" i="25" s="1"/>
  <c r="E55" i="20"/>
  <c r="D55" i="20"/>
  <c r="P29" i="25" s="1"/>
  <c r="C55" i="20"/>
  <c r="G54" i="20"/>
  <c r="F54" i="20"/>
  <c r="Q28" i="25" s="1"/>
  <c r="E54" i="20"/>
  <c r="D54" i="20"/>
  <c r="P28" i="25" s="1"/>
  <c r="C54" i="20"/>
  <c r="G53" i="20"/>
  <c r="F53" i="20"/>
  <c r="Q27" i="25" s="1"/>
  <c r="E53" i="20"/>
  <c r="D53" i="20"/>
  <c r="P27" i="25" s="1"/>
  <c r="C53" i="20"/>
  <c r="G52" i="20"/>
  <c r="F52" i="20"/>
  <c r="Q26" i="25" s="1"/>
  <c r="E52" i="20"/>
  <c r="D52" i="20"/>
  <c r="P26" i="25" s="1"/>
  <c r="C52" i="20"/>
  <c r="G51" i="20"/>
  <c r="F51" i="20"/>
  <c r="Q25" i="25" s="1"/>
  <c r="E51" i="20"/>
  <c r="D51" i="20"/>
  <c r="P25" i="25" s="1"/>
  <c r="C51" i="20"/>
  <c r="G50" i="20"/>
  <c r="F50" i="20"/>
  <c r="Q24" i="25" s="1"/>
  <c r="E50" i="20"/>
  <c r="D50" i="20"/>
  <c r="P24" i="25" s="1"/>
  <c r="C50" i="20"/>
  <c r="G49" i="20"/>
  <c r="F49" i="20"/>
  <c r="Q23" i="25" s="1"/>
  <c r="E49" i="20"/>
  <c r="D49" i="20"/>
  <c r="P23" i="25" s="1"/>
  <c r="C49" i="20"/>
  <c r="G48" i="20"/>
  <c r="F48" i="20"/>
  <c r="Q22" i="25" s="1"/>
  <c r="E48" i="20"/>
  <c r="D48" i="20"/>
  <c r="P22" i="25" s="1"/>
  <c r="C48" i="20"/>
  <c r="G47" i="20"/>
  <c r="F47" i="20"/>
  <c r="Q21" i="25" s="1"/>
  <c r="E47" i="20"/>
  <c r="D47" i="20"/>
  <c r="P21" i="25" s="1"/>
  <c r="C47" i="20"/>
  <c r="G46" i="20"/>
  <c r="F46" i="20"/>
  <c r="Q20" i="25" s="1"/>
  <c r="E46" i="20"/>
  <c r="D46" i="20"/>
  <c r="P20" i="25" s="1"/>
  <c r="C46" i="20"/>
  <c r="G45" i="20"/>
  <c r="F45" i="20"/>
  <c r="Q19" i="25" s="1"/>
  <c r="E45" i="20"/>
  <c r="D45" i="20"/>
  <c r="P19" i="25" s="1"/>
  <c r="C45" i="20"/>
  <c r="G44" i="20"/>
  <c r="F44" i="20"/>
  <c r="Q18" i="25" s="1"/>
  <c r="E44" i="20"/>
  <c r="D44" i="20"/>
  <c r="P18" i="25" s="1"/>
  <c r="C44" i="20"/>
  <c r="G43" i="20"/>
  <c r="F43" i="20"/>
  <c r="Q17" i="25" s="1"/>
  <c r="E43" i="20"/>
  <c r="D43" i="20"/>
  <c r="P17" i="25" s="1"/>
  <c r="C43" i="20"/>
  <c r="G42" i="20"/>
  <c r="F42" i="20"/>
  <c r="Q16" i="25" s="1"/>
  <c r="E42" i="20"/>
  <c r="D42" i="20"/>
  <c r="P16" i="25" s="1"/>
  <c r="C42" i="20"/>
  <c r="G41" i="20"/>
  <c r="F41" i="20"/>
  <c r="Q15" i="25" s="1"/>
  <c r="E41" i="20"/>
  <c r="D41" i="20"/>
  <c r="P15" i="25" s="1"/>
  <c r="C41" i="20"/>
  <c r="G40" i="20"/>
  <c r="F40" i="20"/>
  <c r="Q14" i="25" s="1"/>
  <c r="E40" i="20"/>
  <c r="D40" i="20"/>
  <c r="P14" i="25" s="1"/>
  <c r="C40" i="20"/>
  <c r="G39" i="20"/>
  <c r="F39" i="20"/>
  <c r="Q13" i="25" s="1"/>
  <c r="E39" i="20"/>
  <c r="D39" i="20"/>
  <c r="P13" i="25" s="1"/>
  <c r="C39" i="20"/>
  <c r="G38" i="20"/>
  <c r="F38" i="20"/>
  <c r="Q12" i="25" s="1"/>
  <c r="E38" i="20"/>
  <c r="D38" i="20"/>
  <c r="P12" i="25" s="1"/>
  <c r="C38" i="20"/>
  <c r="G37" i="20"/>
  <c r="F37" i="20"/>
  <c r="Q11" i="25" s="1"/>
  <c r="E37" i="20"/>
  <c r="D37" i="20"/>
  <c r="P11" i="25" s="1"/>
  <c r="C37" i="20"/>
  <c r="G36" i="20"/>
  <c r="F36" i="20"/>
  <c r="Q10" i="25" s="1"/>
  <c r="E36" i="20"/>
  <c r="D36" i="20"/>
  <c r="P10" i="25" s="1"/>
  <c r="C36" i="20"/>
  <c r="G35" i="20"/>
  <c r="F35" i="20"/>
  <c r="Q9" i="25" s="1"/>
  <c r="E35" i="20"/>
  <c r="D35" i="20"/>
  <c r="P9" i="25" s="1"/>
  <c r="C35" i="20"/>
  <c r="G34" i="20"/>
  <c r="F34" i="20"/>
  <c r="Q8" i="25" s="1"/>
  <c r="E34" i="20"/>
  <c r="D34" i="20"/>
  <c r="P8" i="25" s="1"/>
  <c r="C34" i="20"/>
  <c r="G33" i="20"/>
  <c r="F33" i="20"/>
  <c r="E33" i="20"/>
  <c r="D33" i="20"/>
  <c r="C33" i="20"/>
  <c r="G32" i="20"/>
  <c r="F32" i="20"/>
  <c r="E32" i="20"/>
  <c r="D32" i="20"/>
  <c r="C32" i="20"/>
  <c r="G31" i="20"/>
  <c r="F31" i="20"/>
  <c r="E31" i="20"/>
  <c r="D31" i="20"/>
  <c r="C31" i="20"/>
  <c r="G30" i="20"/>
  <c r="F30" i="20"/>
  <c r="E30" i="20"/>
  <c r="D30" i="20"/>
  <c r="C30" i="20"/>
  <c r="G29" i="20"/>
  <c r="F29" i="20"/>
  <c r="E29" i="20"/>
  <c r="D29" i="20"/>
  <c r="C29" i="20"/>
  <c r="G28" i="20"/>
  <c r="F28" i="20"/>
  <c r="E28" i="20"/>
  <c r="D28" i="20"/>
  <c r="C28" i="20"/>
  <c r="G27" i="20"/>
  <c r="F27" i="20"/>
  <c r="E27" i="20"/>
  <c r="D27" i="20"/>
  <c r="C27" i="20"/>
  <c r="G26" i="20"/>
  <c r="F26" i="20"/>
  <c r="E26" i="20"/>
  <c r="D26" i="20"/>
  <c r="C26" i="20"/>
  <c r="G25" i="20"/>
  <c r="F25" i="20"/>
  <c r="E25" i="20"/>
  <c r="D25" i="20"/>
  <c r="C25" i="20"/>
  <c r="G24" i="20"/>
  <c r="F24" i="20"/>
  <c r="E24" i="20"/>
  <c r="D24" i="20"/>
  <c r="C24" i="20"/>
  <c r="G23" i="20"/>
  <c r="F23" i="20"/>
  <c r="E23" i="20"/>
  <c r="D23" i="20"/>
  <c r="C23" i="20"/>
  <c r="G22" i="20"/>
  <c r="F22" i="20"/>
  <c r="E22" i="20"/>
  <c r="D22" i="20"/>
  <c r="C22" i="20"/>
  <c r="G21" i="20"/>
  <c r="F21" i="20"/>
  <c r="E21" i="20"/>
  <c r="D21" i="20"/>
  <c r="C21" i="20"/>
  <c r="G20" i="20"/>
  <c r="F20" i="20"/>
  <c r="E20" i="20"/>
  <c r="D20" i="20"/>
  <c r="C20" i="20"/>
  <c r="G19" i="20"/>
  <c r="F19" i="20"/>
  <c r="E19" i="20"/>
  <c r="D19" i="20"/>
  <c r="C19" i="20"/>
  <c r="G18" i="20"/>
  <c r="F18" i="20"/>
  <c r="E18" i="20"/>
  <c r="D18" i="20"/>
  <c r="C18" i="20"/>
  <c r="G17" i="20"/>
  <c r="F17" i="20"/>
  <c r="E17" i="20"/>
  <c r="D17" i="20"/>
  <c r="C17" i="20"/>
  <c r="G16" i="20"/>
  <c r="F16" i="20"/>
  <c r="E16" i="20"/>
  <c r="D16" i="20"/>
  <c r="C16" i="20"/>
  <c r="G15" i="20"/>
  <c r="F15" i="20"/>
  <c r="E15" i="20"/>
  <c r="D15" i="20"/>
  <c r="C15" i="20"/>
  <c r="G14" i="20"/>
  <c r="F14" i="20"/>
  <c r="E14" i="20"/>
  <c r="D14" i="20"/>
  <c r="C14" i="20"/>
  <c r="G13" i="20"/>
  <c r="F13" i="20"/>
  <c r="E13" i="20"/>
  <c r="D13" i="20"/>
  <c r="C13" i="20"/>
  <c r="G12" i="20"/>
  <c r="F12" i="20"/>
  <c r="E12" i="20"/>
  <c r="D12" i="20"/>
  <c r="B58" i="20"/>
  <c r="O32" i="25" s="1"/>
  <c r="B57" i="20"/>
  <c r="O31" i="25" s="1"/>
  <c r="B56" i="20"/>
  <c r="O30" i="25" s="1"/>
  <c r="B55" i="20"/>
  <c r="O29" i="25" s="1"/>
  <c r="B54" i="20"/>
  <c r="O28" i="25" s="1"/>
  <c r="B53" i="20"/>
  <c r="O27" i="25" s="1"/>
  <c r="B52" i="20"/>
  <c r="O26" i="25" s="1"/>
  <c r="B51" i="20"/>
  <c r="O25" i="25" s="1"/>
  <c r="B50" i="20"/>
  <c r="O24" i="25" s="1"/>
  <c r="B49" i="20"/>
  <c r="O23" i="25" s="1"/>
  <c r="B48" i="20"/>
  <c r="O22" i="25" s="1"/>
  <c r="B47" i="20"/>
  <c r="O21" i="25" s="1"/>
  <c r="B46" i="20"/>
  <c r="O20" i="25" s="1"/>
  <c r="B45" i="20"/>
  <c r="O19" i="25" s="1"/>
  <c r="B44" i="20"/>
  <c r="O18" i="25" s="1"/>
  <c r="B43" i="20"/>
  <c r="O17" i="25" s="1"/>
  <c r="B42" i="20"/>
  <c r="O16" i="25" s="1"/>
  <c r="B41" i="20"/>
  <c r="O15" i="25" s="1"/>
  <c r="B40" i="20"/>
  <c r="O14" i="25" s="1"/>
  <c r="B39" i="20"/>
  <c r="O13" i="25" s="1"/>
  <c r="B38" i="20"/>
  <c r="O12" i="25" s="1"/>
  <c r="B37" i="20"/>
  <c r="O11" i="25" s="1"/>
  <c r="B36" i="20"/>
  <c r="O10" i="25" s="1"/>
  <c r="B35" i="20"/>
  <c r="O9" i="25" s="1"/>
  <c r="B34" i="20"/>
  <c r="O8" i="25" s="1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6" i="20"/>
  <c r="B15" i="20"/>
  <c r="B14" i="20"/>
  <c r="B13" i="20"/>
  <c r="B12" i="20"/>
  <c r="A13" i="20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G80" i="25" l="1"/>
  <c r="E43" i="25"/>
  <c r="L43" i="25"/>
  <c r="S8" i="25"/>
  <c r="B75" i="25" s="1"/>
  <c r="E75" i="25" s="1"/>
  <c r="S12" i="25"/>
  <c r="S20" i="25"/>
  <c r="S24" i="25"/>
  <c r="S28" i="25"/>
  <c r="S32" i="25"/>
  <c r="S16" i="25"/>
  <c r="S10" i="25"/>
  <c r="S14" i="25"/>
  <c r="S18" i="25"/>
  <c r="S22" i="25"/>
  <c r="S26" i="25"/>
  <c r="S30" i="25"/>
  <c r="S11" i="25"/>
  <c r="S15" i="25"/>
  <c r="S19" i="25"/>
  <c r="S23" i="25"/>
  <c r="S27" i="25"/>
  <c r="S31" i="25"/>
  <c r="S9" i="25"/>
  <c r="S13" i="25"/>
  <c r="S17" i="25"/>
  <c r="S21" i="25"/>
  <c r="S25" i="25"/>
  <c r="S29" i="25"/>
  <c r="K43" i="25"/>
  <c r="B13" i="25"/>
  <c r="B14" i="25" s="1"/>
  <c r="H46" i="25"/>
  <c r="H79" i="25"/>
  <c r="G48" i="25"/>
  <c r="G81" i="25"/>
  <c r="A15" i="25"/>
  <c r="B103" i="25" l="1"/>
  <c r="L75" i="25"/>
  <c r="D103" i="25"/>
  <c r="C103" i="25"/>
  <c r="K75" i="25"/>
  <c r="H80" i="25"/>
  <c r="H47" i="25"/>
  <c r="H48" i="25"/>
  <c r="H81" i="25"/>
  <c r="G49" i="25"/>
  <c r="G82" i="25"/>
  <c r="B15" i="25"/>
  <c r="A16" i="25"/>
  <c r="E103" i="25" l="1"/>
  <c r="A44" i="25"/>
  <c r="G50" i="25"/>
  <c r="G83" i="25"/>
  <c r="H49" i="25"/>
  <c r="H82" i="25"/>
  <c r="A17" i="25"/>
  <c r="B16" i="25"/>
  <c r="C44" i="25" l="1"/>
  <c r="D44" i="25"/>
  <c r="B44" i="25"/>
  <c r="L44" i="25" s="1"/>
  <c r="I44" i="25"/>
  <c r="J44" i="25"/>
  <c r="H50" i="25"/>
  <c r="H83" i="25"/>
  <c r="G51" i="25"/>
  <c r="G84" i="25"/>
  <c r="A18" i="25"/>
  <c r="B17" i="25"/>
  <c r="E44" i="25" l="1"/>
  <c r="G52" i="25"/>
  <c r="G85" i="25"/>
  <c r="H51" i="25"/>
  <c r="H84" i="25"/>
  <c r="B18" i="25"/>
  <c r="A19" i="25"/>
  <c r="K44" i="25" l="1"/>
  <c r="H52" i="25"/>
  <c r="H85" i="25"/>
  <c r="G53" i="25"/>
  <c r="G86" i="25"/>
  <c r="B19" i="25"/>
  <c r="A20" i="25"/>
  <c r="A45" i="25" l="1"/>
  <c r="H53" i="25"/>
  <c r="H86" i="25"/>
  <c r="G54" i="25"/>
  <c r="G87" i="25"/>
  <c r="A21" i="25"/>
  <c r="B20" i="25"/>
  <c r="J45" i="25" l="1"/>
  <c r="D45" i="25"/>
  <c r="C45" i="25"/>
  <c r="B45" i="25"/>
  <c r="L45" i="25" s="1"/>
  <c r="I45" i="25"/>
  <c r="H54" i="25"/>
  <c r="H87" i="25"/>
  <c r="G55" i="25"/>
  <c r="G88" i="25"/>
  <c r="A22" i="25"/>
  <c r="B21" i="25"/>
  <c r="E45" i="25" l="1"/>
  <c r="K45" i="25"/>
  <c r="H55" i="25"/>
  <c r="H88" i="25"/>
  <c r="G56" i="25"/>
  <c r="G89" i="25"/>
  <c r="B22" i="25"/>
  <c r="A23" i="25"/>
  <c r="A46" i="25" l="1"/>
  <c r="J46" i="25" s="1"/>
  <c r="G57" i="25"/>
  <c r="G90" i="25"/>
  <c r="H56" i="25"/>
  <c r="H89" i="25"/>
  <c r="A24" i="25"/>
  <c r="B23" i="25"/>
  <c r="I46" i="25" l="1"/>
  <c r="C46" i="25"/>
  <c r="K46" i="25" s="1"/>
  <c r="B46" i="25"/>
  <c r="D46" i="25"/>
  <c r="H57" i="25"/>
  <c r="H90" i="25"/>
  <c r="G58" i="25"/>
  <c r="G91" i="25"/>
  <c r="B24" i="25"/>
  <c r="A25" i="25"/>
  <c r="L46" i="25" l="1"/>
  <c r="E46" i="25"/>
  <c r="A47" i="25" s="1"/>
  <c r="C47" i="25" s="1"/>
  <c r="G59" i="25"/>
  <c r="G92" i="25"/>
  <c r="H58" i="25"/>
  <c r="H91" i="25"/>
  <c r="B25" i="25"/>
  <c r="A26" i="25"/>
  <c r="K47" i="25" l="1"/>
  <c r="D47" i="25"/>
  <c r="B47" i="25"/>
  <c r="L47" i="25" s="1"/>
  <c r="J47" i="25"/>
  <c r="I47" i="25"/>
  <c r="H59" i="25"/>
  <c r="H92" i="25"/>
  <c r="G60" i="25"/>
  <c r="G93" i="25"/>
  <c r="A27" i="25"/>
  <c r="B26" i="25"/>
  <c r="E47" i="25" l="1"/>
  <c r="A48" i="25" s="1"/>
  <c r="B48" i="25" s="1"/>
  <c r="H60" i="25"/>
  <c r="H93" i="25"/>
  <c r="G61" i="25"/>
  <c r="G94" i="25"/>
  <c r="B27" i="25"/>
  <c r="A28" i="25"/>
  <c r="C48" i="25" l="1"/>
  <c r="L48" i="25"/>
  <c r="D48" i="25"/>
  <c r="J48" i="25"/>
  <c r="I48" i="25"/>
  <c r="G62" i="25"/>
  <c r="G95" i="25"/>
  <c r="H61" i="25"/>
  <c r="H94" i="25"/>
  <c r="B28" i="25"/>
  <c r="A29" i="25"/>
  <c r="K48" i="25" l="1"/>
  <c r="E48" i="25"/>
  <c r="G63" i="25"/>
  <c r="G96" i="25"/>
  <c r="H62" i="25"/>
  <c r="H95" i="25"/>
  <c r="B29" i="25"/>
  <c r="A30" i="25"/>
  <c r="A49" i="25" l="1"/>
  <c r="D49" i="25" s="1"/>
  <c r="H63" i="25"/>
  <c r="H96" i="25"/>
  <c r="G64" i="25"/>
  <c r="G97" i="25"/>
  <c r="B30" i="25"/>
  <c r="A31" i="25"/>
  <c r="I49" i="25" l="1"/>
  <c r="C49" i="25"/>
  <c r="K49" i="25" s="1"/>
  <c r="B49" i="25"/>
  <c r="J49" i="25"/>
  <c r="G65" i="25"/>
  <c r="G98" i="25"/>
  <c r="H64" i="25"/>
  <c r="H97" i="25"/>
  <c r="B31" i="25"/>
  <c r="A32" i="25"/>
  <c r="L49" i="25" l="1"/>
  <c r="E49" i="25"/>
  <c r="H65" i="25"/>
  <c r="H98" i="25"/>
  <c r="G66" i="25"/>
  <c r="G99" i="25"/>
  <c r="B32" i="25"/>
  <c r="A50" i="25" l="1"/>
  <c r="H66" i="25"/>
  <c r="E66" i="25" s="1"/>
  <c r="H99" i="25"/>
  <c r="I50" i="25" l="1"/>
  <c r="D50" i="25"/>
  <c r="C50" i="25"/>
  <c r="B50" i="25"/>
  <c r="J50" i="25"/>
  <c r="L50" i="25" l="1"/>
  <c r="K50" i="25"/>
  <c r="E50" i="25" l="1"/>
  <c r="A51" i="25" l="1"/>
  <c r="I51" i="25" l="1"/>
  <c r="C51" i="25"/>
  <c r="D51" i="25"/>
  <c r="B51" i="25"/>
  <c r="L51" i="25" s="1"/>
  <c r="J51" i="25"/>
  <c r="E51" i="25" l="1"/>
  <c r="A52" i="25" s="1"/>
  <c r="C52" i="25" s="1"/>
  <c r="K51" i="25"/>
  <c r="B52" i="25" l="1"/>
  <c r="L52" i="25" s="1"/>
  <c r="D52" i="25"/>
  <c r="I52" i="25"/>
  <c r="J52" i="25"/>
  <c r="K52" i="25" l="1"/>
  <c r="E52" i="25" l="1"/>
  <c r="A53" i="25" s="1"/>
  <c r="D53" i="25" l="1"/>
  <c r="C53" i="25"/>
  <c r="B53" i="25"/>
  <c r="L53" i="25" s="1"/>
  <c r="I53" i="25"/>
  <c r="J53" i="25"/>
  <c r="K53" i="25" l="1"/>
  <c r="E53" i="25" l="1"/>
  <c r="A54" i="25" s="1"/>
  <c r="D54" i="25" l="1"/>
  <c r="C54" i="25"/>
  <c r="K54" i="25" s="1"/>
  <c r="B54" i="25"/>
  <c r="L54" i="25" s="1"/>
  <c r="I54" i="25"/>
  <c r="J54" i="25"/>
  <c r="E54" i="25" l="1"/>
  <c r="A55" i="25" s="1"/>
  <c r="C55" i="25" l="1"/>
  <c r="K55" i="25" s="1"/>
  <c r="D55" i="25"/>
  <c r="B55" i="25"/>
  <c r="I55" i="25"/>
  <c r="J55" i="25"/>
  <c r="L55" i="25" l="1"/>
  <c r="E55" i="25"/>
  <c r="A56" i="25" l="1"/>
  <c r="I56" i="25" l="1"/>
  <c r="C56" i="25"/>
  <c r="B56" i="25"/>
  <c r="L56" i="25" s="1"/>
  <c r="D56" i="25"/>
  <c r="J56" i="25"/>
  <c r="K56" i="25" l="1"/>
  <c r="E56" i="25" l="1"/>
  <c r="A57" i="25" l="1"/>
  <c r="D57" i="25" l="1"/>
  <c r="C57" i="25"/>
  <c r="K57" i="25" s="1"/>
  <c r="B57" i="25"/>
  <c r="J57" i="25"/>
  <c r="I57" i="25"/>
  <c r="E57" i="25" l="1"/>
  <c r="A58" i="25" s="1"/>
  <c r="C58" i="25" s="1"/>
  <c r="K58" i="25" s="1"/>
  <c r="L57" i="25"/>
  <c r="J58" i="25" l="1"/>
  <c r="D58" i="25"/>
  <c r="B58" i="25"/>
  <c r="L58" i="25" s="1"/>
  <c r="I58" i="25"/>
  <c r="E58" i="25" l="1"/>
  <c r="A59" i="25" s="1"/>
  <c r="C59" i="25" s="1"/>
  <c r="J59" i="25" l="1"/>
  <c r="D59" i="25"/>
  <c r="B59" i="25"/>
  <c r="L59" i="25" s="1"/>
  <c r="I59" i="25"/>
  <c r="K59" i="25" l="1"/>
  <c r="E59" i="25" l="1"/>
  <c r="A60" i="25" s="1"/>
  <c r="C60" i="25" l="1"/>
  <c r="K60" i="25" s="1"/>
  <c r="B60" i="25"/>
  <c r="D60" i="25"/>
  <c r="I60" i="25"/>
  <c r="J60" i="25"/>
  <c r="L60" i="25" l="1"/>
  <c r="E60" i="25"/>
  <c r="A61" i="25" l="1"/>
  <c r="I61" i="25" l="1"/>
  <c r="D61" i="25"/>
  <c r="C61" i="25"/>
  <c r="B61" i="25"/>
  <c r="J61" i="25"/>
  <c r="L61" i="25" l="1"/>
  <c r="K61" i="25"/>
  <c r="E61" i="25" l="1"/>
  <c r="A62" i="25" l="1"/>
  <c r="I62" i="25" l="1"/>
  <c r="D62" i="25"/>
  <c r="C62" i="25"/>
  <c r="B62" i="25"/>
  <c r="J62" i="25"/>
  <c r="L62" i="25" l="1"/>
  <c r="K62" i="25"/>
  <c r="E62" i="25" l="1"/>
  <c r="A63" i="25" l="1"/>
  <c r="I63" i="25" l="1"/>
  <c r="C63" i="25"/>
  <c r="D63" i="25"/>
  <c r="B63" i="25"/>
  <c r="L63" i="25" s="1"/>
  <c r="J63" i="25"/>
  <c r="K63" i="25" l="1"/>
  <c r="E63" i="25"/>
  <c r="A64" i="25" l="1"/>
  <c r="I64" i="25" l="1"/>
  <c r="C64" i="25"/>
  <c r="B64" i="25"/>
  <c r="L64" i="25" s="1"/>
  <c r="D64" i="25"/>
  <c r="J64" i="25"/>
  <c r="E64" i="25" l="1"/>
  <c r="E99" i="25"/>
  <c r="E127" i="25" s="1"/>
  <c r="K64" i="25" l="1"/>
  <c r="A65" i="25"/>
  <c r="A76" i="25"/>
  <c r="D76" i="25" l="1"/>
  <c r="C76" i="25"/>
  <c r="I65" i="25"/>
  <c r="D65" i="25"/>
  <c r="C65" i="25"/>
  <c r="K65" i="25" s="1"/>
  <c r="B65" i="25"/>
  <c r="L65" i="25" s="1"/>
  <c r="A104" i="25"/>
  <c r="J65" i="25"/>
  <c r="B76" i="25"/>
  <c r="L76" i="25" s="1"/>
  <c r="I76" i="25"/>
  <c r="J76" i="25"/>
  <c r="E76" i="25" l="1"/>
  <c r="B104" i="25"/>
  <c r="E65" i="25"/>
  <c r="D104" i="25" l="1"/>
  <c r="K76" i="25"/>
  <c r="C104" i="25"/>
  <c r="A66" i="25"/>
  <c r="I66" i="25" l="1"/>
  <c r="I38" i="25" s="1"/>
  <c r="B4" i="27" s="1"/>
  <c r="B15" i="27" s="1"/>
  <c r="D66" i="25"/>
  <c r="B66" i="25"/>
  <c r="L66" i="25" s="1"/>
  <c r="L38" i="25" s="1"/>
  <c r="C5" i="27" s="1"/>
  <c r="C66" i="25"/>
  <c r="J66" i="25"/>
  <c r="J38" i="25" s="1"/>
  <c r="B5" i="27" s="1"/>
  <c r="B16" i="27" s="1"/>
  <c r="A77" i="25"/>
  <c r="E104" i="25"/>
  <c r="C77" i="25" l="1"/>
  <c r="B77" i="25"/>
  <c r="D77" i="25"/>
  <c r="B17" i="27"/>
  <c r="A105" i="25"/>
  <c r="J77" i="25"/>
  <c r="I77" i="25"/>
  <c r="C16" i="27"/>
  <c r="D16" i="27" s="1"/>
  <c r="K66" i="25"/>
  <c r="K38" i="25" s="1"/>
  <c r="C4" i="27" s="1"/>
  <c r="C15" i="27" s="1"/>
  <c r="D5" i="27"/>
  <c r="E77" i="25" l="1"/>
  <c r="C17" i="27"/>
  <c r="D17" i="27" s="1"/>
  <c r="C105" i="25"/>
  <c r="K77" i="25"/>
  <c r="L77" i="25"/>
  <c r="B105" i="25"/>
  <c r="D4" i="27"/>
  <c r="D15" i="27"/>
  <c r="D105" i="25" l="1"/>
  <c r="A78" i="25"/>
  <c r="E105" i="25"/>
  <c r="C78" i="25" l="1"/>
  <c r="D78" i="25"/>
  <c r="A106" i="25"/>
  <c r="B78" i="25"/>
  <c r="I78" i="25"/>
  <c r="J78" i="25"/>
  <c r="E78" i="25" l="1"/>
  <c r="B106" i="25"/>
  <c r="L78" i="25"/>
  <c r="C106" i="25" l="1"/>
  <c r="K78" i="25"/>
  <c r="D106" i="25" l="1"/>
  <c r="A79" i="25" l="1"/>
  <c r="E106" i="25"/>
  <c r="D79" i="25" l="1"/>
  <c r="C79" i="25"/>
  <c r="A107" i="25"/>
  <c r="J79" i="25"/>
  <c r="B79" i="25"/>
  <c r="I79" i="25"/>
  <c r="E79" i="25" l="1"/>
  <c r="L79" i="25"/>
  <c r="B107" i="25"/>
  <c r="K79" i="25" l="1"/>
  <c r="C107" i="25"/>
  <c r="D107" i="25" l="1"/>
  <c r="A80" i="25" l="1"/>
  <c r="D80" i="25" s="1"/>
  <c r="E107" i="25"/>
  <c r="C80" i="25" l="1"/>
  <c r="B80" i="25"/>
  <c r="A108" i="25"/>
  <c r="J80" i="25"/>
  <c r="I80" i="25"/>
  <c r="L80" i="25" l="1"/>
  <c r="B108" i="25"/>
  <c r="C108" i="25" l="1"/>
  <c r="K80" i="25"/>
  <c r="E80" i="25" l="1"/>
  <c r="D108" i="25"/>
  <c r="A81" i="25" l="1"/>
  <c r="E108" i="25"/>
  <c r="C81" i="25" l="1"/>
  <c r="D81" i="25"/>
  <c r="A109" i="25"/>
  <c r="I81" i="25"/>
  <c r="J81" i="25"/>
  <c r="B81" i="25"/>
  <c r="L81" i="25" l="1"/>
  <c r="B109" i="25"/>
  <c r="C109" i="25" l="1"/>
  <c r="K81" i="25"/>
  <c r="E81" i="25" l="1"/>
  <c r="D109" i="25"/>
  <c r="A82" i="25" l="1"/>
  <c r="C82" i="25" s="1"/>
  <c r="E109" i="25"/>
  <c r="D82" i="25" l="1"/>
  <c r="A110" i="25"/>
  <c r="B82" i="25"/>
  <c r="I82" i="25"/>
  <c r="J82" i="25"/>
  <c r="L82" i="25" l="1"/>
  <c r="B110" i="25"/>
  <c r="C110" i="25" l="1"/>
  <c r="K82" i="25"/>
  <c r="E82" i="25" l="1"/>
  <c r="D110" i="25"/>
  <c r="A83" i="25" l="1"/>
  <c r="B83" i="25" s="1"/>
  <c r="E110" i="25"/>
  <c r="C83" i="25" l="1"/>
  <c r="D83" i="25"/>
  <c r="A111" i="25"/>
  <c r="J83" i="25"/>
  <c r="I83" i="25"/>
  <c r="B111" i="25" l="1"/>
  <c r="L83" i="25"/>
  <c r="E83" i="25" l="1"/>
  <c r="D111" i="25"/>
  <c r="C111" i="25"/>
  <c r="K83" i="25"/>
  <c r="A84" i="25" l="1"/>
  <c r="E111" i="25"/>
  <c r="C84" i="25" l="1"/>
  <c r="D84" i="25"/>
  <c r="A112" i="25"/>
  <c r="I84" i="25"/>
  <c r="B84" i="25"/>
  <c r="J84" i="25"/>
  <c r="L84" i="25" l="1"/>
  <c r="B112" i="25"/>
  <c r="C112" i="25" l="1"/>
  <c r="K84" i="25"/>
  <c r="E84" i="25" l="1"/>
  <c r="D112" i="25"/>
  <c r="A85" i="25" l="1"/>
  <c r="E112" i="25"/>
  <c r="C85" i="25" l="1"/>
  <c r="D85" i="25"/>
  <c r="A113" i="25"/>
  <c r="I85" i="25"/>
  <c r="J85" i="25"/>
  <c r="B85" i="25"/>
  <c r="L85" i="25" l="1"/>
  <c r="B113" i="25"/>
  <c r="C113" i="25" l="1"/>
  <c r="K85" i="25"/>
  <c r="E85" i="25" l="1"/>
  <c r="D113" i="25"/>
  <c r="A86" i="25" l="1"/>
  <c r="E113" i="25"/>
  <c r="C86" i="25" l="1"/>
  <c r="D86" i="25"/>
  <c r="A114" i="25"/>
  <c r="J86" i="25"/>
  <c r="B86" i="25"/>
  <c r="I86" i="25"/>
  <c r="L86" i="25" l="1"/>
  <c r="B114" i="25"/>
  <c r="E86" i="25" l="1"/>
  <c r="D114" i="25"/>
  <c r="K86" i="25"/>
  <c r="C114" i="25"/>
  <c r="A87" i="25" l="1"/>
  <c r="E114" i="25"/>
  <c r="C87" i="25" l="1"/>
  <c r="D87" i="25"/>
  <c r="A115" i="25"/>
  <c r="J87" i="25"/>
  <c r="I87" i="25"/>
  <c r="B87" i="25"/>
  <c r="C115" i="25" l="1"/>
  <c r="K87" i="25"/>
  <c r="L87" i="25"/>
  <c r="B115" i="25"/>
  <c r="E87" i="25" l="1"/>
  <c r="D115" i="25"/>
  <c r="A88" i="25" l="1"/>
  <c r="C88" i="25" s="1"/>
  <c r="E115" i="25"/>
  <c r="D88" i="25" l="1"/>
  <c r="A116" i="25"/>
  <c r="J88" i="25"/>
  <c r="B88" i="25"/>
  <c r="I88" i="25"/>
  <c r="L88" i="25" l="1"/>
  <c r="B116" i="25"/>
  <c r="K88" i="25" l="1"/>
  <c r="C116" i="25"/>
  <c r="E88" i="25" l="1"/>
  <c r="D116" i="25"/>
  <c r="A89" i="25" l="1"/>
  <c r="E116" i="25"/>
  <c r="C89" i="25" l="1"/>
  <c r="D89" i="25"/>
  <c r="J89" i="25"/>
  <c r="A117" i="25"/>
  <c r="I89" i="25"/>
  <c r="B89" i="25"/>
  <c r="L89" i="25" l="1"/>
  <c r="B117" i="25"/>
  <c r="E89" i="25" l="1"/>
  <c r="D117" i="25"/>
  <c r="K89" i="25"/>
  <c r="C117" i="25"/>
  <c r="A90" i="25" l="1"/>
  <c r="E117" i="25"/>
  <c r="C90" i="25" l="1"/>
  <c r="D90" i="25"/>
  <c r="A118" i="25"/>
  <c r="I90" i="25"/>
  <c r="J90" i="25"/>
  <c r="B90" i="25"/>
  <c r="L90" i="25" l="1"/>
  <c r="B118" i="25"/>
  <c r="E90" i="25" l="1"/>
  <c r="D118" i="25"/>
  <c r="C118" i="25"/>
  <c r="K90" i="25"/>
  <c r="A91" i="25" l="1"/>
  <c r="E118" i="25"/>
  <c r="C91" i="25" l="1"/>
  <c r="D91" i="25"/>
  <c r="A119" i="25"/>
  <c r="I91" i="25"/>
  <c r="J91" i="25"/>
  <c r="B91" i="25"/>
  <c r="L91" i="25" l="1"/>
  <c r="B119" i="25"/>
  <c r="K91" i="25" l="1"/>
  <c r="C119" i="25"/>
  <c r="E91" i="25" l="1"/>
  <c r="D119" i="25"/>
  <c r="A92" i="25" l="1"/>
  <c r="E119" i="25"/>
  <c r="C92" i="25" l="1"/>
  <c r="D92" i="25"/>
  <c r="A120" i="25"/>
  <c r="B92" i="25"/>
  <c r="I92" i="25"/>
  <c r="J92" i="25"/>
  <c r="L92" i="25" l="1"/>
  <c r="B120" i="25"/>
  <c r="C120" i="25" l="1"/>
  <c r="K92" i="25"/>
  <c r="E92" i="25" l="1"/>
  <c r="D120" i="25"/>
  <c r="A93" i="25" l="1"/>
  <c r="E120" i="25"/>
  <c r="C93" i="25" l="1"/>
  <c r="D93" i="25"/>
  <c r="A121" i="25"/>
  <c r="J93" i="25"/>
  <c r="I93" i="25"/>
  <c r="B93" i="25"/>
  <c r="L93" i="25" l="1"/>
  <c r="B121" i="25"/>
  <c r="C121" i="25" l="1"/>
  <c r="K93" i="25"/>
  <c r="E93" i="25" l="1"/>
  <c r="D121" i="25"/>
  <c r="A94" i="25" l="1"/>
  <c r="E121" i="25"/>
  <c r="C94" i="25" l="1"/>
  <c r="D94" i="25"/>
  <c r="A122" i="25"/>
  <c r="J94" i="25"/>
  <c r="B94" i="25"/>
  <c r="I94" i="25"/>
  <c r="L94" i="25" l="1"/>
  <c r="B122" i="25"/>
  <c r="E94" i="25" l="1"/>
  <c r="D122" i="25"/>
  <c r="C122" i="25"/>
  <c r="K94" i="25"/>
  <c r="A95" i="25" l="1"/>
  <c r="E122" i="25"/>
  <c r="C95" i="25" l="1"/>
  <c r="D95" i="25"/>
  <c r="A123" i="25"/>
  <c r="B95" i="25"/>
  <c r="J95" i="25"/>
  <c r="I95" i="25"/>
  <c r="L95" i="25" l="1"/>
  <c r="B123" i="25"/>
  <c r="C123" i="25" l="1"/>
  <c r="K95" i="25"/>
  <c r="E95" i="25" l="1"/>
  <c r="D123" i="25"/>
  <c r="A96" i="25" l="1"/>
  <c r="E123" i="25"/>
  <c r="C96" i="25" l="1"/>
  <c r="D96" i="25"/>
  <c r="A124" i="25"/>
  <c r="B96" i="25"/>
  <c r="I96" i="25"/>
  <c r="J96" i="25"/>
  <c r="L96" i="25" l="1"/>
  <c r="B124" i="25"/>
  <c r="C124" i="25" l="1"/>
  <c r="K96" i="25"/>
  <c r="E96" i="25" l="1"/>
  <c r="D124" i="25"/>
  <c r="A97" i="25" l="1"/>
  <c r="E124" i="25"/>
  <c r="C97" i="25" l="1"/>
  <c r="D97" i="25"/>
  <c r="A125" i="25"/>
  <c r="I97" i="25"/>
  <c r="B97" i="25"/>
  <c r="J97" i="25"/>
  <c r="L97" i="25" l="1"/>
  <c r="B125" i="25"/>
  <c r="E97" i="25" l="1"/>
  <c r="D125" i="25"/>
  <c r="C125" i="25"/>
  <c r="K97" i="25"/>
  <c r="A98" i="25" l="1"/>
  <c r="E125" i="25"/>
  <c r="C98" i="25" l="1"/>
  <c r="D98" i="25"/>
  <c r="A126" i="25"/>
  <c r="J98" i="25"/>
  <c r="B98" i="25"/>
  <c r="I98" i="25"/>
  <c r="L98" i="25" l="1"/>
  <c r="B126" i="25"/>
  <c r="E98" i="25" l="1"/>
  <c r="D126" i="25"/>
  <c r="K98" i="25"/>
  <c r="C126" i="25"/>
  <c r="A99" i="25" l="1"/>
  <c r="E126" i="25"/>
  <c r="C99" i="25" l="1"/>
  <c r="D99" i="25"/>
  <c r="A127" i="25"/>
  <c r="J99" i="25"/>
  <c r="J71" i="25" s="1"/>
  <c r="B5" i="31" s="1"/>
  <c r="B16" i="31" s="1"/>
  <c r="B21" i="31" s="1"/>
  <c r="I99" i="25"/>
  <c r="I71" i="25" s="1"/>
  <c r="B4" i="31" s="1"/>
  <c r="B15" i="31" s="1"/>
  <c r="B99" i="25"/>
  <c r="B20" i="31" l="1"/>
  <c r="B22" i="31" s="1"/>
  <c r="B17" i="31"/>
  <c r="L99" i="25"/>
  <c r="L71" i="25" s="1"/>
  <c r="C5" i="31" s="1"/>
  <c r="B127" i="25"/>
  <c r="D127" i="25"/>
  <c r="C16" i="31" l="1"/>
  <c r="D5" i="31"/>
  <c r="C127" i="25"/>
  <c r="K99" i="25"/>
  <c r="K71" i="25" s="1"/>
  <c r="C4" i="31" s="1"/>
  <c r="C15" i="31" l="1"/>
  <c r="C17" i="31" s="1"/>
  <c r="D17" i="31" s="1"/>
  <c r="D22" i="31" s="1"/>
  <c r="D4" i="31"/>
  <c r="D16" i="31"/>
  <c r="D21" i="31" s="1"/>
  <c r="C21" i="31"/>
  <c r="D15" i="31" l="1"/>
  <c r="D20" i="31" s="1"/>
  <c r="C20" i="31"/>
  <c r="C22" i="31" s="1"/>
</calcChain>
</file>

<file path=xl/comments1.xml><?xml version="1.0" encoding="utf-8"?>
<comments xmlns="http://schemas.openxmlformats.org/spreadsheetml/2006/main">
  <authors>
    <author>Georgina</author>
  </authors>
  <commentList>
    <comment ref="C75" authorId="0" shapeId="0">
      <text>
        <r>
          <rPr>
            <sz val="9"/>
            <color indexed="81"/>
            <rFont val="Tahoma"/>
            <charset val="1"/>
          </rPr>
          <t>Lives diagnosed with Disease C in the prior year would not have claimed on CI as the policy had not commenced (assuming they were not declned for dealth cover during underwriting)</t>
        </r>
      </text>
    </comment>
    <comment ref="C76" authorId="0" shapeId="0">
      <text>
        <r>
          <rPr>
            <sz val="9"/>
            <color indexed="81"/>
            <rFont val="Tahoma"/>
            <charset val="1"/>
          </rPr>
          <t xml:space="preserve">Given Disease C brings forward death claims by 1 year. Death claims in year t are therefore reduced by CI claims from year t-1. </t>
        </r>
      </text>
    </comment>
  </commentList>
</comments>
</file>

<file path=xl/sharedStrings.xml><?xml version="1.0" encoding="utf-8"?>
<sst xmlns="http://schemas.openxmlformats.org/spreadsheetml/2006/main" count="153" uniqueCount="77">
  <si>
    <t>Model point</t>
  </si>
  <si>
    <t xml:space="preserve">      Year 1</t>
  </si>
  <si>
    <t xml:space="preserve">      Year 2</t>
  </si>
  <si>
    <t xml:space="preserve">      Year 3+</t>
  </si>
  <si>
    <t>Lapses</t>
  </si>
  <si>
    <t>Males</t>
  </si>
  <si>
    <t>Nonsmoker</t>
  </si>
  <si>
    <t>Age</t>
  </si>
  <si>
    <t>Year</t>
  </si>
  <si>
    <t xml:space="preserve">  Age</t>
  </si>
  <si>
    <t xml:space="preserve">  Sex</t>
  </si>
  <si>
    <t>M</t>
  </si>
  <si>
    <t xml:space="preserve">  Smoker</t>
  </si>
  <si>
    <t>NS</t>
  </si>
  <si>
    <t>Sum Insured</t>
  </si>
  <si>
    <t>Eff qx</t>
  </si>
  <si>
    <t>wx</t>
  </si>
  <si>
    <t>lx</t>
  </si>
  <si>
    <t>lx+1</t>
  </si>
  <si>
    <t>Decrement table</t>
  </si>
  <si>
    <t>PV</t>
  </si>
  <si>
    <t>Risk discount rate</t>
  </si>
  <si>
    <t>Loss ratio</t>
  </si>
  <si>
    <t>Current</t>
  </si>
  <si>
    <t>Disease A</t>
  </si>
  <si>
    <t>Disease B</t>
  </si>
  <si>
    <t>Disease C</t>
  </si>
  <si>
    <t>Male</t>
  </si>
  <si>
    <t>Female</t>
  </si>
  <si>
    <t>&lt; 40 years</t>
  </si>
  <si>
    <t>40 – 49 years</t>
  </si>
  <si>
    <t>50 – 59 years</t>
  </si>
  <si>
    <t>60+</t>
  </si>
  <si>
    <t>Rates per 100,000 people in the general population</t>
  </si>
  <si>
    <t>YRT</t>
  </si>
  <si>
    <t>CI rider (current)</t>
  </si>
  <si>
    <t>Sales uplift</t>
  </si>
  <si>
    <t>Selection effect</t>
  </si>
  <si>
    <t>Selection 
effect</t>
  </si>
  <si>
    <t>Product</t>
  </si>
  <si>
    <t>No policies</t>
  </si>
  <si>
    <t>CI</t>
  </si>
  <si>
    <t xml:space="preserve">Expected new business sales volumes in 2017 </t>
  </si>
  <si>
    <t>PV Premium
'000</t>
  </si>
  <si>
    <t>PV Claims
'000</t>
  </si>
  <si>
    <t xml:space="preserve">LifeCo's current mortality assumptions for YRT </t>
  </si>
  <si>
    <t>Earning rate</t>
  </si>
  <si>
    <t>LifeCo's current incidence rate assumptions for Critical Illness rider benefits</t>
  </si>
  <si>
    <t>Current assumptions for YRT and critical Illness rider benefits</t>
  </si>
  <si>
    <t>Base CI
(current)</t>
  </si>
  <si>
    <t>Incidence rate CI
(current)</t>
  </si>
  <si>
    <t>Incidence rates for Diseases A, B &amp; C</t>
  </si>
  <si>
    <t>Mortality rates</t>
  </si>
  <si>
    <t>Base qx</t>
  </si>
  <si>
    <t>qx</t>
  </si>
  <si>
    <t>Death Claims
eoy</t>
  </si>
  <si>
    <t>CI Claims
eoy</t>
  </si>
  <si>
    <t>Incidence rate A, B, C</t>
  </si>
  <si>
    <t>M NS</t>
  </si>
  <si>
    <t>Prem YRT 
boy</t>
  </si>
  <si>
    <t>Prem CI
boy</t>
  </si>
  <si>
    <t>Premium rates</t>
  </si>
  <si>
    <t xml:space="preserve">Expected present values for one year of new business (portfolio) written in 2017  </t>
  </si>
  <si>
    <t xml:space="preserve">Expected present values for one year of new business (model point) written in 2017 </t>
  </si>
  <si>
    <t>PV Premium</t>
  </si>
  <si>
    <t>PV Claims</t>
  </si>
  <si>
    <t>Current incidence rate CI</t>
  </si>
  <si>
    <t>Movement</t>
  </si>
  <si>
    <t>5 and onwards</t>
  </si>
  <si>
    <t>ix</t>
  </si>
  <si>
    <t>All Diseases (YRT with rider)</t>
  </si>
  <si>
    <t>CI rider</t>
  </si>
  <si>
    <t>YRT &amp; CI rider</t>
  </si>
  <si>
    <t>Total</t>
  </si>
  <si>
    <t xml:space="preserve"> </t>
  </si>
  <si>
    <t>LifeCo's current premium rates per $1,000 of sum insured for  YRT and critical illness rider benefits</t>
  </si>
  <si>
    <t>Selection discounts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</si>
</sst>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0"/>
    <numFmt numFmtId="165" formatCode="#,##0\ ;\(#,##0\)"/>
    <numFmt numFmtId="166" formatCode="&quot;$&quot;#,##0.00_-;\-&quot;$&quot;#,##0.00_-;_-&quot;$&quot;* &quot;-&quot;??_-;_-@_-"/>
    <numFmt numFmtId="167" formatCode="_(* #,##0_);_(* \(#,##0\);_(* &quot;-&quot;??_);_(@_)"/>
    <numFmt numFmtId="168" formatCode="0.0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5F5F5F"/>
      </left>
      <right style="thin">
        <color rgb="FF5F5F5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0" fontId="5" fillId="0" borderId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64" fontId="1" fillId="0" borderId="5" xfId="1" applyNumberFormat="1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1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Fill="1" applyBorder="1"/>
    <xf numFmtId="9" fontId="0" fillId="0" borderId="0" xfId="0" applyNumberForma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indent="5"/>
    </xf>
    <xf numFmtId="0" fontId="0" fillId="0" borderId="0" xfId="0" applyBorder="1" applyAlignment="1">
      <alignment horizontal="left" indent="5"/>
    </xf>
    <xf numFmtId="0" fontId="2" fillId="0" borderId="0" xfId="1" applyFont="1" applyBorder="1" applyAlignment="1">
      <alignment horizontal="left"/>
    </xf>
    <xf numFmtId="0" fontId="1" fillId="0" borderId="0" xfId="0" applyFont="1" applyBorder="1"/>
    <xf numFmtId="0" fontId="2" fillId="0" borderId="6" xfId="1" applyFont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7" fillId="0" borderId="9" xfId="0" applyFont="1" applyBorder="1"/>
    <xf numFmtId="0" fontId="7" fillId="0" borderId="9" xfId="0" applyFont="1" applyBorder="1" applyAlignment="1">
      <alignment horizontal="center" wrapText="1"/>
    </xf>
    <xf numFmtId="0" fontId="8" fillId="0" borderId="0" xfId="0" applyFont="1"/>
    <xf numFmtId="0" fontId="9" fillId="0" borderId="6" xfId="0" applyFont="1" applyBorder="1"/>
    <xf numFmtId="0" fontId="10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/>
    </xf>
    <xf numFmtId="9" fontId="8" fillId="0" borderId="6" xfId="6" applyFont="1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7" fontId="10" fillId="2" borderId="8" xfId="7" applyNumberFormat="1" applyFont="1" applyFill="1" applyBorder="1"/>
    <xf numFmtId="3" fontId="8" fillId="0" borderId="2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3" fontId="10" fillId="0" borderId="6" xfId="0" applyNumberFormat="1" applyFont="1" applyFill="1" applyBorder="1" applyAlignment="1">
      <alignment horizontal="center" wrapText="1"/>
    </xf>
    <xf numFmtId="0" fontId="11" fillId="0" borderId="6" xfId="2" applyFont="1" applyBorder="1" applyAlignment="1">
      <alignment horizontal="center"/>
    </xf>
    <xf numFmtId="0" fontId="11" fillId="0" borderId="6" xfId="2" quotePrefix="1" applyFont="1" applyBorder="1" applyAlignment="1">
      <alignment horizontal="center"/>
    </xf>
    <xf numFmtId="3" fontId="8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168" fontId="8" fillId="0" borderId="6" xfId="0" applyNumberFormat="1" applyFont="1" applyBorder="1" applyAlignment="1">
      <alignment horizontal="center"/>
    </xf>
    <xf numFmtId="168" fontId="8" fillId="0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  <xf numFmtId="9" fontId="9" fillId="0" borderId="6" xfId="6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9" fillId="0" borderId="6" xfId="7" applyNumberFormat="1" applyFont="1" applyBorder="1" applyAlignment="1">
      <alignment horizontal="center"/>
    </xf>
    <xf numFmtId="9" fontId="8" fillId="0" borderId="6" xfId="0" applyNumberFormat="1" applyFont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9" fontId="9" fillId="0" borderId="6" xfId="6" applyNumberFormat="1" applyFont="1" applyBorder="1" applyAlignment="1">
      <alignment horizontal="center"/>
    </xf>
    <xf numFmtId="9" fontId="8" fillId="0" borderId="0" xfId="0" applyNumberFormat="1" applyFont="1"/>
    <xf numFmtId="0" fontId="7" fillId="0" borderId="6" xfId="0" applyFont="1" applyBorder="1"/>
    <xf numFmtId="0" fontId="2" fillId="0" borderId="0" xfId="0" applyFont="1"/>
    <xf numFmtId="10" fontId="8" fillId="0" borderId="6" xfId="6" applyNumberFormat="1" applyFont="1" applyBorder="1" applyAlignment="1">
      <alignment horizontal="center"/>
    </xf>
    <xf numFmtId="3" fontId="0" fillId="0" borderId="0" xfId="0" applyNumberFormat="1"/>
    <xf numFmtId="0" fontId="12" fillId="0" borderId="0" xfId="0" applyFont="1" applyFill="1" applyAlignment="1">
      <alignment horizontal="left"/>
    </xf>
    <xf numFmtId="0" fontId="12" fillId="0" borderId="0" xfId="0" quotePrefix="1" applyFont="1" applyFill="1" applyAlignment="1">
      <alignment horizontal="left"/>
    </xf>
    <xf numFmtId="0" fontId="1" fillId="0" borderId="13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0" fillId="0" borderId="6" xfId="0" applyFont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8">
    <cellStyle name="Comma" xfId="7" builtinId="3"/>
    <cellStyle name="Comma 2" xfId="3"/>
    <cellStyle name="Currency 2" xfId="4"/>
    <cellStyle name="Normal" xfId="0" builtinId="0"/>
    <cellStyle name="Normal 2" xfId="1"/>
    <cellStyle name="Normal 3" xfId="2"/>
    <cellStyle name="Percent" xfId="6" builtinId="5"/>
    <cellStyle name="Percent 2" xf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showGridLines="0" zoomScaleNormal="100" workbookViewId="0"/>
  </sheetViews>
  <sheetFormatPr defaultColWidth="18.5703125" defaultRowHeight="15" x14ac:dyDescent="0.25"/>
  <cols>
    <col min="1" max="1" width="22.140625" style="2" customWidth="1"/>
    <col min="2" max="3" width="16" style="2" customWidth="1"/>
    <col min="4" max="4" width="7.7109375" style="1" customWidth="1"/>
    <col min="5" max="16384" width="18.5703125" style="1"/>
  </cols>
  <sheetData>
    <row r="1" spans="1:4" ht="21" x14ac:dyDescent="0.35">
      <c r="A1" s="13" t="s">
        <v>45</v>
      </c>
      <c r="C1" s="1"/>
    </row>
    <row r="2" spans="1:4" s="30" customFormat="1" x14ac:dyDescent="0.25">
      <c r="A2" s="29"/>
      <c r="B2" s="3"/>
      <c r="C2" s="3"/>
    </row>
    <row r="3" spans="1:4" x14ac:dyDescent="0.25">
      <c r="A3" s="4"/>
      <c r="B3" s="31" t="s">
        <v>5</v>
      </c>
      <c r="C3" s="3"/>
    </row>
    <row r="4" spans="1:4" x14ac:dyDescent="0.25">
      <c r="A4" s="31" t="s">
        <v>7</v>
      </c>
      <c r="B4" s="31" t="s">
        <v>6</v>
      </c>
      <c r="C4" s="3"/>
    </row>
    <row r="5" spans="1:4" x14ac:dyDescent="0.25">
      <c r="A5" s="9"/>
      <c r="B5" s="5"/>
      <c r="C5" s="3"/>
    </row>
    <row r="6" spans="1:4" x14ac:dyDescent="0.25">
      <c r="A6" s="9">
        <v>40</v>
      </c>
      <c r="B6" s="6">
        <v>5.8E-4</v>
      </c>
      <c r="C6" s="3"/>
      <c r="D6" s="3"/>
    </row>
    <row r="7" spans="1:4" x14ac:dyDescent="0.25">
      <c r="A7" s="9">
        <v>41</v>
      </c>
      <c r="B7" s="6">
        <v>6.3000000000000003E-4</v>
      </c>
      <c r="C7" s="3"/>
      <c r="D7" s="3"/>
    </row>
    <row r="8" spans="1:4" x14ac:dyDescent="0.25">
      <c r="A8" s="9">
        <v>42</v>
      </c>
      <c r="B8" s="6">
        <v>6.8000000000000005E-4</v>
      </c>
      <c r="C8" s="3"/>
      <c r="D8" s="3"/>
    </row>
    <row r="9" spans="1:4" x14ac:dyDescent="0.25">
      <c r="A9" s="9">
        <v>43</v>
      </c>
      <c r="B9" s="6">
        <v>7.3999999999999999E-4</v>
      </c>
      <c r="C9" s="3"/>
      <c r="D9" s="3"/>
    </row>
    <row r="10" spans="1:4" x14ac:dyDescent="0.25">
      <c r="A10" s="9">
        <v>44</v>
      </c>
      <c r="B10" s="6">
        <v>7.9000000000000001E-4</v>
      </c>
      <c r="C10" s="3"/>
      <c r="D10" s="3"/>
    </row>
    <row r="11" spans="1:4" x14ac:dyDescent="0.25">
      <c r="A11" s="9">
        <v>45</v>
      </c>
      <c r="B11" s="6">
        <v>8.5999999999999998E-4</v>
      </c>
      <c r="C11" s="3"/>
      <c r="D11" s="3"/>
    </row>
    <row r="12" spans="1:4" x14ac:dyDescent="0.25">
      <c r="A12" s="9">
        <v>46</v>
      </c>
      <c r="B12" s="6">
        <v>9.3000000000000005E-4</v>
      </c>
      <c r="C12" s="3"/>
      <c r="D12" s="3"/>
    </row>
    <row r="13" spans="1:4" x14ac:dyDescent="0.25">
      <c r="A13" s="9">
        <v>47</v>
      </c>
      <c r="B13" s="6">
        <v>1.0300000000000001E-3</v>
      </c>
      <c r="C13" s="3"/>
      <c r="D13" s="3"/>
    </row>
    <row r="14" spans="1:4" x14ac:dyDescent="0.25">
      <c r="A14" s="9">
        <v>48</v>
      </c>
      <c r="B14" s="6">
        <v>1.15E-3</v>
      </c>
      <c r="C14" s="3"/>
      <c r="D14" s="3"/>
    </row>
    <row r="15" spans="1:4" x14ac:dyDescent="0.25">
      <c r="A15" s="9">
        <v>49</v>
      </c>
      <c r="B15" s="6">
        <v>1.2800000000000001E-3</v>
      </c>
      <c r="C15" s="3"/>
      <c r="D15" s="3"/>
    </row>
    <row r="16" spans="1:4" x14ac:dyDescent="0.25">
      <c r="A16" s="9">
        <v>50</v>
      </c>
      <c r="B16" s="7">
        <v>1.42E-3</v>
      </c>
      <c r="C16" s="3"/>
      <c r="D16" s="3"/>
    </row>
    <row r="17" spans="1:4" x14ac:dyDescent="0.25">
      <c r="A17" s="9">
        <v>51</v>
      </c>
      <c r="B17" s="6">
        <v>1.56E-3</v>
      </c>
      <c r="C17" s="3"/>
      <c r="D17" s="3"/>
    </row>
    <row r="18" spans="1:4" x14ac:dyDescent="0.25">
      <c r="A18" s="9">
        <v>52</v>
      </c>
      <c r="B18" s="6">
        <v>1.72E-3</v>
      </c>
      <c r="C18" s="3"/>
      <c r="D18" s="3"/>
    </row>
    <row r="19" spans="1:4" x14ac:dyDescent="0.25">
      <c r="A19" s="9">
        <v>53</v>
      </c>
      <c r="B19" s="6">
        <v>1.89E-3</v>
      </c>
      <c r="C19" s="3"/>
      <c r="D19" s="3"/>
    </row>
    <row r="20" spans="1:4" x14ac:dyDescent="0.25">
      <c r="A20" s="9">
        <v>54</v>
      </c>
      <c r="B20" s="6">
        <v>2.0799999999999998E-3</v>
      </c>
      <c r="C20" s="3"/>
      <c r="D20" s="3"/>
    </row>
    <row r="21" spans="1:4" x14ac:dyDescent="0.25">
      <c r="A21" s="9">
        <v>55</v>
      </c>
      <c r="B21" s="6">
        <v>2.3E-3</v>
      </c>
      <c r="C21" s="3"/>
      <c r="D21" s="3"/>
    </row>
    <row r="22" spans="1:4" x14ac:dyDescent="0.25">
      <c r="A22" s="9">
        <v>56</v>
      </c>
      <c r="B22" s="6">
        <v>2.5500000000000002E-3</v>
      </c>
      <c r="C22" s="3"/>
      <c r="D22" s="3"/>
    </row>
    <row r="23" spans="1:4" x14ac:dyDescent="0.25">
      <c r="A23" s="9">
        <v>57</v>
      </c>
      <c r="B23" s="6">
        <v>2.8600000000000001E-3</v>
      </c>
      <c r="C23" s="3"/>
      <c r="D23" s="3"/>
    </row>
    <row r="24" spans="1:4" x14ac:dyDescent="0.25">
      <c r="A24" s="9">
        <v>58</v>
      </c>
      <c r="B24" s="6">
        <v>3.2000000000000002E-3</v>
      </c>
      <c r="C24" s="3"/>
      <c r="D24" s="3"/>
    </row>
    <row r="25" spans="1:4" x14ac:dyDescent="0.25">
      <c r="A25" s="9">
        <v>59</v>
      </c>
      <c r="B25" s="6">
        <v>3.5799999999999998E-3</v>
      </c>
      <c r="C25" s="3"/>
      <c r="D25" s="3"/>
    </row>
    <row r="26" spans="1:4" x14ac:dyDescent="0.25">
      <c r="A26" s="9">
        <v>60</v>
      </c>
      <c r="B26" s="6">
        <v>3.9699999999999996E-3</v>
      </c>
      <c r="C26" s="3"/>
      <c r="D26" s="3"/>
    </row>
    <row r="27" spans="1:4" x14ac:dyDescent="0.25">
      <c r="A27" s="9">
        <v>61</v>
      </c>
      <c r="B27" s="6">
        <v>4.3800000000000002E-3</v>
      </c>
      <c r="C27" s="3"/>
      <c r="D27" s="3"/>
    </row>
    <row r="28" spans="1:4" x14ac:dyDescent="0.25">
      <c r="A28" s="9">
        <v>62</v>
      </c>
      <c r="B28" s="6">
        <v>4.79E-3</v>
      </c>
      <c r="C28" s="3"/>
      <c r="D28" s="3"/>
    </row>
    <row r="29" spans="1:4" x14ac:dyDescent="0.25">
      <c r="A29" s="9">
        <v>63</v>
      </c>
      <c r="B29" s="6">
        <v>5.2500000000000003E-3</v>
      </c>
      <c r="C29" s="3"/>
      <c r="D29" s="3"/>
    </row>
    <row r="30" spans="1:4" x14ac:dyDescent="0.25">
      <c r="A30" s="10">
        <v>64</v>
      </c>
      <c r="B30" s="8">
        <v>5.79E-3</v>
      </c>
      <c r="C30" s="3"/>
      <c r="D30" s="3"/>
    </row>
    <row r="31" spans="1:4" x14ac:dyDescent="0.25">
      <c r="C31" s="3"/>
      <c r="D31" s="3"/>
    </row>
    <row r="32" spans="1: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3"/>
      <c r="D56" s="3"/>
    </row>
    <row r="57" spans="3:4" x14ac:dyDescent="0.25">
      <c r="C57" s="3"/>
      <c r="D57" s="3"/>
    </row>
    <row r="58" spans="3:4" x14ac:dyDescent="0.25">
      <c r="C58" s="3"/>
      <c r="D58" s="3"/>
    </row>
    <row r="59" spans="3:4" x14ac:dyDescent="0.25">
      <c r="C59" s="3"/>
      <c r="D59" s="3"/>
    </row>
    <row r="60" spans="3:4" x14ac:dyDescent="0.25">
      <c r="C60" s="3"/>
      <c r="D60" s="3"/>
    </row>
    <row r="61" spans="3:4" x14ac:dyDescent="0.25">
      <c r="C61" s="3"/>
      <c r="D61" s="3"/>
    </row>
    <row r="62" spans="3:4" x14ac:dyDescent="0.25">
      <c r="C62" s="3"/>
      <c r="D62" s="3"/>
    </row>
    <row r="63" spans="3:4" x14ac:dyDescent="0.25">
      <c r="C63" s="3"/>
      <c r="D63" s="3"/>
    </row>
    <row r="64" spans="3:4" x14ac:dyDescent="0.25">
      <c r="C64" s="3"/>
      <c r="D64" s="3"/>
    </row>
    <row r="65" spans="3:4" x14ac:dyDescent="0.25">
      <c r="C65" s="3"/>
      <c r="D65" s="3"/>
    </row>
    <row r="66" spans="3:4" x14ac:dyDescent="0.25">
      <c r="C66" s="3"/>
      <c r="D66" s="3"/>
    </row>
    <row r="67" spans="3:4" x14ac:dyDescent="0.25">
      <c r="C67" s="3"/>
      <c r="D67" s="3"/>
    </row>
    <row r="68" spans="3:4" x14ac:dyDescent="0.25">
      <c r="C68" s="3"/>
      <c r="D68" s="3"/>
    </row>
    <row r="69" spans="3:4" x14ac:dyDescent="0.25">
      <c r="C69" s="3"/>
      <c r="D69" s="3"/>
    </row>
    <row r="70" spans="3:4" x14ac:dyDescent="0.25">
      <c r="C70" s="3"/>
      <c r="D70" s="3"/>
    </row>
    <row r="71" spans="3:4" x14ac:dyDescent="0.25">
      <c r="C71" s="3"/>
      <c r="D71" s="3"/>
    </row>
    <row r="72" spans="3:4" x14ac:dyDescent="0.25">
      <c r="C72" s="3"/>
      <c r="D72" s="3"/>
    </row>
    <row r="73" spans="3:4" x14ac:dyDescent="0.25">
      <c r="C73" s="3"/>
      <c r="D73" s="3"/>
    </row>
    <row r="74" spans="3:4" x14ac:dyDescent="0.25">
      <c r="C74" s="3"/>
      <c r="D74" s="3"/>
    </row>
    <row r="75" spans="3:4" x14ac:dyDescent="0.25">
      <c r="C75" s="3"/>
      <c r="D75" s="3"/>
    </row>
    <row r="76" spans="3:4" x14ac:dyDescent="0.25">
      <c r="C76" s="3"/>
      <c r="D76" s="3"/>
    </row>
    <row r="77" spans="3:4" x14ac:dyDescent="0.25">
      <c r="C77" s="3"/>
      <c r="D77" s="3"/>
    </row>
    <row r="78" spans="3:4" x14ac:dyDescent="0.25">
      <c r="C78" s="3"/>
      <c r="D78" s="3"/>
    </row>
    <row r="79" spans="3:4" x14ac:dyDescent="0.25">
      <c r="C79" s="3"/>
      <c r="D79" s="3"/>
    </row>
    <row r="80" spans="3:4" x14ac:dyDescent="0.25">
      <c r="C80" s="3"/>
      <c r="D80" s="3"/>
    </row>
    <row r="81" spans="3:4" x14ac:dyDescent="0.25">
      <c r="C81" s="3"/>
      <c r="D81" s="3"/>
    </row>
    <row r="82" spans="3:4" x14ac:dyDescent="0.25">
      <c r="C82" s="3"/>
      <c r="D82" s="3"/>
    </row>
    <row r="83" spans="3:4" x14ac:dyDescent="0.25">
      <c r="C83" s="3"/>
      <c r="D83" s="3"/>
    </row>
    <row r="84" spans="3:4" x14ac:dyDescent="0.25">
      <c r="C84" s="3"/>
      <c r="D84" s="3"/>
    </row>
    <row r="85" spans="3:4" x14ac:dyDescent="0.25">
      <c r="C85" s="3"/>
      <c r="D85" s="3"/>
    </row>
    <row r="86" spans="3:4" x14ac:dyDescent="0.25">
      <c r="C86" s="3"/>
      <c r="D86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showGridLines="0" zoomScaleNormal="100" workbookViewId="0">
      <selection activeCell="B6" sqref="B6"/>
    </sheetView>
  </sheetViews>
  <sheetFormatPr defaultColWidth="18.5703125" defaultRowHeight="15" x14ac:dyDescent="0.25"/>
  <cols>
    <col min="1" max="1" width="22.140625" style="2" customWidth="1"/>
    <col min="2" max="3" width="16" style="2" customWidth="1"/>
    <col min="4" max="4" width="7.7109375" style="1" customWidth="1"/>
    <col min="5" max="16384" width="18.5703125" style="1"/>
  </cols>
  <sheetData>
    <row r="1" spans="1:4" ht="21" x14ac:dyDescent="0.35">
      <c r="A1" s="13" t="s">
        <v>47</v>
      </c>
      <c r="C1" s="1"/>
    </row>
    <row r="2" spans="1:4" s="30" customFormat="1" x14ac:dyDescent="0.25">
      <c r="A2" s="29"/>
      <c r="B2" s="3"/>
      <c r="C2" s="3"/>
    </row>
    <row r="3" spans="1:4" x14ac:dyDescent="0.25">
      <c r="A3" s="4"/>
      <c r="B3" s="31" t="s">
        <v>5</v>
      </c>
      <c r="C3" s="3"/>
    </row>
    <row r="4" spans="1:4" x14ac:dyDescent="0.25">
      <c r="A4" s="12" t="s">
        <v>7</v>
      </c>
      <c r="B4" s="12" t="s">
        <v>6</v>
      </c>
      <c r="C4" s="3"/>
    </row>
    <row r="5" spans="1:4" x14ac:dyDescent="0.25">
      <c r="A5" s="9"/>
      <c r="B5" s="5"/>
      <c r="C5" s="3"/>
    </row>
    <row r="6" spans="1:4" x14ac:dyDescent="0.25">
      <c r="A6" s="9">
        <v>40</v>
      </c>
      <c r="B6" s="6">
        <v>1.56E-3</v>
      </c>
      <c r="C6" s="3"/>
      <c r="D6" s="3"/>
    </row>
    <row r="7" spans="1:4" x14ac:dyDescent="0.25">
      <c r="A7" s="9">
        <v>41</v>
      </c>
      <c r="B7" s="6">
        <v>1.6900000000000001E-3</v>
      </c>
      <c r="C7" s="3"/>
      <c r="D7" s="3"/>
    </row>
    <row r="8" spans="1:4" x14ac:dyDescent="0.25">
      <c r="A8" s="9">
        <v>42</v>
      </c>
      <c r="B8" s="6">
        <v>1.82E-3</v>
      </c>
      <c r="C8" s="3"/>
      <c r="D8" s="3"/>
    </row>
    <row r="9" spans="1:4" x14ac:dyDescent="0.25">
      <c r="A9" s="9">
        <v>43</v>
      </c>
      <c r="B9" s="6">
        <v>1.97E-3</v>
      </c>
      <c r="C9" s="3"/>
      <c r="D9" s="3"/>
    </row>
    <row r="10" spans="1:4" x14ac:dyDescent="0.25">
      <c r="A10" s="9">
        <v>44</v>
      </c>
      <c r="B10" s="6">
        <v>2.1199999999999999E-3</v>
      </c>
      <c r="C10" s="3"/>
      <c r="D10" s="3"/>
    </row>
    <row r="11" spans="1:4" x14ac:dyDescent="0.25">
      <c r="A11" s="9">
        <v>45</v>
      </c>
      <c r="B11" s="6">
        <v>2.31E-3</v>
      </c>
      <c r="C11" s="3"/>
      <c r="D11" s="3"/>
    </row>
    <row r="12" spans="1:4" x14ac:dyDescent="0.25">
      <c r="A12" s="9">
        <v>46</v>
      </c>
      <c r="B12" s="6">
        <v>2.5600000000000002E-3</v>
      </c>
      <c r="C12" s="3"/>
      <c r="D12" s="3"/>
    </row>
    <row r="13" spans="1:4" x14ac:dyDescent="0.25">
      <c r="A13" s="9">
        <v>47</v>
      </c>
      <c r="B13" s="6">
        <v>2.8500000000000001E-3</v>
      </c>
      <c r="C13" s="3"/>
      <c r="D13" s="3"/>
    </row>
    <row r="14" spans="1:4" x14ac:dyDescent="0.25">
      <c r="A14" s="9">
        <v>48</v>
      </c>
      <c r="B14" s="6">
        <v>3.15E-3</v>
      </c>
      <c r="C14" s="3"/>
      <c r="D14" s="3"/>
    </row>
    <row r="15" spans="1:4" x14ac:dyDescent="0.25">
      <c r="A15" s="9">
        <v>49</v>
      </c>
      <c r="B15" s="6">
        <v>3.5400000000000002E-3</v>
      </c>
      <c r="C15" s="3"/>
      <c r="D15" s="3"/>
    </row>
    <row r="16" spans="1:4" x14ac:dyDescent="0.25">
      <c r="A16" s="9">
        <v>50</v>
      </c>
      <c r="B16" s="7">
        <v>4.0499999999999998E-3</v>
      </c>
      <c r="C16" s="3"/>
      <c r="D16" s="3"/>
    </row>
    <row r="17" spans="1:4" x14ac:dyDescent="0.25">
      <c r="A17" s="9">
        <v>51</v>
      </c>
      <c r="B17" s="6">
        <v>4.6100000000000004E-3</v>
      </c>
      <c r="C17" s="3"/>
      <c r="D17" s="3"/>
    </row>
    <row r="18" spans="1:4" x14ac:dyDescent="0.25">
      <c r="A18" s="9">
        <v>52</v>
      </c>
      <c r="B18" s="6">
        <v>5.2100000000000002E-3</v>
      </c>
      <c r="C18" s="3"/>
      <c r="D18" s="3"/>
    </row>
    <row r="19" spans="1:4" x14ac:dyDescent="0.25">
      <c r="A19" s="9">
        <v>53</v>
      </c>
      <c r="B19" s="6">
        <v>5.8399999999999997E-3</v>
      </c>
      <c r="C19" s="3"/>
      <c r="D19" s="3"/>
    </row>
    <row r="20" spans="1:4" x14ac:dyDescent="0.25">
      <c r="A20" s="9">
        <v>54</v>
      </c>
      <c r="B20" s="6">
        <v>6.4799999999999996E-3</v>
      </c>
      <c r="C20" s="3"/>
      <c r="D20" s="3"/>
    </row>
    <row r="21" spans="1:4" x14ac:dyDescent="0.25">
      <c r="A21" s="9">
        <v>55</v>
      </c>
      <c r="B21" s="6">
        <v>7.1399999999999996E-3</v>
      </c>
      <c r="C21" s="3"/>
      <c r="D21" s="3"/>
    </row>
    <row r="22" spans="1:4" x14ac:dyDescent="0.25">
      <c r="A22" s="9">
        <v>56</v>
      </c>
      <c r="B22" s="6">
        <v>7.8200000000000006E-3</v>
      </c>
      <c r="C22" s="3"/>
      <c r="D22" s="3"/>
    </row>
    <row r="23" spans="1:4" x14ac:dyDescent="0.25">
      <c r="A23" s="9">
        <v>57</v>
      </c>
      <c r="B23" s="6">
        <v>8.5599999999999999E-3</v>
      </c>
      <c r="C23" s="3"/>
      <c r="D23" s="3"/>
    </row>
    <row r="24" spans="1:4" x14ac:dyDescent="0.25">
      <c r="A24" s="9">
        <v>58</v>
      </c>
      <c r="B24" s="6">
        <v>9.41E-3</v>
      </c>
      <c r="C24" s="3"/>
      <c r="D24" s="3"/>
    </row>
    <row r="25" spans="1:4" x14ac:dyDescent="0.25">
      <c r="A25" s="9">
        <v>59</v>
      </c>
      <c r="B25" s="6">
        <v>1.0370000000000001E-2</v>
      </c>
      <c r="C25" s="3"/>
      <c r="D25" s="3"/>
    </row>
    <row r="26" spans="1:4" x14ac:dyDescent="0.25">
      <c r="A26" s="9">
        <v>60</v>
      </c>
      <c r="B26" s="6">
        <v>1.1440000000000001E-2</v>
      </c>
      <c r="C26" s="3"/>
      <c r="D26" s="3"/>
    </row>
    <row r="27" spans="1:4" x14ac:dyDescent="0.25">
      <c r="A27" s="9">
        <v>61</v>
      </c>
      <c r="B27" s="6">
        <v>1.2659999999999999E-2</v>
      </c>
      <c r="C27" s="3"/>
      <c r="D27" s="3"/>
    </row>
    <row r="28" spans="1:4" x14ac:dyDescent="0.25">
      <c r="A28" s="9">
        <v>62</v>
      </c>
      <c r="B28" s="6">
        <v>1.4080000000000001E-2</v>
      </c>
      <c r="C28" s="3"/>
      <c r="D28" s="3"/>
    </row>
    <row r="29" spans="1:4" x14ac:dyDescent="0.25">
      <c r="A29" s="9">
        <v>63</v>
      </c>
      <c r="B29" s="6">
        <v>1.575E-2</v>
      </c>
      <c r="C29" s="3"/>
      <c r="D29" s="3"/>
    </row>
    <row r="30" spans="1:4" x14ac:dyDescent="0.25">
      <c r="A30" s="10">
        <v>64</v>
      </c>
      <c r="B30" s="8">
        <v>1.7569999999999999E-2</v>
      </c>
      <c r="C30" s="3"/>
      <c r="D30" s="3"/>
    </row>
    <row r="31" spans="1:4" x14ac:dyDescent="0.25">
      <c r="C31" s="3"/>
      <c r="D31" s="3"/>
    </row>
    <row r="32" spans="1:4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3"/>
      <c r="D56" s="3"/>
    </row>
    <row r="57" spans="3:4" x14ac:dyDescent="0.25">
      <c r="C57" s="3"/>
      <c r="D57" s="3"/>
    </row>
    <row r="58" spans="3:4" x14ac:dyDescent="0.25">
      <c r="C58" s="3"/>
      <c r="D58" s="3"/>
    </row>
    <row r="59" spans="3:4" x14ac:dyDescent="0.25">
      <c r="C59" s="3"/>
      <c r="D59" s="3"/>
    </row>
    <row r="60" spans="3:4" x14ac:dyDescent="0.25">
      <c r="C60" s="3"/>
      <c r="D60" s="3"/>
    </row>
    <row r="61" spans="3:4" x14ac:dyDescent="0.25">
      <c r="C61" s="3"/>
      <c r="D61" s="3"/>
    </row>
    <row r="62" spans="3:4" x14ac:dyDescent="0.25">
      <c r="C62" s="3"/>
      <c r="D62" s="3"/>
    </row>
    <row r="63" spans="3:4" x14ac:dyDescent="0.25">
      <c r="C63" s="3"/>
      <c r="D63" s="3"/>
    </row>
    <row r="64" spans="3:4" x14ac:dyDescent="0.25">
      <c r="C64" s="3"/>
      <c r="D64" s="3"/>
    </row>
    <row r="65" spans="3:4" x14ac:dyDescent="0.25">
      <c r="C65" s="3"/>
      <c r="D65" s="3"/>
    </row>
    <row r="66" spans="3:4" x14ac:dyDescent="0.25">
      <c r="C66" s="3"/>
      <c r="D66" s="3"/>
    </row>
    <row r="67" spans="3:4" x14ac:dyDescent="0.25">
      <c r="C67" s="3"/>
      <c r="D67" s="3"/>
    </row>
    <row r="68" spans="3:4" x14ac:dyDescent="0.25">
      <c r="C68" s="3"/>
      <c r="D68" s="3"/>
    </row>
    <row r="69" spans="3:4" x14ac:dyDescent="0.25">
      <c r="C69" s="3"/>
      <c r="D69" s="3"/>
    </row>
    <row r="70" spans="3:4" x14ac:dyDescent="0.25">
      <c r="C70" s="3"/>
      <c r="D70" s="3"/>
    </row>
    <row r="71" spans="3:4" x14ac:dyDescent="0.25">
      <c r="C71" s="3"/>
      <c r="D71" s="3"/>
    </row>
    <row r="72" spans="3:4" x14ac:dyDescent="0.25">
      <c r="C72" s="3"/>
      <c r="D72" s="3"/>
    </row>
    <row r="73" spans="3:4" x14ac:dyDescent="0.25">
      <c r="C73" s="3"/>
      <c r="D73" s="3"/>
    </row>
    <row r="74" spans="3:4" x14ac:dyDescent="0.25">
      <c r="C74" s="3"/>
      <c r="D74" s="3"/>
    </row>
    <row r="75" spans="3:4" x14ac:dyDescent="0.25">
      <c r="C75" s="3"/>
      <c r="D75" s="3"/>
    </row>
    <row r="76" spans="3:4" x14ac:dyDescent="0.25">
      <c r="C76" s="3"/>
      <c r="D76" s="3"/>
    </row>
    <row r="77" spans="3:4" x14ac:dyDescent="0.25">
      <c r="C77" s="3"/>
      <c r="D77" s="3"/>
    </row>
    <row r="78" spans="3:4" x14ac:dyDescent="0.25">
      <c r="C78" s="3"/>
      <c r="D78" s="3"/>
    </row>
    <row r="79" spans="3:4" x14ac:dyDescent="0.25">
      <c r="C79" s="3"/>
      <c r="D79" s="3"/>
    </row>
    <row r="80" spans="3:4" x14ac:dyDescent="0.25">
      <c r="C80" s="3"/>
      <c r="D80" s="3"/>
    </row>
    <row r="81" spans="3:4" x14ac:dyDescent="0.25">
      <c r="C81" s="3"/>
      <c r="D81" s="3"/>
    </row>
    <row r="82" spans="3:4" x14ac:dyDescent="0.25">
      <c r="C82" s="3"/>
      <c r="D82" s="3"/>
    </row>
    <row r="83" spans="3:4" x14ac:dyDescent="0.25">
      <c r="C83" s="3"/>
      <c r="D83" s="3"/>
    </row>
    <row r="84" spans="3:4" x14ac:dyDescent="0.25">
      <c r="C84" s="3"/>
      <c r="D84" s="3"/>
    </row>
    <row r="85" spans="3:4" x14ac:dyDescent="0.25">
      <c r="C85" s="3"/>
      <c r="D85" s="3"/>
    </row>
    <row r="86" spans="3:4" x14ac:dyDescent="0.25">
      <c r="C86" s="3"/>
      <c r="D86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showGridLines="0" zoomScaleNormal="100" workbookViewId="0">
      <selection activeCell="G24" sqref="G24"/>
    </sheetView>
  </sheetViews>
  <sheetFormatPr defaultColWidth="18.5703125" defaultRowHeight="15" x14ac:dyDescent="0.25"/>
  <cols>
    <col min="1" max="2" width="22.140625" style="2" customWidth="1"/>
    <col min="3" max="4" width="16" style="2" customWidth="1"/>
    <col min="5" max="5" width="7.7109375" style="1" customWidth="1"/>
    <col min="6" max="16384" width="18.5703125" style="1"/>
  </cols>
  <sheetData>
    <row r="1" spans="1:5" ht="21" x14ac:dyDescent="0.35">
      <c r="A1" s="13" t="s">
        <v>75</v>
      </c>
      <c r="B1" s="13"/>
      <c r="D1" s="1"/>
    </row>
    <row r="2" spans="1:5" s="30" customFormat="1" x14ac:dyDescent="0.25">
      <c r="A2" s="29"/>
      <c r="B2" s="29"/>
      <c r="C2" s="3"/>
      <c r="D2" s="3"/>
    </row>
    <row r="3" spans="1:5" x14ac:dyDescent="0.25">
      <c r="A3" s="4"/>
      <c r="B3" s="31" t="s">
        <v>34</v>
      </c>
      <c r="C3" s="31" t="s">
        <v>41</v>
      </c>
      <c r="D3" s="3"/>
    </row>
    <row r="4" spans="1:5" x14ac:dyDescent="0.25">
      <c r="A4" s="31" t="s">
        <v>7</v>
      </c>
      <c r="B4" s="31" t="s">
        <v>58</v>
      </c>
      <c r="C4" s="31" t="s">
        <v>58</v>
      </c>
      <c r="D4" s="3"/>
    </row>
    <row r="5" spans="1:5" x14ac:dyDescent="0.25">
      <c r="A5" s="9"/>
      <c r="B5" s="82"/>
      <c r="C5" s="83"/>
      <c r="D5" s="3"/>
    </row>
    <row r="6" spans="1:5" x14ac:dyDescent="0.25">
      <c r="A6" s="9">
        <v>40</v>
      </c>
      <c r="B6" s="67">
        <f>Mortality!B6/0.8*1000</f>
        <v>0.72499999999999998</v>
      </c>
      <c r="C6" s="6">
        <f>Incidence!B6/0.8*1000</f>
        <v>1.95</v>
      </c>
      <c r="D6" s="3"/>
      <c r="E6" s="3"/>
    </row>
    <row r="7" spans="1:5" x14ac:dyDescent="0.25">
      <c r="A7" s="9">
        <v>41</v>
      </c>
      <c r="B7" s="67">
        <f>Mortality!B7/0.8*1000</f>
        <v>0.78749999999999998</v>
      </c>
      <c r="C7" s="6">
        <f>Incidence!B7/0.8*1000</f>
        <v>2.1124999999999998</v>
      </c>
      <c r="D7" s="3"/>
      <c r="E7" s="3"/>
    </row>
    <row r="8" spans="1:5" x14ac:dyDescent="0.25">
      <c r="A8" s="9">
        <v>42</v>
      </c>
      <c r="B8" s="67">
        <f>Mortality!B8/0.8*1000</f>
        <v>0.85000000000000009</v>
      </c>
      <c r="C8" s="6">
        <f>Incidence!B8/0.8*1000</f>
        <v>2.2749999999999995</v>
      </c>
      <c r="D8" s="3"/>
      <c r="E8" s="3"/>
    </row>
    <row r="9" spans="1:5" x14ac:dyDescent="0.25">
      <c r="A9" s="9">
        <v>43</v>
      </c>
      <c r="B9" s="67">
        <f>Mortality!B9/0.8*1000</f>
        <v>0.92499999999999993</v>
      </c>
      <c r="C9" s="6">
        <f>Incidence!B9/0.8*1000</f>
        <v>2.4624999999999999</v>
      </c>
      <c r="D9" s="3"/>
      <c r="E9" s="3"/>
    </row>
    <row r="10" spans="1:5" x14ac:dyDescent="0.25">
      <c r="A10" s="9">
        <v>44</v>
      </c>
      <c r="B10" s="67">
        <f>Mortality!B10/0.8*1000</f>
        <v>0.98749999999999993</v>
      </c>
      <c r="C10" s="6">
        <f>Incidence!B10/0.8*1000</f>
        <v>2.6499999999999995</v>
      </c>
      <c r="D10" s="3"/>
      <c r="E10" s="3"/>
    </row>
    <row r="11" spans="1:5" x14ac:dyDescent="0.25">
      <c r="A11" s="9">
        <v>45</v>
      </c>
      <c r="B11" s="67">
        <f>Mortality!B11/0.8*1000</f>
        <v>1.075</v>
      </c>
      <c r="C11" s="6">
        <f>Incidence!B11/0.8*1000</f>
        <v>2.8874999999999997</v>
      </c>
      <c r="D11" s="3"/>
      <c r="E11" s="3"/>
    </row>
    <row r="12" spans="1:5" x14ac:dyDescent="0.25">
      <c r="A12" s="9">
        <v>46</v>
      </c>
      <c r="B12" s="67">
        <f>Mortality!B12/0.8*1000</f>
        <v>1.1624999999999999</v>
      </c>
      <c r="C12" s="6">
        <f>Incidence!B12/0.8*1000</f>
        <v>3.2</v>
      </c>
      <c r="D12" s="3"/>
      <c r="E12" s="3"/>
    </row>
    <row r="13" spans="1:5" x14ac:dyDescent="0.25">
      <c r="A13" s="9">
        <v>47</v>
      </c>
      <c r="B13" s="67">
        <f>Mortality!B13/0.8*1000</f>
        <v>1.2875000000000001</v>
      </c>
      <c r="C13" s="6">
        <f>Incidence!B13/0.8*1000</f>
        <v>3.5625</v>
      </c>
      <c r="D13" s="3"/>
      <c r="E13" s="3"/>
    </row>
    <row r="14" spans="1:5" x14ac:dyDescent="0.25">
      <c r="A14" s="9">
        <v>48</v>
      </c>
      <c r="B14" s="67">
        <f>Mortality!B14/0.8*1000</f>
        <v>1.4375</v>
      </c>
      <c r="C14" s="6">
        <f>Incidence!B14/0.8*1000</f>
        <v>3.9375</v>
      </c>
      <c r="D14" s="3"/>
      <c r="E14" s="3"/>
    </row>
    <row r="15" spans="1:5" x14ac:dyDescent="0.25">
      <c r="A15" s="9">
        <v>49</v>
      </c>
      <c r="B15" s="67">
        <f>Mortality!B15/0.8*1000</f>
        <v>1.6</v>
      </c>
      <c r="C15" s="6">
        <f>Incidence!B15/0.8*1000</f>
        <v>4.4249999999999998</v>
      </c>
      <c r="D15" s="3"/>
      <c r="E15" s="3"/>
    </row>
    <row r="16" spans="1:5" x14ac:dyDescent="0.25">
      <c r="A16" s="9">
        <v>50</v>
      </c>
      <c r="B16" s="67">
        <f>Mortality!B16/0.8*1000</f>
        <v>1.7749999999999999</v>
      </c>
      <c r="C16" s="6">
        <f>Incidence!B16/0.8*1000</f>
        <v>5.0624999999999991</v>
      </c>
      <c r="D16" s="3"/>
      <c r="E16" s="3"/>
    </row>
    <row r="17" spans="1:5" x14ac:dyDescent="0.25">
      <c r="A17" s="9">
        <v>51</v>
      </c>
      <c r="B17" s="67">
        <f>Mortality!B17/0.8*1000</f>
        <v>1.95</v>
      </c>
      <c r="C17" s="6">
        <f>Incidence!B17/0.8*1000</f>
        <v>5.7625000000000002</v>
      </c>
      <c r="D17" s="3"/>
      <c r="E17" s="3"/>
    </row>
    <row r="18" spans="1:5" x14ac:dyDescent="0.25">
      <c r="A18" s="9">
        <v>52</v>
      </c>
      <c r="B18" s="67">
        <f>Mortality!B18/0.8*1000</f>
        <v>2.15</v>
      </c>
      <c r="C18" s="6">
        <f>Incidence!B18/0.8*1000</f>
        <v>6.5125000000000002</v>
      </c>
      <c r="D18" s="3"/>
      <c r="E18" s="3"/>
    </row>
    <row r="19" spans="1:5" x14ac:dyDescent="0.25">
      <c r="A19" s="9">
        <v>53</v>
      </c>
      <c r="B19" s="67">
        <f>Mortality!B19/0.8*1000</f>
        <v>2.3624999999999998</v>
      </c>
      <c r="C19" s="6">
        <f>Incidence!B19/0.8*1000</f>
        <v>7.2999999999999989</v>
      </c>
      <c r="D19" s="3"/>
      <c r="E19" s="3"/>
    </row>
    <row r="20" spans="1:5" x14ac:dyDescent="0.25">
      <c r="A20" s="9">
        <v>54</v>
      </c>
      <c r="B20" s="67">
        <f>Mortality!B20/0.8*1000</f>
        <v>2.5999999999999996</v>
      </c>
      <c r="C20" s="6">
        <f>Incidence!B20/0.8*1000</f>
        <v>8.1</v>
      </c>
      <c r="D20" s="3"/>
      <c r="E20" s="3"/>
    </row>
    <row r="21" spans="1:5" x14ac:dyDescent="0.25">
      <c r="A21" s="9">
        <v>55</v>
      </c>
      <c r="B21" s="67">
        <f>Mortality!B21/0.8*1000</f>
        <v>2.875</v>
      </c>
      <c r="C21" s="6">
        <f>Incidence!B21/0.8*1000</f>
        <v>8.9249999999999989</v>
      </c>
      <c r="D21" s="3"/>
      <c r="E21" s="3"/>
    </row>
    <row r="22" spans="1:5" x14ac:dyDescent="0.25">
      <c r="A22" s="9">
        <v>56</v>
      </c>
      <c r="B22" s="67">
        <f>Mortality!B22/0.8*1000</f>
        <v>3.1875000000000004</v>
      </c>
      <c r="C22" s="6">
        <f>Incidence!B22/0.8*1000</f>
        <v>9.7750000000000004</v>
      </c>
      <c r="D22" s="3"/>
      <c r="E22" s="3"/>
    </row>
    <row r="23" spans="1:5" x14ac:dyDescent="0.25">
      <c r="A23" s="9">
        <v>57</v>
      </c>
      <c r="B23" s="67">
        <f>Mortality!B23/0.8*1000</f>
        <v>3.5750000000000002</v>
      </c>
      <c r="C23" s="6">
        <f>Incidence!B23/0.8*1000</f>
        <v>10.7</v>
      </c>
      <c r="D23" s="3"/>
      <c r="E23" s="3"/>
    </row>
    <row r="24" spans="1:5" x14ac:dyDescent="0.25">
      <c r="A24" s="9">
        <v>58</v>
      </c>
      <c r="B24" s="67">
        <f>Mortality!B24/0.8*1000</f>
        <v>4</v>
      </c>
      <c r="C24" s="6">
        <f>Incidence!B24/0.8*1000</f>
        <v>11.762499999999999</v>
      </c>
      <c r="D24" s="3"/>
      <c r="E24" s="3"/>
    </row>
    <row r="25" spans="1:5" x14ac:dyDescent="0.25">
      <c r="A25" s="9">
        <v>59</v>
      </c>
      <c r="B25" s="67">
        <f>Mortality!B25/0.8*1000</f>
        <v>4.4749999999999996</v>
      </c>
      <c r="C25" s="6">
        <f>Incidence!B25/0.8*1000</f>
        <v>12.9625</v>
      </c>
      <c r="D25" s="3"/>
      <c r="E25" s="3"/>
    </row>
    <row r="26" spans="1:5" x14ac:dyDescent="0.25">
      <c r="A26" s="9">
        <v>60</v>
      </c>
      <c r="B26" s="67">
        <f>Mortality!B26/0.8*1000</f>
        <v>4.9624999999999995</v>
      </c>
      <c r="C26" s="6">
        <f>Incidence!B26/0.8*1000</f>
        <v>14.3</v>
      </c>
      <c r="D26" s="3"/>
      <c r="E26" s="3"/>
    </row>
    <row r="27" spans="1:5" x14ac:dyDescent="0.25">
      <c r="A27" s="9">
        <v>61</v>
      </c>
      <c r="B27" s="67">
        <f>Mortality!B27/0.8*1000</f>
        <v>5.4749999999999996</v>
      </c>
      <c r="C27" s="6">
        <f>Incidence!B27/0.8*1000</f>
        <v>15.824999999999999</v>
      </c>
      <c r="D27" s="3"/>
      <c r="E27" s="3"/>
    </row>
    <row r="28" spans="1:5" x14ac:dyDescent="0.25">
      <c r="A28" s="9">
        <v>62</v>
      </c>
      <c r="B28" s="67">
        <f>Mortality!B28/0.8*1000</f>
        <v>5.9874999999999998</v>
      </c>
      <c r="C28" s="6">
        <f>Incidence!B28/0.8*1000</f>
        <v>17.600000000000001</v>
      </c>
      <c r="D28" s="3"/>
      <c r="E28" s="3"/>
    </row>
    <row r="29" spans="1:5" x14ac:dyDescent="0.25">
      <c r="A29" s="9">
        <v>63</v>
      </c>
      <c r="B29" s="67">
        <f>Mortality!B29/0.8*1000</f>
        <v>6.5625</v>
      </c>
      <c r="C29" s="6">
        <f>Incidence!B29/0.8*1000</f>
        <v>19.6875</v>
      </c>
      <c r="D29" s="3"/>
      <c r="E29" s="3"/>
    </row>
    <row r="30" spans="1:5" x14ac:dyDescent="0.25">
      <c r="A30" s="10">
        <v>64</v>
      </c>
      <c r="B30" s="84">
        <f>Mortality!B30/0.8*1000</f>
        <v>7.2374999999999998</v>
      </c>
      <c r="C30" s="8">
        <f>Incidence!B30/0.8*1000</f>
        <v>21.962499999999995</v>
      </c>
      <c r="D30" s="3"/>
      <c r="E30" s="3"/>
    </row>
    <row r="31" spans="1:5" x14ac:dyDescent="0.25">
      <c r="D31" s="3"/>
      <c r="E31" s="3"/>
    </row>
    <row r="32" spans="1:5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  <row r="38" spans="4:5" x14ac:dyDescent="0.25">
      <c r="D38" s="3"/>
      <c r="E38" s="3"/>
    </row>
    <row r="39" spans="4:5" x14ac:dyDescent="0.25">
      <c r="D39" s="3"/>
      <c r="E39" s="3"/>
    </row>
    <row r="40" spans="4:5" x14ac:dyDescent="0.25">
      <c r="D40" s="3"/>
      <c r="E40" s="3"/>
    </row>
    <row r="41" spans="4:5" x14ac:dyDescent="0.25">
      <c r="D41" s="3"/>
      <c r="E41" s="3"/>
    </row>
    <row r="42" spans="4:5" x14ac:dyDescent="0.25">
      <c r="D42" s="3"/>
      <c r="E42" s="3"/>
    </row>
    <row r="43" spans="4:5" x14ac:dyDescent="0.25">
      <c r="D43" s="3"/>
      <c r="E43" s="3"/>
    </row>
    <row r="44" spans="4:5" x14ac:dyDescent="0.25">
      <c r="D44" s="3"/>
      <c r="E44" s="3"/>
    </row>
    <row r="45" spans="4:5" x14ac:dyDescent="0.25">
      <c r="D45" s="3"/>
      <c r="E45" s="3"/>
    </row>
    <row r="46" spans="4:5" x14ac:dyDescent="0.25">
      <c r="D46" s="3"/>
      <c r="E46" s="3"/>
    </row>
    <row r="47" spans="4:5" x14ac:dyDescent="0.25">
      <c r="D47" s="3"/>
      <c r="E47" s="3"/>
    </row>
    <row r="48" spans="4:5" x14ac:dyDescent="0.25">
      <c r="D48" s="3"/>
      <c r="E48" s="3"/>
    </row>
    <row r="49" spans="4:5" x14ac:dyDescent="0.25">
      <c r="D49" s="3"/>
      <c r="E49" s="3"/>
    </row>
    <row r="50" spans="4:5" x14ac:dyDescent="0.25">
      <c r="D50" s="3"/>
      <c r="E50" s="3"/>
    </row>
    <row r="51" spans="4:5" x14ac:dyDescent="0.25">
      <c r="D51" s="3"/>
      <c r="E51" s="3"/>
    </row>
    <row r="52" spans="4:5" x14ac:dyDescent="0.25">
      <c r="D52" s="3"/>
      <c r="E52" s="3"/>
    </row>
    <row r="53" spans="4:5" x14ac:dyDescent="0.25">
      <c r="D53" s="3"/>
      <c r="E53" s="3"/>
    </row>
    <row r="54" spans="4:5" x14ac:dyDescent="0.25">
      <c r="D54" s="3"/>
      <c r="E54" s="3"/>
    </row>
    <row r="55" spans="4:5" x14ac:dyDescent="0.25">
      <c r="D55" s="3"/>
      <c r="E55" s="3"/>
    </row>
    <row r="56" spans="4:5" x14ac:dyDescent="0.25">
      <c r="D56" s="3"/>
      <c r="E56" s="3"/>
    </row>
    <row r="57" spans="4:5" x14ac:dyDescent="0.25">
      <c r="D57" s="3"/>
      <c r="E57" s="3"/>
    </row>
    <row r="58" spans="4:5" x14ac:dyDescent="0.25">
      <c r="D58" s="3"/>
      <c r="E58" s="3"/>
    </row>
    <row r="59" spans="4:5" x14ac:dyDescent="0.25">
      <c r="D59" s="3"/>
      <c r="E59" s="3"/>
    </row>
    <row r="60" spans="4:5" x14ac:dyDescent="0.25">
      <c r="D60" s="3"/>
      <c r="E60" s="3"/>
    </row>
    <row r="61" spans="4:5" x14ac:dyDescent="0.25">
      <c r="D61" s="3"/>
      <c r="E61" s="3"/>
    </row>
    <row r="62" spans="4:5" x14ac:dyDescent="0.25">
      <c r="D62" s="3"/>
      <c r="E62" s="3"/>
    </row>
    <row r="63" spans="4:5" x14ac:dyDescent="0.25">
      <c r="D63" s="3"/>
      <c r="E63" s="3"/>
    </row>
    <row r="64" spans="4:5" x14ac:dyDescent="0.25">
      <c r="D64" s="3"/>
      <c r="E64" s="3"/>
    </row>
    <row r="65" spans="4:5" x14ac:dyDescent="0.25">
      <c r="D65" s="3"/>
      <c r="E65" s="3"/>
    </row>
    <row r="66" spans="4:5" x14ac:dyDescent="0.25">
      <c r="D66" s="3"/>
      <c r="E66" s="3"/>
    </row>
    <row r="67" spans="4:5" x14ac:dyDescent="0.25">
      <c r="D67" s="3"/>
      <c r="E67" s="3"/>
    </row>
    <row r="68" spans="4:5" x14ac:dyDescent="0.25">
      <c r="D68" s="3"/>
      <c r="E68" s="3"/>
    </row>
    <row r="69" spans="4:5" x14ac:dyDescent="0.25">
      <c r="D69" s="3"/>
      <c r="E69" s="3"/>
    </row>
    <row r="70" spans="4:5" x14ac:dyDescent="0.25">
      <c r="D70" s="3"/>
      <c r="E70" s="3"/>
    </row>
    <row r="71" spans="4:5" x14ac:dyDescent="0.25">
      <c r="D71" s="3"/>
      <c r="E71" s="3"/>
    </row>
    <row r="72" spans="4:5" x14ac:dyDescent="0.25">
      <c r="D72" s="3"/>
      <c r="E72" s="3"/>
    </row>
    <row r="73" spans="4:5" x14ac:dyDescent="0.25">
      <c r="D73" s="3"/>
      <c r="E73" s="3"/>
    </row>
    <row r="74" spans="4:5" x14ac:dyDescent="0.25">
      <c r="D74" s="3"/>
      <c r="E74" s="3"/>
    </row>
    <row r="75" spans="4:5" x14ac:dyDescent="0.25">
      <c r="D75" s="3"/>
      <c r="E75" s="3"/>
    </row>
    <row r="76" spans="4:5" x14ac:dyDescent="0.25">
      <c r="D76" s="3"/>
      <c r="E76" s="3"/>
    </row>
    <row r="77" spans="4:5" x14ac:dyDescent="0.25">
      <c r="D77" s="3"/>
      <c r="E77" s="3"/>
    </row>
    <row r="78" spans="4:5" x14ac:dyDescent="0.25">
      <c r="D78" s="3"/>
      <c r="E78" s="3"/>
    </row>
    <row r="79" spans="4:5" x14ac:dyDescent="0.25">
      <c r="D79" s="3"/>
      <c r="E79" s="3"/>
    </row>
    <row r="80" spans="4:5" x14ac:dyDescent="0.25">
      <c r="D80" s="3"/>
      <c r="E80" s="3"/>
    </row>
    <row r="81" spans="4:5" x14ac:dyDescent="0.25">
      <c r="D81" s="3"/>
      <c r="E81" s="3"/>
    </row>
    <row r="82" spans="4:5" x14ac:dyDescent="0.25">
      <c r="D82" s="3"/>
      <c r="E82" s="3"/>
    </row>
    <row r="83" spans="4:5" x14ac:dyDescent="0.25">
      <c r="D83" s="3"/>
      <c r="E83" s="3"/>
    </row>
    <row r="84" spans="4:5" x14ac:dyDescent="0.25">
      <c r="D84" s="3"/>
      <c r="E84" s="3"/>
    </row>
    <row r="85" spans="4:5" x14ac:dyDescent="0.25">
      <c r="D85" s="3"/>
      <c r="E85" s="3"/>
    </row>
    <row r="86" spans="4:5" x14ac:dyDescent="0.25">
      <c r="D86" s="3"/>
      <c r="E86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zoomScaleNormal="100" workbookViewId="0">
      <selection activeCell="D39" sqref="D39"/>
    </sheetView>
  </sheetViews>
  <sheetFormatPr defaultRowHeight="15" x14ac:dyDescent="0.25"/>
  <cols>
    <col min="1" max="1" width="14.7109375" customWidth="1"/>
    <col min="2" max="7" width="17.28515625" style="11" customWidth="1"/>
    <col min="8" max="8" width="25.7109375" customWidth="1"/>
  </cols>
  <sheetData>
    <row r="1" spans="1:7" ht="21" x14ac:dyDescent="0.35">
      <c r="A1" s="13" t="s">
        <v>33</v>
      </c>
    </row>
    <row r="2" spans="1:7" x14ac:dyDescent="0.25">
      <c r="A2" s="14"/>
      <c r="B2" s="43"/>
      <c r="C2" s="43"/>
      <c r="D2" s="43"/>
      <c r="E2" s="43"/>
      <c r="F2" s="43"/>
      <c r="G2" s="43"/>
    </row>
    <row r="3" spans="1:7" x14ac:dyDescent="0.25">
      <c r="A3" s="32"/>
      <c r="B3" s="87" t="s">
        <v>24</v>
      </c>
      <c r="C3" s="87"/>
      <c r="D3" s="87" t="s">
        <v>25</v>
      </c>
      <c r="E3" s="87"/>
      <c r="F3" s="87" t="s">
        <v>26</v>
      </c>
      <c r="G3" s="87"/>
    </row>
    <row r="4" spans="1:7" x14ac:dyDescent="0.25">
      <c r="A4" s="33"/>
      <c r="B4" s="34" t="s">
        <v>27</v>
      </c>
      <c r="C4" s="34" t="s">
        <v>28</v>
      </c>
      <c r="D4" s="34" t="s">
        <v>27</v>
      </c>
      <c r="E4" s="34" t="s">
        <v>28</v>
      </c>
      <c r="F4" s="34" t="s">
        <v>27</v>
      </c>
      <c r="G4" s="34" t="s">
        <v>28</v>
      </c>
    </row>
    <row r="5" spans="1:7" x14ac:dyDescent="0.25">
      <c r="A5" s="32" t="s">
        <v>29</v>
      </c>
      <c r="B5" s="35">
        <v>7.5</v>
      </c>
      <c r="C5" s="35"/>
      <c r="D5" s="35">
        <v>8.4</v>
      </c>
      <c r="E5" s="35">
        <v>4.9000000000000004</v>
      </c>
      <c r="F5" s="35">
        <v>7.3</v>
      </c>
      <c r="G5" s="35">
        <v>11.9</v>
      </c>
    </row>
    <row r="6" spans="1:7" x14ac:dyDescent="0.25">
      <c r="A6" s="32" t="s">
        <v>30</v>
      </c>
      <c r="B6" s="35">
        <v>12.3</v>
      </c>
      <c r="C6" s="35"/>
      <c r="D6" s="35">
        <v>15.9</v>
      </c>
      <c r="E6" s="35">
        <v>8.1</v>
      </c>
      <c r="F6" s="35">
        <v>3.84</v>
      </c>
      <c r="G6" s="35">
        <v>9.9600000000000009</v>
      </c>
    </row>
    <row r="7" spans="1:7" x14ac:dyDescent="0.25">
      <c r="A7" s="32" t="s">
        <v>31</v>
      </c>
      <c r="B7" s="35">
        <v>20.399999999999999</v>
      </c>
      <c r="C7" s="35"/>
      <c r="D7" s="35">
        <v>5.8</v>
      </c>
      <c r="E7" s="35">
        <v>6.2</v>
      </c>
      <c r="F7" s="35">
        <v>3.41</v>
      </c>
      <c r="G7" s="35">
        <v>7.82</v>
      </c>
    </row>
    <row r="8" spans="1:7" x14ac:dyDescent="0.25">
      <c r="A8" s="32" t="s">
        <v>32</v>
      </c>
      <c r="B8" s="35">
        <v>25.6</v>
      </c>
      <c r="C8" s="35"/>
      <c r="D8" s="35">
        <v>2.1</v>
      </c>
      <c r="E8" s="35">
        <v>1.4</v>
      </c>
      <c r="F8" s="35">
        <v>0.72</v>
      </c>
      <c r="G8" s="35">
        <v>1.93</v>
      </c>
    </row>
    <row r="9" spans="1:7" x14ac:dyDescent="0.25">
      <c r="A9" s="27"/>
    </row>
    <row r="10" spans="1:7" s="14" customFormat="1" x14ac:dyDescent="0.25">
      <c r="A10" s="28"/>
      <c r="B10" s="88" t="s">
        <v>24</v>
      </c>
      <c r="C10" s="88"/>
      <c r="D10" s="88" t="s">
        <v>25</v>
      </c>
      <c r="E10" s="88"/>
      <c r="F10" s="88" t="s">
        <v>26</v>
      </c>
      <c r="G10" s="88"/>
    </row>
    <row r="11" spans="1:7" s="14" customFormat="1" x14ac:dyDescent="0.25">
      <c r="B11" s="36" t="s">
        <v>27</v>
      </c>
      <c r="C11" s="36" t="s">
        <v>28</v>
      </c>
      <c r="D11" s="36" t="s">
        <v>27</v>
      </c>
      <c r="E11" s="36" t="s">
        <v>28</v>
      </c>
      <c r="F11" s="36" t="s">
        <v>27</v>
      </c>
      <c r="G11" s="36" t="s">
        <v>28</v>
      </c>
    </row>
    <row r="12" spans="1:7" s="14" customFormat="1" x14ac:dyDescent="0.25">
      <c r="A12" s="14">
        <v>18</v>
      </c>
      <c r="B12" s="43">
        <f>B$5/100000</f>
        <v>7.4999999999999993E-5</v>
      </c>
      <c r="C12" s="43">
        <f>C$5/100000</f>
        <v>0</v>
      </c>
      <c r="D12" s="43">
        <f t="shared" ref="D12:G12" si="0">D$5/100000</f>
        <v>8.4000000000000009E-5</v>
      </c>
      <c r="E12" s="43">
        <f t="shared" si="0"/>
        <v>4.9000000000000005E-5</v>
      </c>
      <c r="F12" s="43">
        <f t="shared" si="0"/>
        <v>7.2999999999999999E-5</v>
      </c>
      <c r="G12" s="43">
        <f t="shared" si="0"/>
        <v>1.1900000000000001E-4</v>
      </c>
    </row>
    <row r="13" spans="1:7" s="14" customFormat="1" x14ac:dyDescent="0.25">
      <c r="A13" s="14">
        <f>A12+1</f>
        <v>19</v>
      </c>
      <c r="B13" s="43">
        <f t="shared" ref="B13:G33" si="1">B$5/100000</f>
        <v>7.4999999999999993E-5</v>
      </c>
      <c r="C13" s="43">
        <f t="shared" si="1"/>
        <v>0</v>
      </c>
      <c r="D13" s="43">
        <f t="shared" si="1"/>
        <v>8.4000000000000009E-5</v>
      </c>
      <c r="E13" s="43">
        <f t="shared" si="1"/>
        <v>4.9000000000000005E-5</v>
      </c>
      <c r="F13" s="43">
        <f t="shared" si="1"/>
        <v>7.2999999999999999E-5</v>
      </c>
      <c r="G13" s="43">
        <f t="shared" si="1"/>
        <v>1.1900000000000001E-4</v>
      </c>
    </row>
    <row r="14" spans="1:7" x14ac:dyDescent="0.25">
      <c r="A14">
        <f t="shared" ref="A14:A58" si="2">A13+1</f>
        <v>20</v>
      </c>
      <c r="B14" s="43">
        <f t="shared" si="1"/>
        <v>7.4999999999999993E-5</v>
      </c>
      <c r="C14" s="43">
        <f t="shared" si="1"/>
        <v>0</v>
      </c>
      <c r="D14" s="43">
        <f t="shared" si="1"/>
        <v>8.4000000000000009E-5</v>
      </c>
      <c r="E14" s="43">
        <f t="shared" si="1"/>
        <v>4.9000000000000005E-5</v>
      </c>
      <c r="F14" s="43">
        <f t="shared" si="1"/>
        <v>7.2999999999999999E-5</v>
      </c>
      <c r="G14" s="43">
        <f t="shared" si="1"/>
        <v>1.1900000000000001E-4</v>
      </c>
    </row>
    <row r="15" spans="1:7" x14ac:dyDescent="0.25">
      <c r="A15">
        <f t="shared" si="2"/>
        <v>21</v>
      </c>
      <c r="B15" s="43">
        <f t="shared" si="1"/>
        <v>7.4999999999999993E-5</v>
      </c>
      <c r="C15" s="43">
        <f t="shared" si="1"/>
        <v>0</v>
      </c>
      <c r="D15" s="43">
        <f t="shared" si="1"/>
        <v>8.4000000000000009E-5</v>
      </c>
      <c r="E15" s="43">
        <f t="shared" si="1"/>
        <v>4.9000000000000005E-5</v>
      </c>
      <c r="F15" s="43">
        <f t="shared" si="1"/>
        <v>7.2999999999999999E-5</v>
      </c>
      <c r="G15" s="43">
        <f t="shared" si="1"/>
        <v>1.1900000000000001E-4</v>
      </c>
    </row>
    <row r="16" spans="1:7" x14ac:dyDescent="0.25">
      <c r="A16">
        <f t="shared" si="2"/>
        <v>22</v>
      </c>
      <c r="B16" s="43">
        <f t="shared" si="1"/>
        <v>7.4999999999999993E-5</v>
      </c>
      <c r="C16" s="43">
        <f t="shared" si="1"/>
        <v>0</v>
      </c>
      <c r="D16" s="43">
        <f t="shared" si="1"/>
        <v>8.4000000000000009E-5</v>
      </c>
      <c r="E16" s="43">
        <f t="shared" si="1"/>
        <v>4.9000000000000005E-5</v>
      </c>
      <c r="F16" s="43">
        <f t="shared" si="1"/>
        <v>7.2999999999999999E-5</v>
      </c>
      <c r="G16" s="43">
        <f t="shared" si="1"/>
        <v>1.1900000000000001E-4</v>
      </c>
    </row>
    <row r="17" spans="1:7" x14ac:dyDescent="0.25">
      <c r="A17">
        <f t="shared" si="2"/>
        <v>23</v>
      </c>
      <c r="B17" s="43">
        <f>B$5/100000</f>
        <v>7.4999999999999993E-5</v>
      </c>
      <c r="C17" s="43">
        <f t="shared" si="1"/>
        <v>0</v>
      </c>
      <c r="D17" s="43">
        <f t="shared" si="1"/>
        <v>8.4000000000000009E-5</v>
      </c>
      <c r="E17" s="43">
        <f t="shared" si="1"/>
        <v>4.9000000000000005E-5</v>
      </c>
      <c r="F17" s="43">
        <f t="shared" si="1"/>
        <v>7.2999999999999999E-5</v>
      </c>
      <c r="G17" s="43">
        <f t="shared" si="1"/>
        <v>1.1900000000000001E-4</v>
      </c>
    </row>
    <row r="18" spans="1:7" x14ac:dyDescent="0.25">
      <c r="A18">
        <f t="shared" si="2"/>
        <v>24</v>
      </c>
      <c r="B18" s="43">
        <f t="shared" si="1"/>
        <v>7.4999999999999993E-5</v>
      </c>
      <c r="C18" s="43">
        <f t="shared" si="1"/>
        <v>0</v>
      </c>
      <c r="D18" s="43">
        <f t="shared" si="1"/>
        <v>8.4000000000000009E-5</v>
      </c>
      <c r="E18" s="43">
        <f t="shared" si="1"/>
        <v>4.9000000000000005E-5</v>
      </c>
      <c r="F18" s="43">
        <f t="shared" si="1"/>
        <v>7.2999999999999999E-5</v>
      </c>
      <c r="G18" s="43">
        <f t="shared" si="1"/>
        <v>1.1900000000000001E-4</v>
      </c>
    </row>
    <row r="19" spans="1:7" x14ac:dyDescent="0.25">
      <c r="A19">
        <f t="shared" si="2"/>
        <v>25</v>
      </c>
      <c r="B19" s="43">
        <f t="shared" si="1"/>
        <v>7.4999999999999993E-5</v>
      </c>
      <c r="C19" s="43">
        <f t="shared" si="1"/>
        <v>0</v>
      </c>
      <c r="D19" s="43">
        <f t="shared" si="1"/>
        <v>8.4000000000000009E-5</v>
      </c>
      <c r="E19" s="43">
        <f t="shared" si="1"/>
        <v>4.9000000000000005E-5</v>
      </c>
      <c r="F19" s="43">
        <f t="shared" si="1"/>
        <v>7.2999999999999999E-5</v>
      </c>
      <c r="G19" s="43">
        <f t="shared" si="1"/>
        <v>1.1900000000000001E-4</v>
      </c>
    </row>
    <row r="20" spans="1:7" x14ac:dyDescent="0.25">
      <c r="A20">
        <f t="shared" si="2"/>
        <v>26</v>
      </c>
      <c r="B20" s="43">
        <f t="shared" si="1"/>
        <v>7.4999999999999993E-5</v>
      </c>
      <c r="C20" s="43">
        <f t="shared" si="1"/>
        <v>0</v>
      </c>
      <c r="D20" s="43">
        <f t="shared" si="1"/>
        <v>8.4000000000000009E-5</v>
      </c>
      <c r="E20" s="43">
        <f t="shared" si="1"/>
        <v>4.9000000000000005E-5</v>
      </c>
      <c r="F20" s="43">
        <f t="shared" si="1"/>
        <v>7.2999999999999999E-5</v>
      </c>
      <c r="G20" s="43">
        <f t="shared" si="1"/>
        <v>1.1900000000000001E-4</v>
      </c>
    </row>
    <row r="21" spans="1:7" x14ac:dyDescent="0.25">
      <c r="A21">
        <f t="shared" si="2"/>
        <v>27</v>
      </c>
      <c r="B21" s="43">
        <f t="shared" si="1"/>
        <v>7.4999999999999993E-5</v>
      </c>
      <c r="C21" s="43">
        <f t="shared" si="1"/>
        <v>0</v>
      </c>
      <c r="D21" s="43">
        <f t="shared" si="1"/>
        <v>8.4000000000000009E-5</v>
      </c>
      <c r="E21" s="43">
        <f t="shared" si="1"/>
        <v>4.9000000000000005E-5</v>
      </c>
      <c r="F21" s="43">
        <f t="shared" si="1"/>
        <v>7.2999999999999999E-5</v>
      </c>
      <c r="G21" s="43">
        <f t="shared" si="1"/>
        <v>1.1900000000000001E-4</v>
      </c>
    </row>
    <row r="22" spans="1:7" x14ac:dyDescent="0.25">
      <c r="A22">
        <f t="shared" si="2"/>
        <v>28</v>
      </c>
      <c r="B22" s="43">
        <f t="shared" si="1"/>
        <v>7.4999999999999993E-5</v>
      </c>
      <c r="C22" s="43">
        <f t="shared" si="1"/>
        <v>0</v>
      </c>
      <c r="D22" s="43">
        <f t="shared" si="1"/>
        <v>8.4000000000000009E-5</v>
      </c>
      <c r="E22" s="43">
        <f t="shared" si="1"/>
        <v>4.9000000000000005E-5</v>
      </c>
      <c r="F22" s="43">
        <f t="shared" si="1"/>
        <v>7.2999999999999999E-5</v>
      </c>
      <c r="G22" s="43">
        <f t="shared" si="1"/>
        <v>1.1900000000000001E-4</v>
      </c>
    </row>
    <row r="23" spans="1:7" x14ac:dyDescent="0.25">
      <c r="A23">
        <f t="shared" si="2"/>
        <v>29</v>
      </c>
      <c r="B23" s="43">
        <f t="shared" si="1"/>
        <v>7.4999999999999993E-5</v>
      </c>
      <c r="C23" s="43">
        <f t="shared" si="1"/>
        <v>0</v>
      </c>
      <c r="D23" s="43">
        <f t="shared" si="1"/>
        <v>8.4000000000000009E-5</v>
      </c>
      <c r="E23" s="43">
        <f t="shared" si="1"/>
        <v>4.9000000000000005E-5</v>
      </c>
      <c r="F23" s="43">
        <f t="shared" si="1"/>
        <v>7.2999999999999999E-5</v>
      </c>
      <c r="G23" s="43">
        <f t="shared" si="1"/>
        <v>1.1900000000000001E-4</v>
      </c>
    </row>
    <row r="24" spans="1:7" x14ac:dyDescent="0.25">
      <c r="A24">
        <f t="shared" si="2"/>
        <v>30</v>
      </c>
      <c r="B24" s="43">
        <f t="shared" si="1"/>
        <v>7.4999999999999993E-5</v>
      </c>
      <c r="C24" s="43">
        <f t="shared" si="1"/>
        <v>0</v>
      </c>
      <c r="D24" s="43">
        <f t="shared" si="1"/>
        <v>8.4000000000000009E-5</v>
      </c>
      <c r="E24" s="43">
        <f t="shared" si="1"/>
        <v>4.9000000000000005E-5</v>
      </c>
      <c r="F24" s="43">
        <f t="shared" si="1"/>
        <v>7.2999999999999999E-5</v>
      </c>
      <c r="G24" s="43">
        <f t="shared" si="1"/>
        <v>1.1900000000000001E-4</v>
      </c>
    </row>
    <row r="25" spans="1:7" x14ac:dyDescent="0.25">
      <c r="A25">
        <f t="shared" si="2"/>
        <v>31</v>
      </c>
      <c r="B25" s="43">
        <f t="shared" si="1"/>
        <v>7.4999999999999993E-5</v>
      </c>
      <c r="C25" s="43">
        <f t="shared" si="1"/>
        <v>0</v>
      </c>
      <c r="D25" s="43">
        <f t="shared" si="1"/>
        <v>8.4000000000000009E-5</v>
      </c>
      <c r="E25" s="43">
        <f t="shared" si="1"/>
        <v>4.9000000000000005E-5</v>
      </c>
      <c r="F25" s="43">
        <f t="shared" si="1"/>
        <v>7.2999999999999999E-5</v>
      </c>
      <c r="G25" s="43">
        <f t="shared" si="1"/>
        <v>1.1900000000000001E-4</v>
      </c>
    </row>
    <row r="26" spans="1:7" x14ac:dyDescent="0.25">
      <c r="A26">
        <f t="shared" si="2"/>
        <v>32</v>
      </c>
      <c r="B26" s="43">
        <f t="shared" si="1"/>
        <v>7.4999999999999993E-5</v>
      </c>
      <c r="C26" s="43">
        <f t="shared" si="1"/>
        <v>0</v>
      </c>
      <c r="D26" s="43">
        <f t="shared" si="1"/>
        <v>8.4000000000000009E-5</v>
      </c>
      <c r="E26" s="43">
        <f t="shared" si="1"/>
        <v>4.9000000000000005E-5</v>
      </c>
      <c r="F26" s="43">
        <f t="shared" si="1"/>
        <v>7.2999999999999999E-5</v>
      </c>
      <c r="G26" s="43">
        <f t="shared" si="1"/>
        <v>1.1900000000000001E-4</v>
      </c>
    </row>
    <row r="27" spans="1:7" x14ac:dyDescent="0.25">
      <c r="A27">
        <f t="shared" si="2"/>
        <v>33</v>
      </c>
      <c r="B27" s="43">
        <f t="shared" si="1"/>
        <v>7.4999999999999993E-5</v>
      </c>
      <c r="C27" s="43">
        <f t="shared" si="1"/>
        <v>0</v>
      </c>
      <c r="D27" s="43">
        <f t="shared" si="1"/>
        <v>8.4000000000000009E-5</v>
      </c>
      <c r="E27" s="43">
        <f t="shared" si="1"/>
        <v>4.9000000000000005E-5</v>
      </c>
      <c r="F27" s="43">
        <f t="shared" si="1"/>
        <v>7.2999999999999999E-5</v>
      </c>
      <c r="G27" s="43">
        <f t="shared" si="1"/>
        <v>1.1900000000000001E-4</v>
      </c>
    </row>
    <row r="28" spans="1:7" x14ac:dyDescent="0.25">
      <c r="A28">
        <f t="shared" si="2"/>
        <v>34</v>
      </c>
      <c r="B28" s="43">
        <f t="shared" si="1"/>
        <v>7.4999999999999993E-5</v>
      </c>
      <c r="C28" s="43">
        <f t="shared" si="1"/>
        <v>0</v>
      </c>
      <c r="D28" s="43">
        <f t="shared" si="1"/>
        <v>8.4000000000000009E-5</v>
      </c>
      <c r="E28" s="43">
        <f t="shared" si="1"/>
        <v>4.9000000000000005E-5</v>
      </c>
      <c r="F28" s="43">
        <f t="shared" si="1"/>
        <v>7.2999999999999999E-5</v>
      </c>
      <c r="G28" s="43">
        <f t="shared" si="1"/>
        <v>1.1900000000000001E-4</v>
      </c>
    </row>
    <row r="29" spans="1:7" x14ac:dyDescent="0.25">
      <c r="A29">
        <f t="shared" si="2"/>
        <v>35</v>
      </c>
      <c r="B29" s="43">
        <f t="shared" si="1"/>
        <v>7.4999999999999993E-5</v>
      </c>
      <c r="C29" s="43">
        <f t="shared" si="1"/>
        <v>0</v>
      </c>
      <c r="D29" s="43">
        <f t="shared" si="1"/>
        <v>8.4000000000000009E-5</v>
      </c>
      <c r="E29" s="43">
        <f t="shared" si="1"/>
        <v>4.9000000000000005E-5</v>
      </c>
      <c r="F29" s="43">
        <f t="shared" si="1"/>
        <v>7.2999999999999999E-5</v>
      </c>
      <c r="G29" s="43">
        <f t="shared" si="1"/>
        <v>1.1900000000000001E-4</v>
      </c>
    </row>
    <row r="30" spans="1:7" x14ac:dyDescent="0.25">
      <c r="A30">
        <f t="shared" si="2"/>
        <v>36</v>
      </c>
      <c r="B30" s="43">
        <f t="shared" si="1"/>
        <v>7.4999999999999993E-5</v>
      </c>
      <c r="C30" s="43">
        <f t="shared" si="1"/>
        <v>0</v>
      </c>
      <c r="D30" s="43">
        <f t="shared" si="1"/>
        <v>8.4000000000000009E-5</v>
      </c>
      <c r="E30" s="43">
        <f t="shared" si="1"/>
        <v>4.9000000000000005E-5</v>
      </c>
      <c r="F30" s="43">
        <f t="shared" si="1"/>
        <v>7.2999999999999999E-5</v>
      </c>
      <c r="G30" s="43">
        <f t="shared" si="1"/>
        <v>1.1900000000000001E-4</v>
      </c>
    </row>
    <row r="31" spans="1:7" x14ac:dyDescent="0.25">
      <c r="A31">
        <f t="shared" si="2"/>
        <v>37</v>
      </c>
      <c r="B31" s="43">
        <f t="shared" si="1"/>
        <v>7.4999999999999993E-5</v>
      </c>
      <c r="C31" s="43">
        <f t="shared" si="1"/>
        <v>0</v>
      </c>
      <c r="D31" s="43">
        <f t="shared" si="1"/>
        <v>8.4000000000000009E-5</v>
      </c>
      <c r="E31" s="43">
        <f t="shared" si="1"/>
        <v>4.9000000000000005E-5</v>
      </c>
      <c r="F31" s="43">
        <f t="shared" si="1"/>
        <v>7.2999999999999999E-5</v>
      </c>
      <c r="G31" s="43">
        <f t="shared" si="1"/>
        <v>1.1900000000000001E-4</v>
      </c>
    </row>
    <row r="32" spans="1:7" x14ac:dyDescent="0.25">
      <c r="A32">
        <f t="shared" si="2"/>
        <v>38</v>
      </c>
      <c r="B32" s="43">
        <f t="shared" si="1"/>
        <v>7.4999999999999993E-5</v>
      </c>
      <c r="C32" s="43">
        <f t="shared" si="1"/>
        <v>0</v>
      </c>
      <c r="D32" s="43">
        <f t="shared" si="1"/>
        <v>8.4000000000000009E-5</v>
      </c>
      <c r="E32" s="43">
        <f t="shared" si="1"/>
        <v>4.9000000000000005E-5</v>
      </c>
      <c r="F32" s="43">
        <f t="shared" si="1"/>
        <v>7.2999999999999999E-5</v>
      </c>
      <c r="G32" s="43">
        <f t="shared" si="1"/>
        <v>1.1900000000000001E-4</v>
      </c>
    </row>
    <row r="33" spans="1:7" x14ac:dyDescent="0.25">
      <c r="A33">
        <f t="shared" si="2"/>
        <v>39</v>
      </c>
      <c r="B33" s="43">
        <f t="shared" si="1"/>
        <v>7.4999999999999993E-5</v>
      </c>
      <c r="C33" s="43">
        <f t="shared" si="1"/>
        <v>0</v>
      </c>
      <c r="D33" s="43">
        <f t="shared" si="1"/>
        <v>8.4000000000000009E-5</v>
      </c>
      <c r="E33" s="43">
        <f t="shared" si="1"/>
        <v>4.9000000000000005E-5</v>
      </c>
      <c r="F33" s="43">
        <f t="shared" si="1"/>
        <v>7.2999999999999999E-5</v>
      </c>
      <c r="G33" s="43">
        <f t="shared" si="1"/>
        <v>1.1900000000000001E-4</v>
      </c>
    </row>
    <row r="34" spans="1:7" x14ac:dyDescent="0.25">
      <c r="A34">
        <f t="shared" si="2"/>
        <v>40</v>
      </c>
      <c r="B34" s="43">
        <f>B$6/100000</f>
        <v>1.2300000000000001E-4</v>
      </c>
      <c r="C34" s="43">
        <f t="shared" ref="C34:G34" si="3">C$6/100000</f>
        <v>0</v>
      </c>
      <c r="D34" s="43">
        <f t="shared" si="3"/>
        <v>1.5900000000000002E-4</v>
      </c>
      <c r="E34" s="43">
        <f t="shared" si="3"/>
        <v>8.099999999999999E-5</v>
      </c>
      <c r="F34" s="43">
        <f t="shared" si="3"/>
        <v>3.8399999999999998E-5</v>
      </c>
      <c r="G34" s="43">
        <f t="shared" si="3"/>
        <v>9.9600000000000009E-5</v>
      </c>
    </row>
    <row r="35" spans="1:7" x14ac:dyDescent="0.25">
      <c r="A35">
        <f t="shared" si="2"/>
        <v>41</v>
      </c>
      <c r="B35" s="43">
        <f t="shared" ref="B35:G43" si="4">B$6/100000</f>
        <v>1.2300000000000001E-4</v>
      </c>
      <c r="C35" s="43">
        <f t="shared" si="4"/>
        <v>0</v>
      </c>
      <c r="D35" s="43">
        <f t="shared" si="4"/>
        <v>1.5900000000000002E-4</v>
      </c>
      <c r="E35" s="43">
        <f t="shared" si="4"/>
        <v>8.099999999999999E-5</v>
      </c>
      <c r="F35" s="43">
        <f t="shared" si="4"/>
        <v>3.8399999999999998E-5</v>
      </c>
      <c r="G35" s="43">
        <f t="shared" si="4"/>
        <v>9.9600000000000009E-5</v>
      </c>
    </row>
    <row r="36" spans="1:7" x14ac:dyDescent="0.25">
      <c r="A36">
        <f t="shared" si="2"/>
        <v>42</v>
      </c>
      <c r="B36" s="43">
        <f t="shared" si="4"/>
        <v>1.2300000000000001E-4</v>
      </c>
      <c r="C36" s="43">
        <f t="shared" si="4"/>
        <v>0</v>
      </c>
      <c r="D36" s="43">
        <f t="shared" si="4"/>
        <v>1.5900000000000002E-4</v>
      </c>
      <c r="E36" s="43">
        <f t="shared" si="4"/>
        <v>8.099999999999999E-5</v>
      </c>
      <c r="F36" s="43">
        <f t="shared" si="4"/>
        <v>3.8399999999999998E-5</v>
      </c>
      <c r="G36" s="43">
        <f t="shared" si="4"/>
        <v>9.9600000000000009E-5</v>
      </c>
    </row>
    <row r="37" spans="1:7" x14ac:dyDescent="0.25">
      <c r="A37">
        <f t="shared" si="2"/>
        <v>43</v>
      </c>
      <c r="B37" s="43">
        <f t="shared" si="4"/>
        <v>1.2300000000000001E-4</v>
      </c>
      <c r="C37" s="43">
        <f t="shared" si="4"/>
        <v>0</v>
      </c>
      <c r="D37" s="43">
        <f t="shared" si="4"/>
        <v>1.5900000000000002E-4</v>
      </c>
      <c r="E37" s="43">
        <f t="shared" si="4"/>
        <v>8.099999999999999E-5</v>
      </c>
      <c r="F37" s="43">
        <f t="shared" si="4"/>
        <v>3.8399999999999998E-5</v>
      </c>
      <c r="G37" s="43">
        <f t="shared" si="4"/>
        <v>9.9600000000000009E-5</v>
      </c>
    </row>
    <row r="38" spans="1:7" x14ac:dyDescent="0.25">
      <c r="A38">
        <f t="shared" si="2"/>
        <v>44</v>
      </c>
      <c r="B38" s="43">
        <f t="shared" si="4"/>
        <v>1.2300000000000001E-4</v>
      </c>
      <c r="C38" s="43">
        <f t="shared" si="4"/>
        <v>0</v>
      </c>
      <c r="D38" s="43">
        <f t="shared" si="4"/>
        <v>1.5900000000000002E-4</v>
      </c>
      <c r="E38" s="43">
        <f t="shared" si="4"/>
        <v>8.099999999999999E-5</v>
      </c>
      <c r="F38" s="43">
        <f t="shared" si="4"/>
        <v>3.8399999999999998E-5</v>
      </c>
      <c r="G38" s="43">
        <f t="shared" si="4"/>
        <v>9.9600000000000009E-5</v>
      </c>
    </row>
    <row r="39" spans="1:7" x14ac:dyDescent="0.25">
      <c r="A39">
        <f t="shared" si="2"/>
        <v>45</v>
      </c>
      <c r="B39" s="43">
        <f t="shared" si="4"/>
        <v>1.2300000000000001E-4</v>
      </c>
      <c r="C39" s="43">
        <f t="shared" si="4"/>
        <v>0</v>
      </c>
      <c r="D39" s="43">
        <f t="shared" si="4"/>
        <v>1.5900000000000002E-4</v>
      </c>
      <c r="E39" s="43">
        <f t="shared" si="4"/>
        <v>8.099999999999999E-5</v>
      </c>
      <c r="F39" s="43">
        <f t="shared" si="4"/>
        <v>3.8399999999999998E-5</v>
      </c>
      <c r="G39" s="43">
        <f t="shared" si="4"/>
        <v>9.9600000000000009E-5</v>
      </c>
    </row>
    <row r="40" spans="1:7" x14ac:dyDescent="0.25">
      <c r="A40">
        <f t="shared" si="2"/>
        <v>46</v>
      </c>
      <c r="B40" s="43">
        <f t="shared" si="4"/>
        <v>1.2300000000000001E-4</v>
      </c>
      <c r="C40" s="43">
        <f t="shared" si="4"/>
        <v>0</v>
      </c>
      <c r="D40" s="43">
        <f t="shared" si="4"/>
        <v>1.5900000000000002E-4</v>
      </c>
      <c r="E40" s="43">
        <f t="shared" si="4"/>
        <v>8.099999999999999E-5</v>
      </c>
      <c r="F40" s="43">
        <f t="shared" si="4"/>
        <v>3.8399999999999998E-5</v>
      </c>
      <c r="G40" s="43">
        <f t="shared" si="4"/>
        <v>9.9600000000000009E-5</v>
      </c>
    </row>
    <row r="41" spans="1:7" x14ac:dyDescent="0.25">
      <c r="A41">
        <f t="shared" si="2"/>
        <v>47</v>
      </c>
      <c r="B41" s="43">
        <f t="shared" si="4"/>
        <v>1.2300000000000001E-4</v>
      </c>
      <c r="C41" s="43">
        <f t="shared" si="4"/>
        <v>0</v>
      </c>
      <c r="D41" s="43">
        <f t="shared" si="4"/>
        <v>1.5900000000000002E-4</v>
      </c>
      <c r="E41" s="43">
        <f t="shared" si="4"/>
        <v>8.099999999999999E-5</v>
      </c>
      <c r="F41" s="43">
        <f t="shared" si="4"/>
        <v>3.8399999999999998E-5</v>
      </c>
      <c r="G41" s="43">
        <f t="shared" si="4"/>
        <v>9.9600000000000009E-5</v>
      </c>
    </row>
    <row r="42" spans="1:7" x14ac:dyDescent="0.25">
      <c r="A42">
        <f t="shared" si="2"/>
        <v>48</v>
      </c>
      <c r="B42" s="43">
        <f t="shared" si="4"/>
        <v>1.2300000000000001E-4</v>
      </c>
      <c r="C42" s="43">
        <f t="shared" si="4"/>
        <v>0</v>
      </c>
      <c r="D42" s="43">
        <f t="shared" si="4"/>
        <v>1.5900000000000002E-4</v>
      </c>
      <c r="E42" s="43">
        <f t="shared" si="4"/>
        <v>8.099999999999999E-5</v>
      </c>
      <c r="F42" s="43">
        <f t="shared" si="4"/>
        <v>3.8399999999999998E-5</v>
      </c>
      <c r="G42" s="43">
        <f t="shared" si="4"/>
        <v>9.9600000000000009E-5</v>
      </c>
    </row>
    <row r="43" spans="1:7" x14ac:dyDescent="0.25">
      <c r="A43">
        <f t="shared" si="2"/>
        <v>49</v>
      </c>
      <c r="B43" s="43">
        <f t="shared" si="4"/>
        <v>1.2300000000000001E-4</v>
      </c>
      <c r="C43" s="43">
        <f t="shared" si="4"/>
        <v>0</v>
      </c>
      <c r="D43" s="43">
        <f t="shared" si="4"/>
        <v>1.5900000000000002E-4</v>
      </c>
      <c r="E43" s="43">
        <f t="shared" si="4"/>
        <v>8.099999999999999E-5</v>
      </c>
      <c r="F43" s="43">
        <f t="shared" si="4"/>
        <v>3.8399999999999998E-5</v>
      </c>
      <c r="G43" s="43">
        <f t="shared" si="4"/>
        <v>9.9600000000000009E-5</v>
      </c>
    </row>
    <row r="44" spans="1:7" x14ac:dyDescent="0.25">
      <c r="A44">
        <f t="shared" si="2"/>
        <v>50</v>
      </c>
      <c r="B44" s="43">
        <f>B$7/100000</f>
        <v>2.04E-4</v>
      </c>
      <c r="C44" s="43">
        <f t="shared" ref="C44:G44" si="5">C$7/100000</f>
        <v>0</v>
      </c>
      <c r="D44" s="43">
        <f t="shared" si="5"/>
        <v>5.8E-5</v>
      </c>
      <c r="E44" s="43">
        <f t="shared" si="5"/>
        <v>6.2000000000000003E-5</v>
      </c>
      <c r="F44" s="43">
        <f t="shared" si="5"/>
        <v>3.4100000000000002E-5</v>
      </c>
      <c r="G44" s="43">
        <f t="shared" si="5"/>
        <v>7.8200000000000003E-5</v>
      </c>
    </row>
    <row r="45" spans="1:7" x14ac:dyDescent="0.25">
      <c r="A45">
        <f t="shared" si="2"/>
        <v>51</v>
      </c>
      <c r="B45" s="43">
        <f t="shared" ref="B45:G53" si="6">B$7/100000</f>
        <v>2.04E-4</v>
      </c>
      <c r="C45" s="43">
        <f t="shared" si="6"/>
        <v>0</v>
      </c>
      <c r="D45" s="43">
        <f t="shared" si="6"/>
        <v>5.8E-5</v>
      </c>
      <c r="E45" s="43">
        <f t="shared" si="6"/>
        <v>6.2000000000000003E-5</v>
      </c>
      <c r="F45" s="43">
        <f t="shared" si="6"/>
        <v>3.4100000000000002E-5</v>
      </c>
      <c r="G45" s="43">
        <f t="shared" si="6"/>
        <v>7.8200000000000003E-5</v>
      </c>
    </row>
    <row r="46" spans="1:7" x14ac:dyDescent="0.25">
      <c r="A46">
        <f t="shared" si="2"/>
        <v>52</v>
      </c>
      <c r="B46" s="43">
        <f t="shared" si="6"/>
        <v>2.04E-4</v>
      </c>
      <c r="C46" s="43">
        <f t="shared" si="6"/>
        <v>0</v>
      </c>
      <c r="D46" s="43">
        <f t="shared" si="6"/>
        <v>5.8E-5</v>
      </c>
      <c r="E46" s="43">
        <f t="shared" si="6"/>
        <v>6.2000000000000003E-5</v>
      </c>
      <c r="F46" s="43">
        <f t="shared" si="6"/>
        <v>3.4100000000000002E-5</v>
      </c>
      <c r="G46" s="43">
        <f t="shared" si="6"/>
        <v>7.8200000000000003E-5</v>
      </c>
    </row>
    <row r="47" spans="1:7" x14ac:dyDescent="0.25">
      <c r="A47">
        <f t="shared" si="2"/>
        <v>53</v>
      </c>
      <c r="B47" s="43">
        <f t="shared" si="6"/>
        <v>2.04E-4</v>
      </c>
      <c r="C47" s="43">
        <f t="shared" si="6"/>
        <v>0</v>
      </c>
      <c r="D47" s="43">
        <f t="shared" si="6"/>
        <v>5.8E-5</v>
      </c>
      <c r="E47" s="43">
        <f t="shared" si="6"/>
        <v>6.2000000000000003E-5</v>
      </c>
      <c r="F47" s="43">
        <f t="shared" si="6"/>
        <v>3.4100000000000002E-5</v>
      </c>
      <c r="G47" s="43">
        <f t="shared" si="6"/>
        <v>7.8200000000000003E-5</v>
      </c>
    </row>
    <row r="48" spans="1:7" x14ac:dyDescent="0.25">
      <c r="A48">
        <f t="shared" si="2"/>
        <v>54</v>
      </c>
      <c r="B48" s="43">
        <f t="shared" si="6"/>
        <v>2.04E-4</v>
      </c>
      <c r="C48" s="43">
        <f t="shared" si="6"/>
        <v>0</v>
      </c>
      <c r="D48" s="43">
        <f t="shared" si="6"/>
        <v>5.8E-5</v>
      </c>
      <c r="E48" s="43">
        <f t="shared" si="6"/>
        <v>6.2000000000000003E-5</v>
      </c>
      <c r="F48" s="43">
        <f t="shared" si="6"/>
        <v>3.4100000000000002E-5</v>
      </c>
      <c r="G48" s="43">
        <f t="shared" si="6"/>
        <v>7.8200000000000003E-5</v>
      </c>
    </row>
    <row r="49" spans="1:7" x14ac:dyDescent="0.25">
      <c r="A49">
        <f t="shared" si="2"/>
        <v>55</v>
      </c>
      <c r="B49" s="43">
        <f t="shared" si="6"/>
        <v>2.04E-4</v>
      </c>
      <c r="C49" s="43">
        <f t="shared" si="6"/>
        <v>0</v>
      </c>
      <c r="D49" s="43">
        <f t="shared" si="6"/>
        <v>5.8E-5</v>
      </c>
      <c r="E49" s="43">
        <f t="shared" si="6"/>
        <v>6.2000000000000003E-5</v>
      </c>
      <c r="F49" s="43">
        <f t="shared" si="6"/>
        <v>3.4100000000000002E-5</v>
      </c>
      <c r="G49" s="43">
        <f t="shared" si="6"/>
        <v>7.8200000000000003E-5</v>
      </c>
    </row>
    <row r="50" spans="1:7" x14ac:dyDescent="0.25">
      <c r="A50">
        <f t="shared" si="2"/>
        <v>56</v>
      </c>
      <c r="B50" s="43">
        <f t="shared" si="6"/>
        <v>2.04E-4</v>
      </c>
      <c r="C50" s="43">
        <f t="shared" si="6"/>
        <v>0</v>
      </c>
      <c r="D50" s="43">
        <f t="shared" si="6"/>
        <v>5.8E-5</v>
      </c>
      <c r="E50" s="43">
        <f t="shared" si="6"/>
        <v>6.2000000000000003E-5</v>
      </c>
      <c r="F50" s="43">
        <f t="shared" si="6"/>
        <v>3.4100000000000002E-5</v>
      </c>
      <c r="G50" s="43">
        <f t="shared" si="6"/>
        <v>7.8200000000000003E-5</v>
      </c>
    </row>
    <row r="51" spans="1:7" x14ac:dyDescent="0.25">
      <c r="A51">
        <f t="shared" si="2"/>
        <v>57</v>
      </c>
      <c r="B51" s="43">
        <f t="shared" si="6"/>
        <v>2.04E-4</v>
      </c>
      <c r="C51" s="43">
        <f t="shared" si="6"/>
        <v>0</v>
      </c>
      <c r="D51" s="43">
        <f t="shared" si="6"/>
        <v>5.8E-5</v>
      </c>
      <c r="E51" s="43">
        <f t="shared" si="6"/>
        <v>6.2000000000000003E-5</v>
      </c>
      <c r="F51" s="43">
        <f t="shared" si="6"/>
        <v>3.4100000000000002E-5</v>
      </c>
      <c r="G51" s="43">
        <f t="shared" si="6"/>
        <v>7.8200000000000003E-5</v>
      </c>
    </row>
    <row r="52" spans="1:7" x14ac:dyDescent="0.25">
      <c r="A52">
        <f t="shared" si="2"/>
        <v>58</v>
      </c>
      <c r="B52" s="43">
        <f t="shared" si="6"/>
        <v>2.04E-4</v>
      </c>
      <c r="C52" s="43">
        <f t="shared" si="6"/>
        <v>0</v>
      </c>
      <c r="D52" s="43">
        <f t="shared" si="6"/>
        <v>5.8E-5</v>
      </c>
      <c r="E52" s="43">
        <f t="shared" si="6"/>
        <v>6.2000000000000003E-5</v>
      </c>
      <c r="F52" s="43">
        <f t="shared" si="6"/>
        <v>3.4100000000000002E-5</v>
      </c>
      <c r="G52" s="43">
        <f t="shared" si="6"/>
        <v>7.8200000000000003E-5</v>
      </c>
    </row>
    <row r="53" spans="1:7" x14ac:dyDescent="0.25">
      <c r="A53">
        <f t="shared" si="2"/>
        <v>59</v>
      </c>
      <c r="B53" s="43">
        <f t="shared" si="6"/>
        <v>2.04E-4</v>
      </c>
      <c r="C53" s="43">
        <f t="shared" si="6"/>
        <v>0</v>
      </c>
      <c r="D53" s="43">
        <f t="shared" si="6"/>
        <v>5.8E-5</v>
      </c>
      <c r="E53" s="43">
        <f t="shared" si="6"/>
        <v>6.2000000000000003E-5</v>
      </c>
      <c r="F53" s="43">
        <f t="shared" si="6"/>
        <v>3.4100000000000002E-5</v>
      </c>
      <c r="G53" s="43">
        <f t="shared" si="6"/>
        <v>7.8200000000000003E-5</v>
      </c>
    </row>
    <row r="54" spans="1:7" x14ac:dyDescent="0.25">
      <c r="A54">
        <f t="shared" si="2"/>
        <v>60</v>
      </c>
      <c r="B54" s="43">
        <f>B$8/100000</f>
        <v>2.5599999999999999E-4</v>
      </c>
      <c r="C54" s="43">
        <f t="shared" ref="C54:G54" si="7">C$8/100000</f>
        <v>0</v>
      </c>
      <c r="D54" s="43">
        <f t="shared" si="7"/>
        <v>2.1000000000000002E-5</v>
      </c>
      <c r="E54" s="43">
        <f t="shared" si="7"/>
        <v>1.4E-5</v>
      </c>
      <c r="F54" s="43">
        <f t="shared" si="7"/>
        <v>7.1999999999999997E-6</v>
      </c>
      <c r="G54" s="43">
        <f t="shared" si="7"/>
        <v>1.9299999999999998E-5</v>
      </c>
    </row>
    <row r="55" spans="1:7" x14ac:dyDescent="0.25">
      <c r="A55">
        <f t="shared" si="2"/>
        <v>61</v>
      </c>
      <c r="B55" s="43">
        <f t="shared" ref="B55:G58" si="8">B$8/100000</f>
        <v>2.5599999999999999E-4</v>
      </c>
      <c r="C55" s="43">
        <f t="shared" si="8"/>
        <v>0</v>
      </c>
      <c r="D55" s="43">
        <f t="shared" si="8"/>
        <v>2.1000000000000002E-5</v>
      </c>
      <c r="E55" s="43">
        <f t="shared" si="8"/>
        <v>1.4E-5</v>
      </c>
      <c r="F55" s="43">
        <f t="shared" si="8"/>
        <v>7.1999999999999997E-6</v>
      </c>
      <c r="G55" s="43">
        <f t="shared" si="8"/>
        <v>1.9299999999999998E-5</v>
      </c>
    </row>
    <row r="56" spans="1:7" x14ac:dyDescent="0.25">
      <c r="A56">
        <f t="shared" si="2"/>
        <v>62</v>
      </c>
      <c r="B56" s="43">
        <f t="shared" si="8"/>
        <v>2.5599999999999999E-4</v>
      </c>
      <c r="C56" s="43">
        <f t="shared" si="8"/>
        <v>0</v>
      </c>
      <c r="D56" s="43">
        <f t="shared" si="8"/>
        <v>2.1000000000000002E-5</v>
      </c>
      <c r="E56" s="43">
        <f t="shared" si="8"/>
        <v>1.4E-5</v>
      </c>
      <c r="F56" s="43">
        <f t="shared" si="8"/>
        <v>7.1999999999999997E-6</v>
      </c>
      <c r="G56" s="43">
        <f t="shared" si="8"/>
        <v>1.9299999999999998E-5</v>
      </c>
    </row>
    <row r="57" spans="1:7" x14ac:dyDescent="0.25">
      <c r="A57">
        <f t="shared" si="2"/>
        <v>63</v>
      </c>
      <c r="B57" s="43">
        <f t="shared" si="8"/>
        <v>2.5599999999999999E-4</v>
      </c>
      <c r="C57" s="43">
        <f t="shared" si="8"/>
        <v>0</v>
      </c>
      <c r="D57" s="43">
        <f t="shared" si="8"/>
        <v>2.1000000000000002E-5</v>
      </c>
      <c r="E57" s="43">
        <f t="shared" si="8"/>
        <v>1.4E-5</v>
      </c>
      <c r="F57" s="43">
        <f t="shared" si="8"/>
        <v>7.1999999999999997E-6</v>
      </c>
      <c r="G57" s="43">
        <f t="shared" si="8"/>
        <v>1.9299999999999998E-5</v>
      </c>
    </row>
    <row r="58" spans="1:7" x14ac:dyDescent="0.25">
      <c r="A58">
        <f t="shared" si="2"/>
        <v>64</v>
      </c>
      <c r="B58" s="43">
        <f t="shared" si="8"/>
        <v>2.5599999999999999E-4</v>
      </c>
      <c r="C58" s="43">
        <f t="shared" si="8"/>
        <v>0</v>
      </c>
      <c r="D58" s="43">
        <f t="shared" si="8"/>
        <v>2.1000000000000002E-5</v>
      </c>
      <c r="E58" s="43">
        <f t="shared" si="8"/>
        <v>1.4E-5</v>
      </c>
      <c r="F58" s="43">
        <f t="shared" si="8"/>
        <v>7.1999999999999997E-6</v>
      </c>
      <c r="G58" s="43">
        <f t="shared" si="8"/>
        <v>1.9299999999999998E-5</v>
      </c>
    </row>
    <row r="59" spans="1:7" x14ac:dyDescent="0.25">
      <c r="B59" s="43"/>
      <c r="C59" s="43"/>
      <c r="D59" s="43"/>
      <c r="E59" s="43"/>
      <c r="F59" s="43"/>
      <c r="G59" s="43"/>
    </row>
    <row r="60" spans="1:7" x14ac:dyDescent="0.25">
      <c r="B60" s="43"/>
      <c r="C60" s="43"/>
      <c r="D60" s="43"/>
      <c r="E60" s="43"/>
      <c r="F60" s="43"/>
      <c r="G60" s="43"/>
    </row>
    <row r="61" spans="1:7" x14ac:dyDescent="0.25">
      <c r="B61" s="43"/>
      <c r="C61" s="43"/>
      <c r="D61" s="43"/>
      <c r="E61" s="43"/>
      <c r="F61" s="43"/>
      <c r="G61" s="43"/>
    </row>
    <row r="62" spans="1:7" x14ac:dyDescent="0.25">
      <c r="B62" s="43"/>
      <c r="C62" s="43"/>
      <c r="D62" s="43"/>
      <c r="E62" s="43"/>
      <c r="F62" s="43"/>
      <c r="G62" s="43"/>
    </row>
    <row r="63" spans="1:7" x14ac:dyDescent="0.25">
      <c r="B63" s="43"/>
      <c r="C63" s="43"/>
      <c r="D63" s="43"/>
      <c r="E63" s="43"/>
      <c r="F63" s="43"/>
      <c r="G63" s="43"/>
    </row>
    <row r="64" spans="1:7" x14ac:dyDescent="0.25">
      <c r="B64" s="43"/>
      <c r="C64" s="43"/>
      <c r="D64" s="43"/>
      <c r="E64" s="43"/>
      <c r="F64" s="43"/>
      <c r="G64" s="43"/>
    </row>
    <row r="65" spans="2:7" x14ac:dyDescent="0.25">
      <c r="B65" s="43"/>
      <c r="C65" s="43"/>
      <c r="D65" s="43"/>
      <c r="E65" s="43"/>
      <c r="F65" s="43"/>
      <c r="G65" s="43"/>
    </row>
    <row r="66" spans="2:7" x14ac:dyDescent="0.25">
      <c r="B66" s="43"/>
      <c r="C66" s="43"/>
      <c r="D66" s="43"/>
      <c r="E66" s="43"/>
      <c r="F66" s="43"/>
      <c r="G66" s="43"/>
    </row>
    <row r="67" spans="2:7" x14ac:dyDescent="0.25">
      <c r="B67" s="43"/>
      <c r="C67" s="43"/>
      <c r="D67" s="43"/>
      <c r="E67" s="43"/>
      <c r="F67" s="43"/>
      <c r="G67" s="43"/>
    </row>
    <row r="68" spans="2:7" x14ac:dyDescent="0.25">
      <c r="B68" s="43"/>
      <c r="C68" s="43"/>
      <c r="D68" s="43"/>
      <c r="E68" s="43"/>
      <c r="F68" s="43"/>
      <c r="G68" s="43"/>
    </row>
    <row r="69" spans="2:7" x14ac:dyDescent="0.25">
      <c r="B69" s="43"/>
      <c r="C69" s="43"/>
      <c r="D69" s="43"/>
      <c r="E69" s="43"/>
      <c r="F69" s="43"/>
      <c r="G69" s="43"/>
    </row>
    <row r="70" spans="2:7" x14ac:dyDescent="0.25">
      <c r="B70" s="43"/>
      <c r="C70" s="43"/>
      <c r="D70" s="43"/>
      <c r="E70" s="43"/>
      <c r="F70" s="43"/>
      <c r="G70" s="43"/>
    </row>
    <row r="71" spans="2:7" x14ac:dyDescent="0.25">
      <c r="B71" s="43"/>
      <c r="C71" s="43"/>
      <c r="D71" s="43"/>
      <c r="E71" s="43"/>
      <c r="F71" s="43"/>
      <c r="G71" s="43"/>
    </row>
    <row r="72" spans="2:7" x14ac:dyDescent="0.25">
      <c r="B72" s="43"/>
      <c r="C72" s="43"/>
      <c r="D72" s="43"/>
      <c r="E72" s="43"/>
      <c r="F72" s="43"/>
      <c r="G72" s="43"/>
    </row>
    <row r="73" spans="2:7" x14ac:dyDescent="0.25">
      <c r="B73" s="43"/>
      <c r="C73" s="43"/>
      <c r="D73" s="43"/>
      <c r="E73" s="43"/>
      <c r="F73" s="43"/>
      <c r="G73" s="43"/>
    </row>
    <row r="74" spans="2:7" x14ac:dyDescent="0.25">
      <c r="B74" s="43"/>
      <c r="C74" s="43"/>
      <c r="D74" s="43"/>
      <c r="E74" s="43"/>
      <c r="F74" s="43"/>
      <c r="G74" s="43"/>
    </row>
    <row r="75" spans="2:7" x14ac:dyDescent="0.25">
      <c r="B75" s="43"/>
      <c r="C75" s="43"/>
      <c r="D75" s="43"/>
      <c r="E75" s="43"/>
      <c r="F75" s="43"/>
      <c r="G75" s="43"/>
    </row>
    <row r="76" spans="2:7" x14ac:dyDescent="0.25">
      <c r="B76" s="43"/>
      <c r="C76" s="43"/>
      <c r="D76" s="43"/>
      <c r="E76" s="43"/>
      <c r="F76" s="43"/>
      <c r="G76" s="43"/>
    </row>
    <row r="77" spans="2:7" x14ac:dyDescent="0.25">
      <c r="B77" s="43"/>
      <c r="C77" s="43"/>
      <c r="D77" s="43"/>
      <c r="E77" s="43"/>
      <c r="F77" s="43"/>
      <c r="G77" s="43"/>
    </row>
    <row r="78" spans="2:7" x14ac:dyDescent="0.25">
      <c r="B78" s="43"/>
      <c r="C78" s="43"/>
      <c r="D78" s="43"/>
      <c r="E78" s="43"/>
      <c r="F78" s="43"/>
      <c r="G78" s="43"/>
    </row>
    <row r="79" spans="2:7" x14ac:dyDescent="0.25">
      <c r="B79" s="43"/>
      <c r="C79" s="43"/>
      <c r="D79" s="43"/>
      <c r="E79" s="43"/>
      <c r="F79" s="43"/>
      <c r="G79" s="43"/>
    </row>
    <row r="80" spans="2:7" x14ac:dyDescent="0.25">
      <c r="B80" s="43"/>
      <c r="C80" s="43"/>
      <c r="D80" s="43"/>
      <c r="E80" s="43"/>
      <c r="F80" s="43"/>
      <c r="G80" s="43"/>
    </row>
    <row r="81" spans="2:7" x14ac:dyDescent="0.25">
      <c r="B81" s="43"/>
      <c r="C81" s="43"/>
      <c r="D81" s="43"/>
      <c r="E81" s="43"/>
      <c r="F81" s="43"/>
      <c r="G81" s="43"/>
    </row>
    <row r="82" spans="2:7" x14ac:dyDescent="0.25">
      <c r="B82" s="43"/>
      <c r="C82" s="43"/>
      <c r="D82" s="43"/>
      <c r="E82" s="43"/>
      <c r="F82" s="43"/>
      <c r="G82" s="43"/>
    </row>
    <row r="83" spans="2:7" x14ac:dyDescent="0.25">
      <c r="B83" s="43"/>
      <c r="C83" s="43"/>
      <c r="D83" s="43"/>
      <c r="E83" s="43"/>
      <c r="F83" s="43"/>
      <c r="G83" s="43"/>
    </row>
    <row r="84" spans="2:7" x14ac:dyDescent="0.25">
      <c r="B84" s="43"/>
      <c r="C84" s="43"/>
      <c r="D84" s="43"/>
      <c r="E84" s="43"/>
      <c r="F84" s="43"/>
      <c r="G84" s="43"/>
    </row>
    <row r="85" spans="2:7" x14ac:dyDescent="0.25">
      <c r="B85" s="43"/>
      <c r="C85" s="43"/>
      <c r="D85" s="43"/>
      <c r="E85" s="43"/>
      <c r="F85" s="43"/>
      <c r="G85" s="43"/>
    </row>
    <row r="86" spans="2:7" x14ac:dyDescent="0.25">
      <c r="B86" s="43"/>
      <c r="C86" s="43"/>
      <c r="D86" s="43"/>
      <c r="E86" s="43"/>
      <c r="F86" s="43"/>
      <c r="G86" s="43"/>
    </row>
    <row r="87" spans="2:7" x14ac:dyDescent="0.25">
      <c r="B87" s="43"/>
      <c r="C87" s="43"/>
      <c r="D87" s="43"/>
      <c r="E87" s="43"/>
      <c r="F87" s="43"/>
      <c r="G87" s="43"/>
    </row>
    <row r="88" spans="2:7" x14ac:dyDescent="0.25">
      <c r="B88" s="43"/>
      <c r="C88" s="43"/>
      <c r="D88" s="43"/>
      <c r="E88" s="43"/>
      <c r="F88" s="43"/>
      <c r="G88" s="43"/>
    </row>
    <row r="89" spans="2:7" x14ac:dyDescent="0.25">
      <c r="B89" s="43"/>
      <c r="C89" s="43"/>
      <c r="D89" s="43"/>
      <c r="E89" s="43"/>
      <c r="F89" s="43"/>
      <c r="G89" s="43"/>
    </row>
    <row r="90" spans="2:7" x14ac:dyDescent="0.25">
      <c r="B90" s="43"/>
      <c r="C90" s="43"/>
      <c r="D90" s="43"/>
      <c r="E90" s="43"/>
      <c r="F90" s="43"/>
      <c r="G90" s="43"/>
    </row>
    <row r="91" spans="2:7" x14ac:dyDescent="0.25">
      <c r="B91" s="43"/>
      <c r="C91" s="43"/>
      <c r="D91" s="43"/>
      <c r="E91" s="43"/>
      <c r="F91" s="43"/>
      <c r="G91" s="43"/>
    </row>
    <row r="92" spans="2:7" x14ac:dyDescent="0.25">
      <c r="B92" s="43"/>
      <c r="C92" s="43"/>
      <c r="D92" s="43"/>
      <c r="E92" s="43"/>
      <c r="F92" s="43"/>
      <c r="G92" s="43"/>
    </row>
    <row r="93" spans="2:7" x14ac:dyDescent="0.25">
      <c r="B93" s="43"/>
      <c r="C93" s="43"/>
      <c r="D93" s="43"/>
      <c r="E93" s="43"/>
      <c r="F93" s="43"/>
      <c r="G93" s="43"/>
    </row>
    <row r="94" spans="2:7" x14ac:dyDescent="0.25">
      <c r="B94" s="43"/>
      <c r="C94" s="43"/>
      <c r="D94" s="43"/>
      <c r="E94" s="43"/>
      <c r="F94" s="43"/>
      <c r="G94" s="43"/>
    </row>
    <row r="95" spans="2:7" x14ac:dyDescent="0.25">
      <c r="B95" s="43"/>
      <c r="C95" s="43"/>
      <c r="D95" s="43"/>
      <c r="E95" s="43"/>
      <c r="F95" s="43"/>
      <c r="G95" s="43"/>
    </row>
    <row r="96" spans="2:7" x14ac:dyDescent="0.25">
      <c r="B96" s="43"/>
      <c r="C96" s="43"/>
      <c r="D96" s="43"/>
      <c r="E96" s="43"/>
      <c r="F96" s="43"/>
      <c r="G96" s="43"/>
    </row>
    <row r="97" spans="2:7" x14ac:dyDescent="0.25">
      <c r="B97" s="43"/>
      <c r="C97" s="43"/>
      <c r="D97" s="43"/>
      <c r="E97" s="43"/>
      <c r="F97" s="43"/>
      <c r="G97" s="43"/>
    </row>
    <row r="98" spans="2:7" x14ac:dyDescent="0.25">
      <c r="B98" s="43"/>
      <c r="C98" s="43"/>
      <c r="D98" s="43"/>
      <c r="E98" s="43"/>
      <c r="F98" s="43"/>
      <c r="G98" s="43"/>
    </row>
    <row r="99" spans="2:7" x14ac:dyDescent="0.25">
      <c r="B99" s="43"/>
      <c r="C99" s="43"/>
      <c r="D99" s="43"/>
      <c r="E99" s="43"/>
      <c r="F99" s="43"/>
      <c r="G99" s="43"/>
    </row>
    <row r="100" spans="2:7" x14ac:dyDescent="0.25">
      <c r="B100" s="43"/>
      <c r="C100" s="43"/>
      <c r="D100" s="43"/>
      <c r="E100" s="43"/>
      <c r="F100" s="43"/>
      <c r="G100" s="43"/>
    </row>
    <row r="101" spans="2:7" x14ac:dyDescent="0.25">
      <c r="B101" s="43"/>
      <c r="C101" s="43"/>
      <c r="D101" s="43"/>
      <c r="E101" s="43"/>
      <c r="F101" s="43"/>
      <c r="G101" s="43"/>
    </row>
    <row r="102" spans="2:7" x14ac:dyDescent="0.25">
      <c r="B102" s="43"/>
      <c r="C102" s="43"/>
      <c r="D102" s="43"/>
      <c r="E102" s="43"/>
      <c r="F102" s="43"/>
      <c r="G102" s="43"/>
    </row>
    <row r="103" spans="2:7" x14ac:dyDescent="0.25">
      <c r="B103" s="43"/>
      <c r="C103" s="43"/>
      <c r="D103" s="43"/>
      <c r="E103" s="43"/>
      <c r="F103" s="43"/>
      <c r="G103" s="43"/>
    </row>
    <row r="104" spans="2:7" x14ac:dyDescent="0.25">
      <c r="B104" s="43"/>
      <c r="C104" s="43"/>
      <c r="D104" s="43"/>
      <c r="E104" s="43"/>
      <c r="F104" s="43"/>
      <c r="G104" s="43"/>
    </row>
  </sheetData>
  <mergeCells count="6">
    <mergeCell ref="B3:C3"/>
    <mergeCell ref="D3:E3"/>
    <mergeCell ref="F3:G3"/>
    <mergeCell ref="B10:C10"/>
    <mergeCell ref="D10:E10"/>
    <mergeCell ref="F10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showGridLines="0" zoomScaleNormal="100" workbookViewId="0"/>
  </sheetViews>
  <sheetFormatPr defaultColWidth="8.85546875" defaultRowHeight="15" x14ac:dyDescent="0.25"/>
  <cols>
    <col min="1" max="1" width="24.42578125" style="19" customWidth="1"/>
    <col min="2" max="2" width="11.28515625" style="15" customWidth="1"/>
    <col min="3" max="16384" width="8.85546875" style="16"/>
  </cols>
  <sheetData>
    <row r="1" spans="1:4" ht="15" customHeight="1" x14ac:dyDescent="0.35">
      <c r="A1" s="13" t="s">
        <v>48</v>
      </c>
      <c r="B1" s="18"/>
    </row>
    <row r="2" spans="1:4" x14ac:dyDescent="0.25">
      <c r="A2" s="20"/>
      <c r="B2" s="18"/>
    </row>
    <row r="3" spans="1:4" x14ac:dyDescent="0.25">
      <c r="B3" s="44" t="s">
        <v>34</v>
      </c>
      <c r="C3" s="44" t="s">
        <v>41</v>
      </c>
    </row>
    <row r="4" spans="1:4" s="17" customFormat="1" x14ac:dyDescent="0.25">
      <c r="A4" s="21" t="s">
        <v>0</v>
      </c>
    </row>
    <row r="5" spans="1:4" x14ac:dyDescent="0.25">
      <c r="A5" s="19" t="s">
        <v>9</v>
      </c>
      <c r="B5" s="15">
        <v>40</v>
      </c>
      <c r="C5" s="15">
        <v>40</v>
      </c>
    </row>
    <row r="6" spans="1:4" x14ac:dyDescent="0.25">
      <c r="A6" s="19" t="s">
        <v>10</v>
      </c>
      <c r="B6" s="15" t="s">
        <v>11</v>
      </c>
      <c r="C6" s="15" t="s">
        <v>11</v>
      </c>
    </row>
    <row r="7" spans="1:4" x14ac:dyDescent="0.25">
      <c r="A7" s="19" t="s">
        <v>12</v>
      </c>
      <c r="B7" s="15" t="s">
        <v>13</v>
      </c>
      <c r="C7" s="15" t="s">
        <v>13</v>
      </c>
    </row>
    <row r="8" spans="1:4" x14ac:dyDescent="0.25">
      <c r="C8" s="15"/>
    </row>
    <row r="9" spans="1:4" x14ac:dyDescent="0.25">
      <c r="A9" s="20" t="s">
        <v>14</v>
      </c>
      <c r="B9" s="22">
        <v>500000</v>
      </c>
      <c r="C9" s="22">
        <v>500000</v>
      </c>
    </row>
    <row r="10" spans="1:4" x14ac:dyDescent="0.25">
      <c r="A10" s="20"/>
      <c r="B10" s="22"/>
    </row>
    <row r="11" spans="1:4" x14ac:dyDescent="0.25">
      <c r="A11" s="20"/>
      <c r="B11" s="22"/>
    </row>
    <row r="12" spans="1:4" x14ac:dyDescent="0.25">
      <c r="A12" s="86" t="s">
        <v>76</v>
      </c>
    </row>
    <row r="13" spans="1:4" x14ac:dyDescent="0.25">
      <c r="A13" s="16"/>
      <c r="B13" s="44"/>
      <c r="C13" s="44"/>
    </row>
    <row r="14" spans="1:4" x14ac:dyDescent="0.25">
      <c r="A14" s="19" t="s">
        <v>1</v>
      </c>
      <c r="B14" s="24">
        <v>0.6</v>
      </c>
      <c r="C14" s="24">
        <v>0.6</v>
      </c>
      <c r="D14" s="85"/>
    </row>
    <row r="15" spans="1:4" x14ac:dyDescent="0.25">
      <c r="A15" s="16" t="s">
        <v>2</v>
      </c>
      <c r="B15" s="24">
        <v>0.5</v>
      </c>
      <c r="C15" s="24">
        <v>0.4</v>
      </c>
    </row>
    <row r="16" spans="1:4" x14ac:dyDescent="0.25">
      <c r="A16" s="16" t="s">
        <v>3</v>
      </c>
      <c r="B16" s="24">
        <v>0.4</v>
      </c>
      <c r="C16" s="24">
        <v>0.2</v>
      </c>
    </row>
    <row r="18" spans="1:3" x14ac:dyDescent="0.25">
      <c r="A18" s="23" t="s">
        <v>4</v>
      </c>
    </row>
    <row r="19" spans="1:3" x14ac:dyDescent="0.25">
      <c r="A19" s="16" t="s">
        <v>8</v>
      </c>
      <c r="B19" s="44"/>
      <c r="C19" s="44"/>
    </row>
    <row r="20" spans="1:3" x14ac:dyDescent="0.25">
      <c r="A20" s="25">
        <v>1</v>
      </c>
      <c r="B20" s="24">
        <v>0.05</v>
      </c>
      <c r="C20" s="24">
        <f>Lapse_Y1</f>
        <v>0.05</v>
      </c>
    </row>
    <row r="21" spans="1:3" x14ac:dyDescent="0.25">
      <c r="A21" s="26">
        <v>2</v>
      </c>
      <c r="B21" s="24">
        <v>0.15</v>
      </c>
      <c r="C21" s="24">
        <f>Lapse_Y2</f>
        <v>0.15</v>
      </c>
    </row>
    <row r="22" spans="1:3" x14ac:dyDescent="0.25">
      <c r="A22" s="26">
        <v>3</v>
      </c>
      <c r="B22" s="24">
        <v>0.11</v>
      </c>
      <c r="C22" s="24">
        <f>Lapse_Y3</f>
        <v>0.11</v>
      </c>
    </row>
    <row r="23" spans="1:3" x14ac:dyDescent="0.25">
      <c r="A23" s="26">
        <v>4</v>
      </c>
      <c r="B23" s="24">
        <v>0.1</v>
      </c>
      <c r="C23" s="24">
        <f>Lapse_Y4</f>
        <v>0.1</v>
      </c>
    </row>
    <row r="24" spans="1:3" x14ac:dyDescent="0.25">
      <c r="A24" s="26" t="s">
        <v>68</v>
      </c>
      <c r="B24" s="24">
        <v>0.1</v>
      </c>
      <c r="C24" s="24">
        <f>Lapse_Y5</f>
        <v>0.1</v>
      </c>
    </row>
    <row r="26" spans="1:3" x14ac:dyDescent="0.25">
      <c r="A26" s="23" t="s">
        <v>21</v>
      </c>
      <c r="B26" s="24">
        <v>0.12</v>
      </c>
      <c r="C26" s="24">
        <f>RDR</f>
        <v>0.12</v>
      </c>
    </row>
    <row r="27" spans="1:3" x14ac:dyDescent="0.25">
      <c r="C27" s="15"/>
    </row>
    <row r="28" spans="1:3" x14ac:dyDescent="0.25">
      <c r="A28" s="20" t="s">
        <v>46</v>
      </c>
      <c r="B28" s="24">
        <v>0.04</v>
      </c>
      <c r="C28" s="24">
        <f>Earning_rate</f>
        <v>0.04</v>
      </c>
    </row>
    <row r="39" spans="2:2" x14ac:dyDescent="0.25">
      <c r="B39" s="16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workbookViewId="0">
      <selection activeCell="A14" sqref="A14:D17"/>
    </sheetView>
  </sheetViews>
  <sheetFormatPr defaultRowHeight="15" x14ac:dyDescent="0.25"/>
  <cols>
    <col min="1" max="6" width="15.5703125" customWidth="1"/>
  </cols>
  <sheetData>
    <row r="1" spans="1:7" ht="21" x14ac:dyDescent="0.35">
      <c r="A1" s="13" t="s">
        <v>63</v>
      </c>
    </row>
    <row r="2" spans="1:7" x14ac:dyDescent="0.25">
      <c r="E2" s="39"/>
      <c r="F2" s="39"/>
      <c r="G2" s="39"/>
    </row>
    <row r="3" spans="1:7" x14ac:dyDescent="0.25">
      <c r="A3" s="37"/>
      <c r="B3" s="38" t="s">
        <v>64</v>
      </c>
      <c r="C3" s="38" t="s">
        <v>65</v>
      </c>
      <c r="D3" s="38" t="s">
        <v>22</v>
      </c>
      <c r="E3" s="39"/>
      <c r="F3" s="39"/>
      <c r="G3" s="39"/>
    </row>
    <row r="4" spans="1:7" x14ac:dyDescent="0.25">
      <c r="A4" s="40" t="s">
        <v>34</v>
      </c>
      <c r="B4" s="70">
        <f>Q1a!I38</f>
        <v>2784.4862162669174</v>
      </c>
      <c r="C4" s="70">
        <f>Q1a!K38</f>
        <v>1117.7309900072498</v>
      </c>
      <c r="D4" s="68">
        <f>C4/B4</f>
        <v>0.40141372705581585</v>
      </c>
      <c r="E4" s="39"/>
      <c r="F4" s="39"/>
      <c r="G4" s="39"/>
    </row>
    <row r="5" spans="1:7" x14ac:dyDescent="0.25">
      <c r="A5" s="40" t="s">
        <v>35</v>
      </c>
      <c r="B5" s="70">
        <f>Q1a!J38</f>
        <v>7714.6604248065796</v>
      </c>
      <c r="C5" s="70">
        <f>Q1a!L38</f>
        <v>4001.9318052466192</v>
      </c>
      <c r="D5" s="68">
        <f>C5/B5</f>
        <v>0.51874374047344474</v>
      </c>
      <c r="E5" s="39"/>
      <c r="F5" s="39"/>
      <c r="G5" s="39"/>
    </row>
    <row r="6" spans="1:7" x14ac:dyDescent="0.25">
      <c r="A6" s="39"/>
      <c r="B6" s="39"/>
      <c r="C6" s="39"/>
      <c r="D6" s="39"/>
      <c r="E6" s="39"/>
      <c r="F6" s="39"/>
      <c r="G6" s="39"/>
    </row>
    <row r="7" spans="1:7" ht="21" x14ac:dyDescent="0.35">
      <c r="A7" s="13" t="s">
        <v>42</v>
      </c>
      <c r="B7" s="39"/>
      <c r="C7" s="39"/>
      <c r="D7" s="39"/>
      <c r="E7" s="39"/>
      <c r="F7" s="39"/>
      <c r="G7" s="39"/>
    </row>
    <row r="8" spans="1:7" x14ac:dyDescent="0.25">
      <c r="B8" s="39"/>
      <c r="C8" s="39"/>
      <c r="D8" s="39"/>
      <c r="E8" s="39"/>
      <c r="F8" s="39"/>
      <c r="G8" s="39"/>
    </row>
    <row r="9" spans="1:7" x14ac:dyDescent="0.25">
      <c r="A9" s="41" t="s">
        <v>39</v>
      </c>
      <c r="B9" s="41" t="s">
        <v>40</v>
      </c>
      <c r="C9" s="39"/>
      <c r="D9" s="39"/>
      <c r="E9" s="39"/>
      <c r="F9" s="39"/>
      <c r="G9" s="39"/>
    </row>
    <row r="10" spans="1:7" x14ac:dyDescent="0.25">
      <c r="A10" s="42" t="s">
        <v>72</v>
      </c>
      <c r="B10" s="42">
        <v>2000</v>
      </c>
      <c r="C10" s="39"/>
      <c r="D10" s="39"/>
      <c r="E10" s="39"/>
      <c r="F10" s="39"/>
      <c r="G10" s="39"/>
    </row>
    <row r="11" spans="1:7" x14ac:dyDescent="0.25">
      <c r="A11" s="69"/>
      <c r="B11" s="69"/>
      <c r="C11" s="39"/>
      <c r="D11" s="39"/>
      <c r="E11" s="39"/>
      <c r="F11" s="39"/>
      <c r="G11" s="39"/>
    </row>
    <row r="12" spans="1:7" ht="21" x14ac:dyDescent="0.35">
      <c r="A12" s="13" t="s">
        <v>62</v>
      </c>
      <c r="B12" s="69"/>
      <c r="C12" s="39"/>
      <c r="D12" s="39"/>
      <c r="E12" s="39"/>
      <c r="F12" s="39"/>
      <c r="G12" s="39"/>
    </row>
    <row r="14" spans="1:7" ht="26.25" x14ac:dyDescent="0.25">
      <c r="A14" s="37"/>
      <c r="B14" s="38" t="s">
        <v>43</v>
      </c>
      <c r="C14" s="38" t="s">
        <v>44</v>
      </c>
      <c r="D14" s="38" t="s">
        <v>22</v>
      </c>
      <c r="E14" s="39"/>
      <c r="F14" s="39"/>
      <c r="G14" s="39"/>
    </row>
    <row r="15" spans="1:7" x14ac:dyDescent="0.25">
      <c r="A15" s="76" t="s">
        <v>34</v>
      </c>
      <c r="B15" s="70">
        <f>B4*$B$10</f>
        <v>5568972.4325338351</v>
      </c>
      <c r="C15" s="70">
        <f>C4*$B$10</f>
        <v>2235461.9800144997</v>
      </c>
      <c r="D15" s="68">
        <f>C15/B15</f>
        <v>0.40141372705581585</v>
      </c>
      <c r="E15" s="39"/>
      <c r="F15" s="39"/>
      <c r="G15" s="39"/>
    </row>
    <row r="16" spans="1:7" x14ac:dyDescent="0.25">
      <c r="A16" s="76" t="s">
        <v>35</v>
      </c>
      <c r="B16" s="70">
        <f>B5*B10</f>
        <v>15429320.84961316</v>
      </c>
      <c r="C16" s="70">
        <f>C5*B10</f>
        <v>8003863.6104932381</v>
      </c>
      <c r="D16" s="68">
        <f>C16/B16</f>
        <v>0.51874374047344474</v>
      </c>
      <c r="E16" s="39"/>
      <c r="F16" s="39"/>
      <c r="G16" s="39"/>
    </row>
    <row r="17" spans="1:7" x14ac:dyDescent="0.25">
      <c r="A17" s="76" t="s">
        <v>73</v>
      </c>
      <c r="B17" s="70">
        <f>SUM(B15:B16)</f>
        <v>20998293.282146994</v>
      </c>
      <c r="C17" s="70">
        <f>SUM(C15:C16)</f>
        <v>10239325.590507738</v>
      </c>
      <c r="D17" s="68">
        <f>C17/B17</f>
        <v>0.48762656340329041</v>
      </c>
      <c r="E17" s="39"/>
      <c r="F17" s="39"/>
      <c r="G17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BA127"/>
  <sheetViews>
    <sheetView showGridLines="0" zoomScale="70" zoomScaleNormal="70" workbookViewId="0"/>
  </sheetViews>
  <sheetFormatPr defaultColWidth="9.7109375" defaultRowHeight="12.75" x14ac:dyDescent="0.2"/>
  <cols>
    <col min="1" max="5" width="9.7109375" style="45"/>
    <col min="6" max="9" width="9.7109375" style="46"/>
    <col min="10" max="10" width="9.7109375" style="45"/>
    <col min="11" max="13" width="9.7109375" style="46"/>
    <col min="14" max="14" width="9.7109375" style="47"/>
    <col min="15" max="17" width="10" style="46" bestFit="1" customWidth="1"/>
    <col min="18" max="18" width="9.85546875" style="46" bestFit="1" customWidth="1"/>
    <col min="19" max="19" width="10" style="46" bestFit="1" customWidth="1"/>
    <col min="20" max="28" width="9.7109375" style="45"/>
    <col min="29" max="31" width="9.7109375" style="39"/>
    <col min="32" max="32" width="10" style="45" bestFit="1" customWidth="1"/>
    <col min="33" max="33" width="9.85546875" style="45" bestFit="1" customWidth="1"/>
    <col min="34" max="34" width="10" style="45" bestFit="1" customWidth="1"/>
    <col min="35" max="41" width="9.7109375" style="45"/>
    <col min="42" max="43" width="9.7109375" style="39"/>
    <col min="44" max="53" width="9.7109375" style="45"/>
    <col min="54" max="16384" width="9.7109375" style="39"/>
  </cols>
  <sheetData>
    <row r="6" spans="1:19" x14ac:dyDescent="0.2">
      <c r="D6" s="95" t="s">
        <v>61</v>
      </c>
      <c r="E6" s="96"/>
      <c r="G6" s="90" t="s">
        <v>52</v>
      </c>
      <c r="H6" s="91"/>
      <c r="I6" s="92"/>
      <c r="K6" s="90" t="s">
        <v>66</v>
      </c>
      <c r="L6" s="91"/>
      <c r="M6" s="92"/>
      <c r="O6" s="90" t="s">
        <v>51</v>
      </c>
      <c r="P6" s="91"/>
      <c r="Q6" s="91"/>
      <c r="R6" s="91"/>
      <c r="S6" s="92"/>
    </row>
    <row r="7" spans="1:19" ht="38.25" x14ac:dyDescent="0.2">
      <c r="A7" s="42" t="s">
        <v>8</v>
      </c>
      <c r="B7" s="42" t="s">
        <v>7</v>
      </c>
      <c r="D7" s="48" t="s">
        <v>34</v>
      </c>
      <c r="E7" s="48" t="s">
        <v>41</v>
      </c>
      <c r="G7" s="49" t="s">
        <v>53</v>
      </c>
      <c r="H7" s="49" t="s">
        <v>38</v>
      </c>
      <c r="I7" s="49" t="s">
        <v>15</v>
      </c>
      <c r="K7" s="49" t="s">
        <v>49</v>
      </c>
      <c r="L7" s="49" t="s">
        <v>38</v>
      </c>
      <c r="M7" s="49" t="s">
        <v>50</v>
      </c>
      <c r="N7" s="50"/>
      <c r="O7" s="49" t="s">
        <v>24</v>
      </c>
      <c r="P7" s="49" t="s">
        <v>25</v>
      </c>
      <c r="Q7" s="49" t="s">
        <v>26</v>
      </c>
      <c r="R7" s="49" t="s">
        <v>37</v>
      </c>
      <c r="S7" s="49" t="s">
        <v>57</v>
      </c>
    </row>
    <row r="8" spans="1:19" x14ac:dyDescent="0.2">
      <c r="A8" s="42">
        <v>1</v>
      </c>
      <c r="B8" s="42">
        <f>Start_Age</f>
        <v>40</v>
      </c>
      <c r="D8" s="53">
        <f>'Premium rates'!B6</f>
        <v>0.72499999999999998</v>
      </c>
      <c r="E8" s="53">
        <f>'Premium rates'!C6</f>
        <v>1.95</v>
      </c>
      <c r="G8" s="65">
        <f>Mortality!B6</f>
        <v>5.8E-4</v>
      </c>
      <c r="H8" s="52">
        <f>1-Mort_Y1</f>
        <v>0.4</v>
      </c>
      <c r="I8" s="65">
        <f>G8*H8</f>
        <v>2.32E-4</v>
      </c>
      <c r="K8" s="65">
        <f>Incidence!B6</f>
        <v>1.56E-3</v>
      </c>
      <c r="L8" s="52">
        <f>1-Assumptions!C14</f>
        <v>0.4</v>
      </c>
      <c r="M8" s="65">
        <f>K8*L8</f>
        <v>6.2399999999999999E-4</v>
      </c>
      <c r="N8" s="54"/>
      <c r="O8" s="65">
        <f>Proposal!B34</f>
        <v>1.2300000000000001E-4</v>
      </c>
      <c r="P8" s="65">
        <f>Proposal!D34</f>
        <v>1.5900000000000002E-4</v>
      </c>
      <c r="Q8" s="65">
        <f>Proposal!F34</f>
        <v>3.8399999999999998E-5</v>
      </c>
      <c r="R8" s="65">
        <v>1</v>
      </c>
      <c r="S8" s="65">
        <f>(O8+P8+Q8)*R8</f>
        <v>3.2040000000000004E-4</v>
      </c>
    </row>
    <row r="9" spans="1:19" x14ac:dyDescent="0.2">
      <c r="A9" s="42">
        <f>A8+1</f>
        <v>2</v>
      </c>
      <c r="B9" s="42">
        <f>B8+1</f>
        <v>41</v>
      </c>
      <c r="D9" s="53">
        <f>'Premium rates'!B7</f>
        <v>0.78749999999999998</v>
      </c>
      <c r="E9" s="53">
        <f>'Premium rates'!C7</f>
        <v>2.1124999999999998</v>
      </c>
      <c r="G9" s="65">
        <f>Mortality!B7</f>
        <v>6.3000000000000003E-4</v>
      </c>
      <c r="H9" s="52">
        <f>1-Mort_Y2</f>
        <v>0.5</v>
      </c>
      <c r="I9" s="65">
        <f>G9*H9</f>
        <v>3.1500000000000001E-4</v>
      </c>
      <c r="K9" s="65">
        <f>Incidence!B7</f>
        <v>1.6900000000000001E-3</v>
      </c>
      <c r="L9" s="52">
        <f>1-Assumptions!C15</f>
        <v>0.6</v>
      </c>
      <c r="M9" s="65">
        <f>K9*L9</f>
        <v>1.0139999999999999E-3</v>
      </c>
      <c r="N9" s="54"/>
      <c r="O9" s="65">
        <f>Proposal!B35</f>
        <v>1.2300000000000001E-4</v>
      </c>
      <c r="P9" s="65">
        <f>Proposal!D35</f>
        <v>1.5900000000000002E-4</v>
      </c>
      <c r="Q9" s="65">
        <f>Proposal!F35</f>
        <v>3.8399999999999998E-5</v>
      </c>
      <c r="R9" s="65">
        <v>1</v>
      </c>
      <c r="S9" s="65">
        <f t="shared" ref="S9:S32" si="0">(O9+P9+Q9)*R9</f>
        <v>3.2040000000000004E-4</v>
      </c>
    </row>
    <row r="10" spans="1:19" x14ac:dyDescent="0.2">
      <c r="A10" s="42">
        <f t="shared" ref="A10:B25" si="1">A9+1</f>
        <v>3</v>
      </c>
      <c r="B10" s="42">
        <f t="shared" si="1"/>
        <v>42</v>
      </c>
      <c r="D10" s="53">
        <f>'Premium rates'!B8</f>
        <v>0.85000000000000009</v>
      </c>
      <c r="E10" s="53">
        <f>'Premium rates'!C8</f>
        <v>2.2749999999999995</v>
      </c>
      <c r="G10" s="65">
        <f>Mortality!B8</f>
        <v>6.8000000000000005E-4</v>
      </c>
      <c r="H10" s="52">
        <f t="shared" ref="H10:H32" si="2">1-Mort_Y3</f>
        <v>0.6</v>
      </c>
      <c r="I10" s="65">
        <f>G10*H10</f>
        <v>4.08E-4</v>
      </c>
      <c r="K10" s="65">
        <f>Incidence!B8</f>
        <v>1.82E-3</v>
      </c>
      <c r="L10" s="52">
        <f>1-Assumptions!$C$16</f>
        <v>0.8</v>
      </c>
      <c r="M10" s="65">
        <f>K10*L10</f>
        <v>1.456E-3</v>
      </c>
      <c r="N10" s="54"/>
      <c r="O10" s="65">
        <f>Proposal!B36</f>
        <v>1.2300000000000001E-4</v>
      </c>
      <c r="P10" s="65">
        <f>Proposal!D36</f>
        <v>1.5900000000000002E-4</v>
      </c>
      <c r="Q10" s="65">
        <f>Proposal!F36</f>
        <v>3.8399999999999998E-5</v>
      </c>
      <c r="R10" s="65">
        <v>1</v>
      </c>
      <c r="S10" s="65">
        <f t="shared" si="0"/>
        <v>3.2040000000000004E-4</v>
      </c>
    </row>
    <row r="11" spans="1:19" x14ac:dyDescent="0.2">
      <c r="A11" s="42">
        <f t="shared" si="1"/>
        <v>4</v>
      </c>
      <c r="B11" s="42">
        <f t="shared" si="1"/>
        <v>43</v>
      </c>
      <c r="D11" s="53">
        <f>'Premium rates'!B9</f>
        <v>0.92499999999999993</v>
      </c>
      <c r="E11" s="53">
        <f>'Premium rates'!C9</f>
        <v>2.4624999999999999</v>
      </c>
      <c r="G11" s="65">
        <f>Mortality!B9</f>
        <v>7.3999999999999999E-4</v>
      </c>
      <c r="H11" s="52">
        <f t="shared" si="2"/>
        <v>0.6</v>
      </c>
      <c r="I11" s="65">
        <f>G11*H11</f>
        <v>4.4399999999999995E-4</v>
      </c>
      <c r="K11" s="65">
        <f>Incidence!B9</f>
        <v>1.97E-3</v>
      </c>
      <c r="L11" s="52">
        <f>1-Assumptions!$C$16</f>
        <v>0.8</v>
      </c>
      <c r="M11" s="65">
        <f>K11*L11</f>
        <v>1.5760000000000001E-3</v>
      </c>
      <c r="N11" s="54"/>
      <c r="O11" s="65">
        <f>Proposal!B37</f>
        <v>1.2300000000000001E-4</v>
      </c>
      <c r="P11" s="65">
        <f>Proposal!D37</f>
        <v>1.5900000000000002E-4</v>
      </c>
      <c r="Q11" s="65">
        <f>Proposal!F37</f>
        <v>3.8399999999999998E-5</v>
      </c>
      <c r="R11" s="65">
        <v>1</v>
      </c>
      <c r="S11" s="65">
        <f t="shared" si="0"/>
        <v>3.2040000000000004E-4</v>
      </c>
    </row>
    <row r="12" spans="1:19" x14ac:dyDescent="0.2">
      <c r="A12" s="42">
        <f t="shared" si="1"/>
        <v>5</v>
      </c>
      <c r="B12" s="42">
        <f t="shared" si="1"/>
        <v>44</v>
      </c>
      <c r="D12" s="53">
        <f>'Premium rates'!B10</f>
        <v>0.98749999999999993</v>
      </c>
      <c r="E12" s="53">
        <f>'Premium rates'!C10</f>
        <v>2.6499999999999995</v>
      </c>
      <c r="G12" s="65">
        <f>Mortality!B10</f>
        <v>7.9000000000000001E-4</v>
      </c>
      <c r="H12" s="52">
        <f t="shared" si="2"/>
        <v>0.6</v>
      </c>
      <c r="I12" s="65">
        <f>G12*H12</f>
        <v>4.7399999999999997E-4</v>
      </c>
      <c r="K12" s="65">
        <f>Incidence!B10</f>
        <v>2.1199999999999999E-3</v>
      </c>
      <c r="L12" s="52">
        <f>1-Assumptions!$C$16</f>
        <v>0.8</v>
      </c>
      <c r="M12" s="65">
        <f>K12*L12</f>
        <v>1.696E-3</v>
      </c>
      <c r="N12" s="54"/>
      <c r="O12" s="65">
        <f>Proposal!B38</f>
        <v>1.2300000000000001E-4</v>
      </c>
      <c r="P12" s="65">
        <f>Proposal!D38</f>
        <v>1.5900000000000002E-4</v>
      </c>
      <c r="Q12" s="65">
        <f>Proposal!F38</f>
        <v>3.8399999999999998E-5</v>
      </c>
      <c r="R12" s="65">
        <v>1</v>
      </c>
      <c r="S12" s="65">
        <f t="shared" si="0"/>
        <v>3.2040000000000004E-4</v>
      </c>
    </row>
    <row r="13" spans="1:19" x14ac:dyDescent="0.2">
      <c r="A13" s="42">
        <f t="shared" si="1"/>
        <v>6</v>
      </c>
      <c r="B13" s="42">
        <f t="shared" si="1"/>
        <v>45</v>
      </c>
      <c r="D13" s="53">
        <f>'Premium rates'!B11</f>
        <v>1.075</v>
      </c>
      <c r="E13" s="53">
        <f>'Premium rates'!C11</f>
        <v>2.8874999999999997</v>
      </c>
      <c r="G13" s="65">
        <f>Mortality!B11</f>
        <v>8.5999999999999998E-4</v>
      </c>
      <c r="H13" s="52">
        <f t="shared" si="2"/>
        <v>0.6</v>
      </c>
      <c r="I13" s="65">
        <f t="shared" ref="I13:I32" si="3">G13*H13</f>
        <v>5.1599999999999997E-4</v>
      </c>
      <c r="K13" s="65">
        <f>Incidence!B11</f>
        <v>2.31E-3</v>
      </c>
      <c r="L13" s="52">
        <f>1-Assumptions!$C$16</f>
        <v>0.8</v>
      </c>
      <c r="M13" s="65">
        <f t="shared" ref="M13:M32" si="4">K13*L13</f>
        <v>1.848E-3</v>
      </c>
      <c r="N13" s="54"/>
      <c r="O13" s="65">
        <f>Proposal!B39</f>
        <v>1.2300000000000001E-4</v>
      </c>
      <c r="P13" s="65">
        <f>Proposal!D39</f>
        <v>1.5900000000000002E-4</v>
      </c>
      <c r="Q13" s="65">
        <f>Proposal!F39</f>
        <v>3.8399999999999998E-5</v>
      </c>
      <c r="R13" s="65">
        <v>1</v>
      </c>
      <c r="S13" s="65">
        <f t="shared" si="0"/>
        <v>3.2040000000000004E-4</v>
      </c>
    </row>
    <row r="14" spans="1:19" x14ac:dyDescent="0.2">
      <c r="A14" s="42">
        <f t="shared" si="1"/>
        <v>7</v>
      </c>
      <c r="B14" s="42">
        <f t="shared" si="1"/>
        <v>46</v>
      </c>
      <c r="D14" s="53">
        <f>'Premium rates'!B12</f>
        <v>1.1624999999999999</v>
      </c>
      <c r="E14" s="53">
        <f>'Premium rates'!C12</f>
        <v>3.2</v>
      </c>
      <c r="G14" s="65">
        <f>Mortality!B12</f>
        <v>9.3000000000000005E-4</v>
      </c>
      <c r="H14" s="52">
        <f t="shared" si="2"/>
        <v>0.6</v>
      </c>
      <c r="I14" s="65">
        <f t="shared" si="3"/>
        <v>5.5800000000000001E-4</v>
      </c>
      <c r="K14" s="65">
        <f>Incidence!B12</f>
        <v>2.5600000000000002E-3</v>
      </c>
      <c r="L14" s="52">
        <f>1-Assumptions!$C$16</f>
        <v>0.8</v>
      </c>
      <c r="M14" s="65">
        <f t="shared" si="4"/>
        <v>2.0480000000000003E-3</v>
      </c>
      <c r="N14" s="54"/>
      <c r="O14" s="65">
        <f>Proposal!B40</f>
        <v>1.2300000000000001E-4</v>
      </c>
      <c r="P14" s="65">
        <f>Proposal!D40</f>
        <v>1.5900000000000002E-4</v>
      </c>
      <c r="Q14" s="65">
        <f>Proposal!F40</f>
        <v>3.8399999999999998E-5</v>
      </c>
      <c r="R14" s="65">
        <v>1</v>
      </c>
      <c r="S14" s="65">
        <f t="shared" si="0"/>
        <v>3.2040000000000004E-4</v>
      </c>
    </row>
    <row r="15" spans="1:19" x14ac:dyDescent="0.2">
      <c r="A15" s="42">
        <f t="shared" si="1"/>
        <v>8</v>
      </c>
      <c r="B15" s="42">
        <f t="shared" si="1"/>
        <v>47</v>
      </c>
      <c r="D15" s="53">
        <f>'Premium rates'!B13</f>
        <v>1.2875000000000001</v>
      </c>
      <c r="E15" s="53">
        <f>'Premium rates'!C13</f>
        <v>3.5625</v>
      </c>
      <c r="G15" s="65">
        <f>Mortality!B13</f>
        <v>1.0300000000000001E-3</v>
      </c>
      <c r="H15" s="52">
        <f t="shared" si="2"/>
        <v>0.6</v>
      </c>
      <c r="I15" s="65">
        <f t="shared" si="3"/>
        <v>6.1800000000000006E-4</v>
      </c>
      <c r="K15" s="65">
        <f>Incidence!B13</f>
        <v>2.8500000000000001E-3</v>
      </c>
      <c r="L15" s="52">
        <f>1-Assumptions!$C$16</f>
        <v>0.8</v>
      </c>
      <c r="M15" s="65">
        <f t="shared" si="4"/>
        <v>2.2800000000000003E-3</v>
      </c>
      <c r="N15" s="54"/>
      <c r="O15" s="65">
        <f>Proposal!B41</f>
        <v>1.2300000000000001E-4</v>
      </c>
      <c r="P15" s="65">
        <f>Proposal!D41</f>
        <v>1.5900000000000002E-4</v>
      </c>
      <c r="Q15" s="65">
        <f>Proposal!F41</f>
        <v>3.8399999999999998E-5</v>
      </c>
      <c r="R15" s="65">
        <v>1</v>
      </c>
      <c r="S15" s="65">
        <f t="shared" si="0"/>
        <v>3.2040000000000004E-4</v>
      </c>
    </row>
    <row r="16" spans="1:19" x14ac:dyDescent="0.2">
      <c r="A16" s="42">
        <f t="shared" si="1"/>
        <v>9</v>
      </c>
      <c r="B16" s="42">
        <f t="shared" si="1"/>
        <v>48</v>
      </c>
      <c r="D16" s="53">
        <f>'Premium rates'!B14</f>
        <v>1.4375</v>
      </c>
      <c r="E16" s="53">
        <f>'Premium rates'!C14</f>
        <v>3.9375</v>
      </c>
      <c r="G16" s="65">
        <f>Mortality!B14</f>
        <v>1.15E-3</v>
      </c>
      <c r="H16" s="52">
        <f t="shared" si="2"/>
        <v>0.6</v>
      </c>
      <c r="I16" s="65">
        <f t="shared" si="3"/>
        <v>6.8999999999999997E-4</v>
      </c>
      <c r="K16" s="65">
        <f>Incidence!B14</f>
        <v>3.15E-3</v>
      </c>
      <c r="L16" s="52">
        <f>1-Assumptions!$C$16</f>
        <v>0.8</v>
      </c>
      <c r="M16" s="65">
        <f t="shared" si="4"/>
        <v>2.5200000000000001E-3</v>
      </c>
      <c r="N16" s="54"/>
      <c r="O16" s="65">
        <f>Proposal!B42</f>
        <v>1.2300000000000001E-4</v>
      </c>
      <c r="P16" s="65">
        <f>Proposal!D42</f>
        <v>1.5900000000000002E-4</v>
      </c>
      <c r="Q16" s="65">
        <f>Proposal!F42</f>
        <v>3.8399999999999998E-5</v>
      </c>
      <c r="R16" s="65">
        <v>1</v>
      </c>
      <c r="S16" s="65">
        <f t="shared" si="0"/>
        <v>3.2040000000000004E-4</v>
      </c>
    </row>
    <row r="17" spans="1:19" x14ac:dyDescent="0.2">
      <c r="A17" s="42">
        <f t="shared" si="1"/>
        <v>10</v>
      </c>
      <c r="B17" s="42">
        <f t="shared" si="1"/>
        <v>49</v>
      </c>
      <c r="D17" s="53">
        <f>'Premium rates'!B15</f>
        <v>1.6</v>
      </c>
      <c r="E17" s="53">
        <f>'Premium rates'!C15</f>
        <v>4.4249999999999998</v>
      </c>
      <c r="G17" s="65">
        <f>Mortality!B15</f>
        <v>1.2800000000000001E-3</v>
      </c>
      <c r="H17" s="52">
        <f t="shared" si="2"/>
        <v>0.6</v>
      </c>
      <c r="I17" s="65">
        <f t="shared" si="3"/>
        <v>7.6800000000000002E-4</v>
      </c>
      <c r="K17" s="65">
        <f>Incidence!B15</f>
        <v>3.5400000000000002E-3</v>
      </c>
      <c r="L17" s="52">
        <f>1-Assumptions!$C$16</f>
        <v>0.8</v>
      </c>
      <c r="M17" s="65">
        <f t="shared" si="4"/>
        <v>2.8320000000000003E-3</v>
      </c>
      <c r="N17" s="54"/>
      <c r="O17" s="65">
        <f>Proposal!B43</f>
        <v>1.2300000000000001E-4</v>
      </c>
      <c r="P17" s="65">
        <f>Proposal!D43</f>
        <v>1.5900000000000002E-4</v>
      </c>
      <c r="Q17" s="65">
        <f>Proposal!F43</f>
        <v>3.8399999999999998E-5</v>
      </c>
      <c r="R17" s="65">
        <v>1</v>
      </c>
      <c r="S17" s="65">
        <f t="shared" si="0"/>
        <v>3.2040000000000004E-4</v>
      </c>
    </row>
    <row r="18" spans="1:19" x14ac:dyDescent="0.2">
      <c r="A18" s="42">
        <f t="shared" si="1"/>
        <v>11</v>
      </c>
      <c r="B18" s="42">
        <f t="shared" si="1"/>
        <v>50</v>
      </c>
      <c r="D18" s="53">
        <f>'Premium rates'!B16</f>
        <v>1.7749999999999999</v>
      </c>
      <c r="E18" s="53">
        <f>'Premium rates'!C16</f>
        <v>5.0624999999999991</v>
      </c>
      <c r="G18" s="65">
        <f>Mortality!B16</f>
        <v>1.42E-3</v>
      </c>
      <c r="H18" s="52">
        <f t="shared" si="2"/>
        <v>0.6</v>
      </c>
      <c r="I18" s="65">
        <f t="shared" si="3"/>
        <v>8.52E-4</v>
      </c>
      <c r="K18" s="65">
        <f>Incidence!B16</f>
        <v>4.0499999999999998E-3</v>
      </c>
      <c r="L18" s="52">
        <f>1-Assumptions!$C$16</f>
        <v>0.8</v>
      </c>
      <c r="M18" s="65">
        <f t="shared" si="4"/>
        <v>3.2399999999999998E-3</v>
      </c>
      <c r="N18" s="54"/>
      <c r="O18" s="65">
        <f>Proposal!B44</f>
        <v>2.04E-4</v>
      </c>
      <c r="P18" s="65">
        <f>Proposal!D44</f>
        <v>5.8E-5</v>
      </c>
      <c r="Q18" s="65">
        <f>Proposal!F44</f>
        <v>3.4100000000000002E-5</v>
      </c>
      <c r="R18" s="65">
        <v>1</v>
      </c>
      <c r="S18" s="65">
        <f t="shared" si="0"/>
        <v>2.9609999999999999E-4</v>
      </c>
    </row>
    <row r="19" spans="1:19" x14ac:dyDescent="0.2">
      <c r="A19" s="42">
        <f t="shared" si="1"/>
        <v>12</v>
      </c>
      <c r="B19" s="42">
        <f t="shared" si="1"/>
        <v>51</v>
      </c>
      <c r="D19" s="53">
        <f>'Premium rates'!B17</f>
        <v>1.95</v>
      </c>
      <c r="E19" s="53">
        <f>'Premium rates'!C17</f>
        <v>5.7625000000000002</v>
      </c>
      <c r="G19" s="65">
        <f>Mortality!B17</f>
        <v>1.56E-3</v>
      </c>
      <c r="H19" s="52">
        <f t="shared" si="2"/>
        <v>0.6</v>
      </c>
      <c r="I19" s="65">
        <f t="shared" si="3"/>
        <v>9.3599999999999998E-4</v>
      </c>
      <c r="K19" s="65">
        <f>Incidence!B17</f>
        <v>4.6100000000000004E-3</v>
      </c>
      <c r="L19" s="52">
        <f>1-Assumptions!$C$16</f>
        <v>0.8</v>
      </c>
      <c r="M19" s="65">
        <f t="shared" si="4"/>
        <v>3.6880000000000003E-3</v>
      </c>
      <c r="N19" s="54"/>
      <c r="O19" s="65">
        <f>Proposal!B45</f>
        <v>2.04E-4</v>
      </c>
      <c r="P19" s="65">
        <f>Proposal!D45</f>
        <v>5.8E-5</v>
      </c>
      <c r="Q19" s="65">
        <f>Proposal!F45</f>
        <v>3.4100000000000002E-5</v>
      </c>
      <c r="R19" s="65">
        <v>1</v>
      </c>
      <c r="S19" s="65">
        <f t="shared" si="0"/>
        <v>2.9609999999999999E-4</v>
      </c>
    </row>
    <row r="20" spans="1:19" x14ac:dyDescent="0.2">
      <c r="A20" s="42">
        <f t="shared" si="1"/>
        <v>13</v>
      </c>
      <c r="B20" s="42">
        <f t="shared" si="1"/>
        <v>52</v>
      </c>
      <c r="D20" s="53">
        <f>'Premium rates'!B18</f>
        <v>2.15</v>
      </c>
      <c r="E20" s="53">
        <f>'Premium rates'!C18</f>
        <v>6.5125000000000002</v>
      </c>
      <c r="G20" s="65">
        <f>Mortality!B18</f>
        <v>1.72E-3</v>
      </c>
      <c r="H20" s="52">
        <f t="shared" si="2"/>
        <v>0.6</v>
      </c>
      <c r="I20" s="65">
        <f t="shared" si="3"/>
        <v>1.0319999999999999E-3</v>
      </c>
      <c r="K20" s="65">
        <f>Incidence!B18</f>
        <v>5.2100000000000002E-3</v>
      </c>
      <c r="L20" s="52">
        <f>1-Assumptions!$C$16</f>
        <v>0.8</v>
      </c>
      <c r="M20" s="65">
        <f t="shared" si="4"/>
        <v>4.1680000000000007E-3</v>
      </c>
      <c r="N20" s="54"/>
      <c r="O20" s="65">
        <f>Proposal!B46</f>
        <v>2.04E-4</v>
      </c>
      <c r="P20" s="65">
        <f>Proposal!D46</f>
        <v>5.8E-5</v>
      </c>
      <c r="Q20" s="65">
        <f>Proposal!F46</f>
        <v>3.4100000000000002E-5</v>
      </c>
      <c r="R20" s="65">
        <v>1</v>
      </c>
      <c r="S20" s="65">
        <f t="shared" si="0"/>
        <v>2.9609999999999999E-4</v>
      </c>
    </row>
    <row r="21" spans="1:19" x14ac:dyDescent="0.2">
      <c r="A21" s="42">
        <f t="shared" si="1"/>
        <v>14</v>
      </c>
      <c r="B21" s="42">
        <f t="shared" si="1"/>
        <v>53</v>
      </c>
      <c r="D21" s="53">
        <f>'Premium rates'!B19</f>
        <v>2.3624999999999998</v>
      </c>
      <c r="E21" s="53">
        <f>'Premium rates'!C19</f>
        <v>7.2999999999999989</v>
      </c>
      <c r="G21" s="65">
        <f>Mortality!B19</f>
        <v>1.89E-3</v>
      </c>
      <c r="H21" s="52">
        <f t="shared" si="2"/>
        <v>0.6</v>
      </c>
      <c r="I21" s="65">
        <f t="shared" si="3"/>
        <v>1.134E-3</v>
      </c>
      <c r="K21" s="65">
        <f>Incidence!B19</f>
        <v>5.8399999999999997E-3</v>
      </c>
      <c r="L21" s="52">
        <f>1-Assumptions!$C$16</f>
        <v>0.8</v>
      </c>
      <c r="M21" s="65">
        <f t="shared" si="4"/>
        <v>4.6719999999999999E-3</v>
      </c>
      <c r="N21" s="54"/>
      <c r="O21" s="65">
        <f>Proposal!B47</f>
        <v>2.04E-4</v>
      </c>
      <c r="P21" s="65">
        <f>Proposal!D47</f>
        <v>5.8E-5</v>
      </c>
      <c r="Q21" s="65">
        <f>Proposal!F47</f>
        <v>3.4100000000000002E-5</v>
      </c>
      <c r="R21" s="65">
        <v>1</v>
      </c>
      <c r="S21" s="65">
        <f t="shared" si="0"/>
        <v>2.9609999999999999E-4</v>
      </c>
    </row>
    <row r="22" spans="1:19" x14ac:dyDescent="0.2">
      <c r="A22" s="42">
        <f t="shared" si="1"/>
        <v>15</v>
      </c>
      <c r="B22" s="42">
        <f t="shared" si="1"/>
        <v>54</v>
      </c>
      <c r="D22" s="53">
        <f>'Premium rates'!B20</f>
        <v>2.5999999999999996</v>
      </c>
      <c r="E22" s="53">
        <f>'Premium rates'!C20</f>
        <v>8.1</v>
      </c>
      <c r="G22" s="65">
        <f>Mortality!B20</f>
        <v>2.0799999999999998E-3</v>
      </c>
      <c r="H22" s="52">
        <f t="shared" si="2"/>
        <v>0.6</v>
      </c>
      <c r="I22" s="65">
        <f t="shared" si="3"/>
        <v>1.2479999999999998E-3</v>
      </c>
      <c r="K22" s="65">
        <f>Incidence!B20</f>
        <v>6.4799999999999996E-3</v>
      </c>
      <c r="L22" s="52">
        <f>1-Assumptions!$C$16</f>
        <v>0.8</v>
      </c>
      <c r="M22" s="65">
        <f t="shared" si="4"/>
        <v>5.1840000000000002E-3</v>
      </c>
      <c r="N22" s="54"/>
      <c r="O22" s="65">
        <f>Proposal!B48</f>
        <v>2.04E-4</v>
      </c>
      <c r="P22" s="65">
        <f>Proposal!D48</f>
        <v>5.8E-5</v>
      </c>
      <c r="Q22" s="65">
        <f>Proposal!F48</f>
        <v>3.4100000000000002E-5</v>
      </c>
      <c r="R22" s="65">
        <v>1</v>
      </c>
      <c r="S22" s="65">
        <f t="shared" si="0"/>
        <v>2.9609999999999999E-4</v>
      </c>
    </row>
    <row r="23" spans="1:19" x14ac:dyDescent="0.2">
      <c r="A23" s="42">
        <f t="shared" si="1"/>
        <v>16</v>
      </c>
      <c r="B23" s="42">
        <f t="shared" si="1"/>
        <v>55</v>
      </c>
      <c r="D23" s="53">
        <f>'Premium rates'!B21</f>
        <v>2.875</v>
      </c>
      <c r="E23" s="53">
        <f>'Premium rates'!C21</f>
        <v>8.9249999999999989</v>
      </c>
      <c r="G23" s="65">
        <f>Mortality!B21</f>
        <v>2.3E-3</v>
      </c>
      <c r="H23" s="52">
        <f t="shared" si="2"/>
        <v>0.6</v>
      </c>
      <c r="I23" s="65">
        <f t="shared" si="3"/>
        <v>1.3799999999999999E-3</v>
      </c>
      <c r="K23" s="65">
        <f>Incidence!B21</f>
        <v>7.1399999999999996E-3</v>
      </c>
      <c r="L23" s="52">
        <f>1-Assumptions!$C$16</f>
        <v>0.8</v>
      </c>
      <c r="M23" s="65">
        <f t="shared" si="4"/>
        <v>5.7120000000000001E-3</v>
      </c>
      <c r="N23" s="54"/>
      <c r="O23" s="65">
        <f>Proposal!B49</f>
        <v>2.04E-4</v>
      </c>
      <c r="P23" s="65">
        <f>Proposal!D49</f>
        <v>5.8E-5</v>
      </c>
      <c r="Q23" s="65">
        <f>Proposal!F49</f>
        <v>3.4100000000000002E-5</v>
      </c>
      <c r="R23" s="65">
        <v>1</v>
      </c>
      <c r="S23" s="65">
        <f t="shared" si="0"/>
        <v>2.9609999999999999E-4</v>
      </c>
    </row>
    <row r="24" spans="1:19" x14ac:dyDescent="0.2">
      <c r="A24" s="42">
        <f t="shared" si="1"/>
        <v>17</v>
      </c>
      <c r="B24" s="42">
        <f t="shared" si="1"/>
        <v>56</v>
      </c>
      <c r="D24" s="53">
        <f>'Premium rates'!B22</f>
        <v>3.1875000000000004</v>
      </c>
      <c r="E24" s="53">
        <f>'Premium rates'!C22</f>
        <v>9.7750000000000004</v>
      </c>
      <c r="G24" s="65">
        <f>Mortality!B22</f>
        <v>2.5500000000000002E-3</v>
      </c>
      <c r="H24" s="52">
        <f t="shared" si="2"/>
        <v>0.6</v>
      </c>
      <c r="I24" s="65">
        <f t="shared" si="3"/>
        <v>1.5300000000000001E-3</v>
      </c>
      <c r="K24" s="65">
        <f>Incidence!B22</f>
        <v>7.8200000000000006E-3</v>
      </c>
      <c r="L24" s="52">
        <f>1-Assumptions!$C$16</f>
        <v>0.8</v>
      </c>
      <c r="M24" s="65">
        <f t="shared" si="4"/>
        <v>6.2560000000000011E-3</v>
      </c>
      <c r="N24" s="54"/>
      <c r="O24" s="65">
        <f>Proposal!B50</f>
        <v>2.04E-4</v>
      </c>
      <c r="P24" s="65">
        <f>Proposal!D50</f>
        <v>5.8E-5</v>
      </c>
      <c r="Q24" s="65">
        <f>Proposal!F50</f>
        <v>3.4100000000000002E-5</v>
      </c>
      <c r="R24" s="65">
        <v>1</v>
      </c>
      <c r="S24" s="65">
        <f t="shared" si="0"/>
        <v>2.9609999999999999E-4</v>
      </c>
    </row>
    <row r="25" spans="1:19" x14ac:dyDescent="0.2">
      <c r="A25" s="42">
        <f t="shared" si="1"/>
        <v>18</v>
      </c>
      <c r="B25" s="42">
        <f t="shared" si="1"/>
        <v>57</v>
      </c>
      <c r="D25" s="53">
        <f>'Premium rates'!B23</f>
        <v>3.5750000000000002</v>
      </c>
      <c r="E25" s="53">
        <f>'Premium rates'!C23</f>
        <v>10.7</v>
      </c>
      <c r="G25" s="65">
        <f>Mortality!B23</f>
        <v>2.8600000000000001E-3</v>
      </c>
      <c r="H25" s="52">
        <f t="shared" si="2"/>
        <v>0.6</v>
      </c>
      <c r="I25" s="65">
        <f t="shared" si="3"/>
        <v>1.7160000000000001E-3</v>
      </c>
      <c r="K25" s="65">
        <f>Incidence!B23</f>
        <v>8.5599999999999999E-3</v>
      </c>
      <c r="L25" s="52">
        <f>1-Assumptions!$C$16</f>
        <v>0.8</v>
      </c>
      <c r="M25" s="65">
        <f t="shared" si="4"/>
        <v>6.8479999999999999E-3</v>
      </c>
      <c r="N25" s="54"/>
      <c r="O25" s="65">
        <f>Proposal!B51</f>
        <v>2.04E-4</v>
      </c>
      <c r="P25" s="65">
        <f>Proposal!D51</f>
        <v>5.8E-5</v>
      </c>
      <c r="Q25" s="65">
        <f>Proposal!F51</f>
        <v>3.4100000000000002E-5</v>
      </c>
      <c r="R25" s="65">
        <v>1</v>
      </c>
      <c r="S25" s="65">
        <f t="shared" si="0"/>
        <v>2.9609999999999999E-4</v>
      </c>
    </row>
    <row r="26" spans="1:19" x14ac:dyDescent="0.2">
      <c r="A26" s="42">
        <f t="shared" ref="A26:B32" si="5">A25+1</f>
        <v>19</v>
      </c>
      <c r="B26" s="42">
        <f t="shared" si="5"/>
        <v>58</v>
      </c>
      <c r="D26" s="53">
        <f>'Premium rates'!B24</f>
        <v>4</v>
      </c>
      <c r="E26" s="53">
        <f>'Premium rates'!C24</f>
        <v>11.762499999999999</v>
      </c>
      <c r="G26" s="65">
        <f>Mortality!B24</f>
        <v>3.2000000000000002E-3</v>
      </c>
      <c r="H26" s="52">
        <f t="shared" si="2"/>
        <v>0.6</v>
      </c>
      <c r="I26" s="65">
        <f t="shared" si="3"/>
        <v>1.92E-3</v>
      </c>
      <c r="K26" s="65">
        <f>Incidence!B24</f>
        <v>9.41E-3</v>
      </c>
      <c r="L26" s="52">
        <f>1-Assumptions!$C$16</f>
        <v>0.8</v>
      </c>
      <c r="M26" s="65">
        <f t="shared" si="4"/>
        <v>7.528E-3</v>
      </c>
      <c r="N26" s="54"/>
      <c r="O26" s="65">
        <f>Proposal!B52</f>
        <v>2.04E-4</v>
      </c>
      <c r="P26" s="65">
        <f>Proposal!D52</f>
        <v>5.8E-5</v>
      </c>
      <c r="Q26" s="65">
        <f>Proposal!F52</f>
        <v>3.4100000000000002E-5</v>
      </c>
      <c r="R26" s="65">
        <v>1</v>
      </c>
      <c r="S26" s="65">
        <f t="shared" si="0"/>
        <v>2.9609999999999999E-4</v>
      </c>
    </row>
    <row r="27" spans="1:19" x14ac:dyDescent="0.2">
      <c r="A27" s="42">
        <f t="shared" si="5"/>
        <v>20</v>
      </c>
      <c r="B27" s="42">
        <f t="shared" si="5"/>
        <v>59</v>
      </c>
      <c r="D27" s="53">
        <f>'Premium rates'!B25</f>
        <v>4.4749999999999996</v>
      </c>
      <c r="E27" s="53">
        <f>'Premium rates'!C25</f>
        <v>12.9625</v>
      </c>
      <c r="G27" s="65">
        <f>Mortality!B25</f>
        <v>3.5799999999999998E-3</v>
      </c>
      <c r="H27" s="52">
        <f t="shared" si="2"/>
        <v>0.6</v>
      </c>
      <c r="I27" s="65">
        <f t="shared" si="3"/>
        <v>2.1479999999999997E-3</v>
      </c>
      <c r="K27" s="65">
        <f>Incidence!B25</f>
        <v>1.0370000000000001E-2</v>
      </c>
      <c r="L27" s="52">
        <f>1-Assumptions!$C$16</f>
        <v>0.8</v>
      </c>
      <c r="M27" s="65">
        <f t="shared" si="4"/>
        <v>8.2960000000000013E-3</v>
      </c>
      <c r="N27" s="54"/>
      <c r="O27" s="65">
        <f>Proposal!B53</f>
        <v>2.04E-4</v>
      </c>
      <c r="P27" s="65">
        <f>Proposal!D53</f>
        <v>5.8E-5</v>
      </c>
      <c r="Q27" s="65">
        <f>Proposal!F53</f>
        <v>3.4100000000000002E-5</v>
      </c>
      <c r="R27" s="65">
        <v>1</v>
      </c>
      <c r="S27" s="65">
        <f t="shared" si="0"/>
        <v>2.9609999999999999E-4</v>
      </c>
    </row>
    <row r="28" spans="1:19" x14ac:dyDescent="0.2">
      <c r="A28" s="42">
        <f t="shared" si="5"/>
        <v>21</v>
      </c>
      <c r="B28" s="42">
        <f t="shared" si="5"/>
        <v>60</v>
      </c>
      <c r="D28" s="53">
        <f>'Premium rates'!B26</f>
        <v>4.9624999999999995</v>
      </c>
      <c r="E28" s="53">
        <f>'Premium rates'!C26</f>
        <v>14.3</v>
      </c>
      <c r="G28" s="65">
        <f>Mortality!B26</f>
        <v>3.9699999999999996E-3</v>
      </c>
      <c r="H28" s="52">
        <f t="shared" si="2"/>
        <v>0.6</v>
      </c>
      <c r="I28" s="65">
        <f t="shared" si="3"/>
        <v>2.3819999999999996E-3</v>
      </c>
      <c r="K28" s="65">
        <f>Incidence!B26</f>
        <v>1.1440000000000001E-2</v>
      </c>
      <c r="L28" s="52">
        <f>1-Assumptions!$C$16</f>
        <v>0.8</v>
      </c>
      <c r="M28" s="65">
        <f t="shared" si="4"/>
        <v>9.1520000000000004E-3</v>
      </c>
      <c r="N28" s="54"/>
      <c r="O28" s="65">
        <f>Proposal!B54</f>
        <v>2.5599999999999999E-4</v>
      </c>
      <c r="P28" s="65">
        <f>Proposal!D54</f>
        <v>2.1000000000000002E-5</v>
      </c>
      <c r="Q28" s="65">
        <f>Proposal!F54</f>
        <v>7.1999999999999997E-6</v>
      </c>
      <c r="R28" s="65">
        <v>1</v>
      </c>
      <c r="S28" s="65">
        <f t="shared" si="0"/>
        <v>2.8420000000000002E-4</v>
      </c>
    </row>
    <row r="29" spans="1:19" x14ac:dyDescent="0.2">
      <c r="A29" s="42">
        <f t="shared" si="5"/>
        <v>22</v>
      </c>
      <c r="B29" s="42">
        <f t="shared" si="5"/>
        <v>61</v>
      </c>
      <c r="D29" s="53">
        <f>'Premium rates'!B27</f>
        <v>5.4749999999999996</v>
      </c>
      <c r="E29" s="53">
        <f>'Premium rates'!C27</f>
        <v>15.824999999999999</v>
      </c>
      <c r="G29" s="65">
        <f>Mortality!B27</f>
        <v>4.3800000000000002E-3</v>
      </c>
      <c r="H29" s="52">
        <f t="shared" si="2"/>
        <v>0.6</v>
      </c>
      <c r="I29" s="65">
        <f t="shared" si="3"/>
        <v>2.6280000000000001E-3</v>
      </c>
      <c r="K29" s="65">
        <f>Incidence!B27</f>
        <v>1.2659999999999999E-2</v>
      </c>
      <c r="L29" s="52">
        <f>1-Assumptions!$C$16</f>
        <v>0.8</v>
      </c>
      <c r="M29" s="65">
        <f t="shared" si="4"/>
        <v>1.0128E-2</v>
      </c>
      <c r="N29" s="54"/>
      <c r="O29" s="65">
        <f>Proposal!B55</f>
        <v>2.5599999999999999E-4</v>
      </c>
      <c r="P29" s="65">
        <f>Proposal!D55</f>
        <v>2.1000000000000002E-5</v>
      </c>
      <c r="Q29" s="65">
        <f>Proposal!F55</f>
        <v>7.1999999999999997E-6</v>
      </c>
      <c r="R29" s="65">
        <v>1</v>
      </c>
      <c r="S29" s="65">
        <f t="shared" si="0"/>
        <v>2.8420000000000002E-4</v>
      </c>
    </row>
    <row r="30" spans="1:19" x14ac:dyDescent="0.2">
      <c r="A30" s="42">
        <f t="shared" si="5"/>
        <v>23</v>
      </c>
      <c r="B30" s="42">
        <f t="shared" si="5"/>
        <v>62</v>
      </c>
      <c r="D30" s="53">
        <f>'Premium rates'!B28</f>
        <v>5.9874999999999998</v>
      </c>
      <c r="E30" s="53">
        <f>'Premium rates'!C28</f>
        <v>17.600000000000001</v>
      </c>
      <c r="G30" s="65">
        <f>Mortality!B28</f>
        <v>4.79E-3</v>
      </c>
      <c r="H30" s="52">
        <f t="shared" si="2"/>
        <v>0.6</v>
      </c>
      <c r="I30" s="65">
        <f t="shared" si="3"/>
        <v>2.8739999999999998E-3</v>
      </c>
      <c r="K30" s="65">
        <f>Incidence!B28</f>
        <v>1.4080000000000001E-2</v>
      </c>
      <c r="L30" s="52">
        <f>1-Assumptions!$C$16</f>
        <v>0.8</v>
      </c>
      <c r="M30" s="65">
        <f t="shared" si="4"/>
        <v>1.1264000000000001E-2</v>
      </c>
      <c r="N30" s="54"/>
      <c r="O30" s="65">
        <f>Proposal!B56</f>
        <v>2.5599999999999999E-4</v>
      </c>
      <c r="P30" s="65">
        <f>Proposal!D56</f>
        <v>2.1000000000000002E-5</v>
      </c>
      <c r="Q30" s="65">
        <f>Proposal!F56</f>
        <v>7.1999999999999997E-6</v>
      </c>
      <c r="R30" s="65">
        <v>1</v>
      </c>
      <c r="S30" s="65">
        <f t="shared" si="0"/>
        <v>2.8420000000000002E-4</v>
      </c>
    </row>
    <row r="31" spans="1:19" x14ac:dyDescent="0.2">
      <c r="A31" s="42">
        <f t="shared" si="5"/>
        <v>24</v>
      </c>
      <c r="B31" s="42">
        <f t="shared" si="5"/>
        <v>63</v>
      </c>
      <c r="D31" s="53">
        <f>'Premium rates'!B29</f>
        <v>6.5625</v>
      </c>
      <c r="E31" s="53">
        <f>'Premium rates'!C29</f>
        <v>19.6875</v>
      </c>
      <c r="G31" s="65">
        <f>Mortality!B29</f>
        <v>5.2500000000000003E-3</v>
      </c>
      <c r="H31" s="52">
        <f t="shared" si="2"/>
        <v>0.6</v>
      </c>
      <c r="I31" s="65">
        <f t="shared" si="3"/>
        <v>3.15E-3</v>
      </c>
      <c r="K31" s="65">
        <f>Incidence!B29</f>
        <v>1.575E-2</v>
      </c>
      <c r="L31" s="52">
        <f>1-Assumptions!$C$16</f>
        <v>0.8</v>
      </c>
      <c r="M31" s="65">
        <f t="shared" si="4"/>
        <v>1.26E-2</v>
      </c>
      <c r="N31" s="54"/>
      <c r="O31" s="65">
        <f>Proposal!B57</f>
        <v>2.5599999999999999E-4</v>
      </c>
      <c r="P31" s="65">
        <f>Proposal!D57</f>
        <v>2.1000000000000002E-5</v>
      </c>
      <c r="Q31" s="65">
        <f>Proposal!F57</f>
        <v>7.1999999999999997E-6</v>
      </c>
      <c r="R31" s="65">
        <v>1</v>
      </c>
      <c r="S31" s="65">
        <f t="shared" si="0"/>
        <v>2.8420000000000002E-4</v>
      </c>
    </row>
    <row r="32" spans="1:19" x14ac:dyDescent="0.2">
      <c r="A32" s="42">
        <f t="shared" si="5"/>
        <v>25</v>
      </c>
      <c r="B32" s="42">
        <f t="shared" si="5"/>
        <v>64</v>
      </c>
      <c r="D32" s="53">
        <f>'Premium rates'!B30</f>
        <v>7.2374999999999998</v>
      </c>
      <c r="E32" s="53">
        <f>'Premium rates'!C30</f>
        <v>21.962499999999995</v>
      </c>
      <c r="G32" s="65">
        <f>Mortality!B30</f>
        <v>5.79E-3</v>
      </c>
      <c r="H32" s="52">
        <f t="shared" si="2"/>
        <v>0.6</v>
      </c>
      <c r="I32" s="65">
        <f t="shared" si="3"/>
        <v>3.4740000000000001E-3</v>
      </c>
      <c r="K32" s="65">
        <f>Incidence!B30</f>
        <v>1.7569999999999999E-2</v>
      </c>
      <c r="L32" s="52">
        <f>1-Assumptions!$C$16</f>
        <v>0.8</v>
      </c>
      <c r="M32" s="65">
        <f t="shared" si="4"/>
        <v>1.4055999999999999E-2</v>
      </c>
      <c r="N32" s="54"/>
      <c r="O32" s="65">
        <f>Proposal!B58</f>
        <v>2.5599999999999999E-4</v>
      </c>
      <c r="P32" s="65">
        <f>Proposal!D58</f>
        <v>2.1000000000000002E-5</v>
      </c>
      <c r="Q32" s="65">
        <f>Proposal!F58</f>
        <v>7.1999999999999997E-6</v>
      </c>
      <c r="R32" s="65">
        <v>1</v>
      </c>
      <c r="S32" s="65">
        <f t="shared" si="0"/>
        <v>2.8420000000000002E-4</v>
      </c>
    </row>
    <row r="35" spans="1:22" x14ac:dyDescent="0.2">
      <c r="A35" s="94" t="s">
        <v>23</v>
      </c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39"/>
      <c r="V35" s="39"/>
    </row>
    <row r="36" spans="1:22" x14ac:dyDescent="0.2">
      <c r="F36" s="45"/>
      <c r="G36" s="45"/>
      <c r="H36" s="45"/>
      <c r="I36" s="45"/>
      <c r="K36" s="45"/>
      <c r="L36" s="39"/>
      <c r="M36" s="39"/>
      <c r="V36" s="39"/>
    </row>
    <row r="37" spans="1:22" ht="13.5" thickBot="1" x14ac:dyDescent="0.25">
      <c r="F37" s="45"/>
      <c r="G37" s="45"/>
      <c r="H37" s="45"/>
      <c r="I37" s="45"/>
      <c r="K37" s="45"/>
      <c r="L37" s="39"/>
      <c r="M37" s="39"/>
      <c r="V37" s="39"/>
    </row>
    <row r="38" spans="1:22" ht="13.5" thickBot="1" x14ac:dyDescent="0.25">
      <c r="F38" s="45"/>
      <c r="G38" s="45"/>
      <c r="H38" s="55" t="s">
        <v>20</v>
      </c>
      <c r="I38" s="56">
        <f>NPV(RDR,I42:I66)*(1+RDR)</f>
        <v>2784.4862162669174</v>
      </c>
      <c r="J38" s="56">
        <f>NPV(RDR,J42:J66)*(1+RDR)</f>
        <v>7714.6604248065796</v>
      </c>
      <c r="K38" s="56">
        <f>NPV(RDR,K42:K66)</f>
        <v>1117.7309900072498</v>
      </c>
      <c r="L38" s="56">
        <f>NPV(RDR,L42:L66)</f>
        <v>4001.9318052466192</v>
      </c>
      <c r="M38" s="39"/>
      <c r="V38" s="39"/>
    </row>
    <row r="39" spans="1:22" x14ac:dyDescent="0.2">
      <c r="F39" s="45"/>
      <c r="J39" s="46"/>
      <c r="L39" s="57"/>
      <c r="M39" s="39"/>
      <c r="V39" s="39"/>
    </row>
    <row r="40" spans="1:22" ht="38.25" x14ac:dyDescent="0.2">
      <c r="A40" s="89" t="s">
        <v>19</v>
      </c>
      <c r="B40" s="89"/>
      <c r="C40" s="89"/>
      <c r="D40" s="89"/>
      <c r="E40" s="89"/>
      <c r="F40" s="45"/>
      <c r="G40" s="58" t="s">
        <v>8</v>
      </c>
      <c r="H40" s="58" t="s">
        <v>7</v>
      </c>
      <c r="I40" s="48" t="s">
        <v>59</v>
      </c>
      <c r="J40" s="48" t="s">
        <v>60</v>
      </c>
      <c r="K40" s="59" t="s">
        <v>55</v>
      </c>
      <c r="L40" s="59" t="s">
        <v>56</v>
      </c>
      <c r="M40" s="39"/>
      <c r="V40" s="39"/>
    </row>
    <row r="41" spans="1:22" x14ac:dyDescent="0.2">
      <c r="A41" s="42" t="s">
        <v>17</v>
      </c>
      <c r="B41" s="60" t="s">
        <v>69</v>
      </c>
      <c r="C41" s="60" t="s">
        <v>54</v>
      </c>
      <c r="D41" s="61" t="s">
        <v>16</v>
      </c>
      <c r="E41" s="60" t="s">
        <v>18</v>
      </c>
      <c r="F41" s="45"/>
      <c r="G41" s="51"/>
      <c r="H41" s="51"/>
      <c r="I41" s="51"/>
      <c r="J41" s="51"/>
      <c r="K41" s="51"/>
      <c r="L41" s="62"/>
      <c r="M41" s="39"/>
      <c r="V41" s="39"/>
    </row>
    <row r="42" spans="1:22" x14ac:dyDescent="0.2">
      <c r="A42" s="64">
        <v>1</v>
      </c>
      <c r="B42" s="64">
        <f>M8*A42</f>
        <v>6.2399999999999999E-4</v>
      </c>
      <c r="C42" s="64">
        <f>I8*A42</f>
        <v>2.32E-4</v>
      </c>
      <c r="D42" s="64">
        <f>Lapse_Y1*A42</f>
        <v>0.05</v>
      </c>
      <c r="E42" s="64">
        <f>IF(H42=64,0,(A42-B42-C42-D42))</f>
        <v>0.94914399999999999</v>
      </c>
      <c r="F42" s="45"/>
      <c r="G42" s="51">
        <f t="shared" ref="G42:G66" si="6">A8</f>
        <v>1</v>
      </c>
      <c r="H42" s="51">
        <f t="shared" ref="H42:H66" si="7">B8</f>
        <v>40</v>
      </c>
      <c r="I42" s="51">
        <f t="shared" ref="I42:I66" si="8">$D8*Sum_Insured/1000*A42</f>
        <v>362.5</v>
      </c>
      <c r="J42" s="63">
        <f t="shared" ref="J42:J66" si="9">$E8*Sum_Insured/1000*A42</f>
        <v>975</v>
      </c>
      <c r="K42" s="63">
        <f t="shared" ref="K42:K66" si="10">Sum_Insured*C42</f>
        <v>116</v>
      </c>
      <c r="L42" s="63">
        <f t="shared" ref="L42:L66" si="11">Sum_Insured*B42</f>
        <v>312</v>
      </c>
      <c r="M42" s="39"/>
      <c r="V42" s="39"/>
    </row>
    <row r="43" spans="1:22" x14ac:dyDescent="0.2">
      <c r="A43" s="64">
        <f>E42</f>
        <v>0.94914399999999999</v>
      </c>
      <c r="B43" s="64">
        <f t="shared" ref="B43:B66" si="12">M9*A43</f>
        <v>9.6243201599999987E-4</v>
      </c>
      <c r="C43" s="64">
        <f>I9*A43</f>
        <v>2.9898035999999998E-4</v>
      </c>
      <c r="D43" s="64">
        <f>Lapse_Y2*A43</f>
        <v>0.14237159999999999</v>
      </c>
      <c r="E43" s="64">
        <f>IF(H43=64,0,(A43-B43-C43-D43))</f>
        <v>0.80551098762400009</v>
      </c>
      <c r="F43" s="45"/>
      <c r="G43" s="51">
        <f t="shared" si="6"/>
        <v>2</v>
      </c>
      <c r="H43" s="51">
        <f t="shared" si="7"/>
        <v>41</v>
      </c>
      <c r="I43" s="51">
        <f t="shared" si="8"/>
        <v>373.72545000000002</v>
      </c>
      <c r="J43" s="63">
        <f t="shared" si="9"/>
        <v>1002.53335</v>
      </c>
      <c r="K43" s="63">
        <f t="shared" si="10"/>
        <v>149.49017999999998</v>
      </c>
      <c r="L43" s="63">
        <f t="shared" si="11"/>
        <v>481.21600799999993</v>
      </c>
      <c r="M43" s="39"/>
      <c r="V43" s="39"/>
    </row>
    <row r="44" spans="1:22" x14ac:dyDescent="0.2">
      <c r="A44" s="64">
        <f t="shared" ref="A44:A66" si="13">E43</f>
        <v>0.80551098762400009</v>
      </c>
      <c r="B44" s="64">
        <f t="shared" si="12"/>
        <v>1.1728239979805443E-3</v>
      </c>
      <c r="C44" s="64">
        <f t="shared" ref="C44:C66" si="14">I10*A44</f>
        <v>3.2864848295059202E-4</v>
      </c>
      <c r="D44" s="64">
        <f>Lapse_Y3*A44</f>
        <v>8.8606208638640008E-2</v>
      </c>
      <c r="E44" s="64">
        <f>IF(H44=64,0,(A44-B44-C44-D44))</f>
        <v>0.71540330650442896</v>
      </c>
      <c r="F44" s="45"/>
      <c r="G44" s="51">
        <f t="shared" si="6"/>
        <v>3</v>
      </c>
      <c r="H44" s="51">
        <f t="shared" si="7"/>
        <v>42</v>
      </c>
      <c r="I44" s="51">
        <f t="shared" si="8"/>
        <v>342.34216974020006</v>
      </c>
      <c r="J44" s="63">
        <f t="shared" si="9"/>
        <v>916.26874842229995</v>
      </c>
      <c r="K44" s="63">
        <f t="shared" si="10"/>
        <v>164.32424147529602</v>
      </c>
      <c r="L44" s="63">
        <f t="shared" si="11"/>
        <v>586.41199899027208</v>
      </c>
      <c r="M44" s="39"/>
      <c r="V44" s="39"/>
    </row>
    <row r="45" spans="1:22" x14ac:dyDescent="0.2">
      <c r="A45" s="64">
        <f t="shared" si="13"/>
        <v>0.71540330650442896</v>
      </c>
      <c r="B45" s="64">
        <f t="shared" si="12"/>
        <v>1.1274756110509802E-3</v>
      </c>
      <c r="C45" s="64">
        <f t="shared" si="14"/>
        <v>3.176390680879664E-4</v>
      </c>
      <c r="D45" s="64">
        <f>Lapse_Y4*A45</f>
        <v>7.1540330650442893E-2</v>
      </c>
      <c r="E45" s="64">
        <f>IF(H45=64,0,(A45-B45-C45-D45))</f>
        <v>0.64241786117484712</v>
      </c>
      <c r="F45" s="45"/>
      <c r="G45" s="51">
        <f t="shared" si="6"/>
        <v>4</v>
      </c>
      <c r="H45" s="51">
        <f t="shared" si="7"/>
        <v>43</v>
      </c>
      <c r="I45" s="51">
        <f t="shared" si="8"/>
        <v>330.87402925829838</v>
      </c>
      <c r="J45" s="63">
        <f t="shared" si="9"/>
        <v>880.84032113357819</v>
      </c>
      <c r="K45" s="63">
        <f t="shared" si="10"/>
        <v>158.8195340439832</v>
      </c>
      <c r="L45" s="63">
        <f t="shared" si="11"/>
        <v>563.7378055254901</v>
      </c>
      <c r="M45" s="39"/>
      <c r="V45" s="39"/>
    </row>
    <row r="46" spans="1:22" x14ac:dyDescent="0.2">
      <c r="A46" s="64">
        <f t="shared" si="13"/>
        <v>0.64241786117484712</v>
      </c>
      <c r="B46" s="64">
        <f t="shared" si="12"/>
        <v>1.0895406925525407E-3</v>
      </c>
      <c r="C46" s="64">
        <f t="shared" si="14"/>
        <v>3.0450606619687753E-4</v>
      </c>
      <c r="D46" s="64">
        <f t="shared" ref="D46:D66" si="15">Lapse_Y5*A46</f>
        <v>6.4241786117484712E-2</v>
      </c>
      <c r="E46" s="64">
        <f t="shared" ref="E46:E66" si="16">IF(H46=64,0,(A46-B46-C46-D46))</f>
        <v>0.57678202829861291</v>
      </c>
      <c r="F46" s="45"/>
      <c r="G46" s="51">
        <f t="shared" si="6"/>
        <v>5</v>
      </c>
      <c r="H46" s="51">
        <f t="shared" si="7"/>
        <v>44</v>
      </c>
      <c r="I46" s="51">
        <f t="shared" si="8"/>
        <v>317.1938189550807</v>
      </c>
      <c r="J46" s="63">
        <f t="shared" si="9"/>
        <v>851.20366605667232</v>
      </c>
      <c r="K46" s="63">
        <f t="shared" si="10"/>
        <v>152.25303309843878</v>
      </c>
      <c r="L46" s="63">
        <f t="shared" si="11"/>
        <v>544.77034627627029</v>
      </c>
      <c r="M46" s="39"/>
      <c r="V46" s="39"/>
    </row>
    <row r="47" spans="1:22" x14ac:dyDescent="0.2">
      <c r="A47" s="64">
        <f t="shared" si="13"/>
        <v>0.57678202829861291</v>
      </c>
      <c r="B47" s="64">
        <f t="shared" si="12"/>
        <v>1.0658931882958367E-3</v>
      </c>
      <c r="C47" s="64">
        <f>I13*A47</f>
        <v>2.9761952660208426E-4</v>
      </c>
      <c r="D47" s="64">
        <f t="shared" si="15"/>
        <v>5.7678202829861296E-2</v>
      </c>
      <c r="E47" s="64">
        <f t="shared" si="16"/>
        <v>0.51774031275385368</v>
      </c>
      <c r="F47" s="45"/>
      <c r="G47" s="51">
        <f t="shared" si="6"/>
        <v>6</v>
      </c>
      <c r="H47" s="51">
        <f t="shared" si="7"/>
        <v>45</v>
      </c>
      <c r="I47" s="51">
        <f t="shared" si="8"/>
        <v>310.02034021050446</v>
      </c>
      <c r="J47" s="63">
        <f t="shared" si="9"/>
        <v>832.72905335612222</v>
      </c>
      <c r="K47" s="63">
        <f t="shared" si="10"/>
        <v>148.80976330104212</v>
      </c>
      <c r="L47" s="63">
        <f t="shared" si="11"/>
        <v>532.94659414791829</v>
      </c>
      <c r="M47" s="39"/>
      <c r="V47" s="39"/>
    </row>
    <row r="48" spans="1:22" x14ac:dyDescent="0.2">
      <c r="A48" s="64">
        <f t="shared" si="13"/>
        <v>0.51774031275385368</v>
      </c>
      <c r="B48" s="64">
        <f>M14*A48</f>
        <v>1.0603321605198925E-3</v>
      </c>
      <c r="C48" s="64">
        <f t="shared" si="14"/>
        <v>2.8889909451665038E-4</v>
      </c>
      <c r="D48" s="64">
        <f t="shared" si="15"/>
        <v>5.1774031275385372E-2</v>
      </c>
      <c r="E48" s="64">
        <f t="shared" si="16"/>
        <v>0.46461705022343169</v>
      </c>
      <c r="F48" s="45"/>
      <c r="G48" s="51">
        <f t="shared" si="6"/>
        <v>7</v>
      </c>
      <c r="H48" s="51">
        <f t="shared" si="7"/>
        <v>46</v>
      </c>
      <c r="I48" s="51">
        <f t="shared" si="8"/>
        <v>300.93655678817737</v>
      </c>
      <c r="J48" s="63">
        <f t="shared" si="9"/>
        <v>828.3845004061659</v>
      </c>
      <c r="K48" s="63">
        <f t="shared" si="10"/>
        <v>144.4495472583252</v>
      </c>
      <c r="L48" s="63">
        <f t="shared" si="11"/>
        <v>530.16608025994628</v>
      </c>
      <c r="M48" s="39"/>
      <c r="V48" s="39"/>
    </row>
    <row r="49" spans="1:25" x14ac:dyDescent="0.2">
      <c r="A49" s="64">
        <f t="shared" si="13"/>
        <v>0.46461705022343169</v>
      </c>
      <c r="B49" s="64">
        <f t="shared" si="12"/>
        <v>1.0593268745094245E-3</v>
      </c>
      <c r="C49" s="64">
        <f t="shared" si="14"/>
        <v>2.8713333703808084E-4</v>
      </c>
      <c r="D49" s="64">
        <f t="shared" si="15"/>
        <v>4.6461705022343175E-2</v>
      </c>
      <c r="E49" s="64">
        <f t="shared" si="16"/>
        <v>0.41680888498954105</v>
      </c>
      <c r="F49" s="45"/>
      <c r="G49" s="51">
        <f t="shared" si="6"/>
        <v>8</v>
      </c>
      <c r="H49" s="51">
        <f t="shared" si="7"/>
        <v>47</v>
      </c>
      <c r="I49" s="51">
        <f t="shared" si="8"/>
        <v>299.09722608133416</v>
      </c>
      <c r="J49" s="63">
        <f t="shared" si="9"/>
        <v>827.59912071048768</v>
      </c>
      <c r="K49" s="63">
        <f t="shared" si="10"/>
        <v>143.56666851904041</v>
      </c>
      <c r="L49" s="63">
        <f t="shared" si="11"/>
        <v>529.66343725471222</v>
      </c>
      <c r="M49" s="39"/>
      <c r="V49" s="39"/>
    </row>
    <row r="50" spans="1:25" x14ac:dyDescent="0.2">
      <c r="A50" s="64">
        <f t="shared" si="13"/>
        <v>0.41680888498954105</v>
      </c>
      <c r="B50" s="64">
        <f t="shared" si="12"/>
        <v>1.0503583901736435E-3</v>
      </c>
      <c r="C50" s="64">
        <f t="shared" si="14"/>
        <v>2.8759813064278329E-4</v>
      </c>
      <c r="D50" s="64">
        <f t="shared" si="15"/>
        <v>4.1680888498954106E-2</v>
      </c>
      <c r="E50" s="64">
        <f t="shared" si="16"/>
        <v>0.3737900399697705</v>
      </c>
      <c r="F50" s="45"/>
      <c r="G50" s="51">
        <f t="shared" si="6"/>
        <v>9</v>
      </c>
      <c r="H50" s="51">
        <f t="shared" si="7"/>
        <v>48</v>
      </c>
      <c r="I50" s="51">
        <f t="shared" si="8"/>
        <v>299.58138608623261</v>
      </c>
      <c r="J50" s="63">
        <f t="shared" si="9"/>
        <v>820.59249232315892</v>
      </c>
      <c r="K50" s="63">
        <f t="shared" si="10"/>
        <v>143.79906532139165</v>
      </c>
      <c r="L50" s="63">
        <f t="shared" si="11"/>
        <v>525.17919508682178</v>
      </c>
      <c r="M50" s="39"/>
      <c r="V50" s="39"/>
    </row>
    <row r="51" spans="1:25" x14ac:dyDescent="0.2">
      <c r="A51" s="64">
        <f t="shared" si="13"/>
        <v>0.3737900399697705</v>
      </c>
      <c r="B51" s="64">
        <f t="shared" si="12"/>
        <v>1.0585733931943902E-3</v>
      </c>
      <c r="C51" s="64">
        <f t="shared" si="14"/>
        <v>2.8707075069678376E-4</v>
      </c>
      <c r="D51" s="64">
        <f t="shared" si="15"/>
        <v>3.737900399697705E-2</v>
      </c>
      <c r="E51" s="64">
        <f t="shared" si="16"/>
        <v>0.33506539182890227</v>
      </c>
      <c r="F51" s="45"/>
      <c r="G51" s="51">
        <f t="shared" si="6"/>
        <v>10</v>
      </c>
      <c r="H51" s="51">
        <f t="shared" si="7"/>
        <v>49</v>
      </c>
      <c r="I51" s="51">
        <f t="shared" si="8"/>
        <v>299.03203197581638</v>
      </c>
      <c r="J51" s="63">
        <f t="shared" si="9"/>
        <v>827.01046343311725</v>
      </c>
      <c r="K51" s="63">
        <f t="shared" si="10"/>
        <v>143.53537534839188</v>
      </c>
      <c r="L51" s="63">
        <f t="shared" si="11"/>
        <v>529.28669659719503</v>
      </c>
      <c r="M51" s="39"/>
      <c r="V51" s="39"/>
    </row>
    <row r="52" spans="1:25" x14ac:dyDescent="0.2">
      <c r="A52" s="64">
        <f t="shared" si="13"/>
        <v>0.33506539182890227</v>
      </c>
      <c r="B52" s="64">
        <f t="shared" si="12"/>
        <v>1.0856118695256433E-3</v>
      </c>
      <c r="C52" s="64">
        <f>I18*A52</f>
        <v>2.8547571383822474E-4</v>
      </c>
      <c r="D52" s="64">
        <f t="shared" si="15"/>
        <v>3.3506539182890226E-2</v>
      </c>
      <c r="E52" s="64">
        <f t="shared" si="16"/>
        <v>0.30018776506264816</v>
      </c>
      <c r="F52" s="45"/>
      <c r="G52" s="51">
        <f t="shared" si="6"/>
        <v>11</v>
      </c>
      <c r="H52" s="51">
        <f t="shared" si="7"/>
        <v>50</v>
      </c>
      <c r="I52" s="51">
        <f t="shared" si="8"/>
        <v>297.37053524815076</v>
      </c>
      <c r="J52" s="63">
        <f t="shared" si="9"/>
        <v>848.13427306690869</v>
      </c>
      <c r="K52" s="63">
        <f t="shared" si="10"/>
        <v>142.73785691911237</v>
      </c>
      <c r="L52" s="63">
        <f t="shared" si="11"/>
        <v>542.80593476282161</v>
      </c>
      <c r="M52" s="39"/>
      <c r="V52" s="39"/>
    </row>
    <row r="53" spans="1:25" x14ac:dyDescent="0.2">
      <c r="A53" s="64">
        <f t="shared" si="13"/>
        <v>0.30018776506264816</v>
      </c>
      <c r="B53" s="64">
        <f t="shared" si="12"/>
        <v>1.1070924775510465E-3</v>
      </c>
      <c r="C53" s="64">
        <f t="shared" si="14"/>
        <v>2.8097574809863869E-4</v>
      </c>
      <c r="D53" s="64">
        <f t="shared" si="15"/>
        <v>3.0018776506264819E-2</v>
      </c>
      <c r="E53" s="64">
        <f t="shared" si="16"/>
        <v>0.26878092033073364</v>
      </c>
      <c r="F53" s="45"/>
      <c r="G53" s="51">
        <f t="shared" si="6"/>
        <v>12</v>
      </c>
      <c r="H53" s="51">
        <f t="shared" si="7"/>
        <v>51</v>
      </c>
      <c r="I53" s="51">
        <f t="shared" si="8"/>
        <v>292.68307093608195</v>
      </c>
      <c r="J53" s="63">
        <f t="shared" si="9"/>
        <v>864.91599808675505</v>
      </c>
      <c r="K53" s="63">
        <f t="shared" si="10"/>
        <v>140.48787404931934</v>
      </c>
      <c r="L53" s="63">
        <f t="shared" si="11"/>
        <v>553.54623877552331</v>
      </c>
      <c r="M53" s="39"/>
      <c r="V53" s="39"/>
    </row>
    <row r="54" spans="1:25" x14ac:dyDescent="0.2">
      <c r="A54" s="64">
        <f t="shared" si="13"/>
        <v>0.26878092033073364</v>
      </c>
      <c r="B54" s="64">
        <f t="shared" si="12"/>
        <v>1.1202788759384981E-3</v>
      </c>
      <c r="C54" s="64">
        <f t="shared" si="14"/>
        <v>2.7738190978131712E-4</v>
      </c>
      <c r="D54" s="64">
        <f t="shared" si="15"/>
        <v>2.6878092033073366E-2</v>
      </c>
      <c r="E54" s="64">
        <f t="shared" si="16"/>
        <v>0.24050516751194043</v>
      </c>
      <c r="F54" s="45"/>
      <c r="G54" s="51">
        <f t="shared" si="6"/>
        <v>13</v>
      </c>
      <c r="H54" s="51">
        <f t="shared" si="7"/>
        <v>52</v>
      </c>
      <c r="I54" s="51">
        <f t="shared" si="8"/>
        <v>288.93948935553868</v>
      </c>
      <c r="J54" s="63">
        <f t="shared" si="9"/>
        <v>875.21787182695141</v>
      </c>
      <c r="K54" s="63">
        <f t="shared" si="10"/>
        <v>138.69095489065856</v>
      </c>
      <c r="L54" s="63">
        <f t="shared" si="11"/>
        <v>560.139437969249</v>
      </c>
      <c r="M54" s="39"/>
      <c r="V54" s="39"/>
    </row>
    <row r="55" spans="1:25" x14ac:dyDescent="0.2">
      <c r="A55" s="64">
        <f t="shared" si="13"/>
        <v>0.24050516751194043</v>
      </c>
      <c r="B55" s="64">
        <f t="shared" si="12"/>
        <v>1.1236401426157857E-3</v>
      </c>
      <c r="C55" s="64">
        <f t="shared" si="14"/>
        <v>2.7273285995854044E-4</v>
      </c>
      <c r="D55" s="64">
        <f t="shared" si="15"/>
        <v>2.4050516751194045E-2</v>
      </c>
      <c r="E55" s="64">
        <f t="shared" si="16"/>
        <v>0.21505827775817205</v>
      </c>
      <c r="F55" s="45"/>
      <c r="G55" s="51">
        <f t="shared" si="6"/>
        <v>14</v>
      </c>
      <c r="H55" s="51">
        <f t="shared" si="7"/>
        <v>53</v>
      </c>
      <c r="I55" s="51">
        <f t="shared" si="8"/>
        <v>284.09672912347963</v>
      </c>
      <c r="J55" s="63">
        <f t="shared" si="9"/>
        <v>877.84386141858249</v>
      </c>
      <c r="K55" s="63">
        <f t="shared" si="10"/>
        <v>136.36642997927021</v>
      </c>
      <c r="L55" s="63">
        <f t="shared" si="11"/>
        <v>561.82007130789282</v>
      </c>
      <c r="M55" s="39"/>
      <c r="V55" s="39"/>
    </row>
    <row r="56" spans="1:25" x14ac:dyDescent="0.2">
      <c r="A56" s="64">
        <f t="shared" si="13"/>
        <v>0.21505827775817205</v>
      </c>
      <c r="B56" s="64">
        <f t="shared" si="12"/>
        <v>1.1148621118983639E-3</v>
      </c>
      <c r="C56" s="64">
        <f t="shared" si="14"/>
        <v>2.6839273064219865E-4</v>
      </c>
      <c r="D56" s="64">
        <f t="shared" si="15"/>
        <v>2.1505827775817207E-2</v>
      </c>
      <c r="E56" s="64">
        <f t="shared" si="16"/>
        <v>0.19216919513981429</v>
      </c>
      <c r="F56" s="45"/>
      <c r="G56" s="51">
        <f t="shared" si="6"/>
        <v>15</v>
      </c>
      <c r="H56" s="51">
        <f t="shared" si="7"/>
        <v>54</v>
      </c>
      <c r="I56" s="51">
        <f t="shared" si="8"/>
        <v>279.57576108562358</v>
      </c>
      <c r="J56" s="63">
        <f t="shared" si="9"/>
        <v>870.98602492059683</v>
      </c>
      <c r="K56" s="63">
        <f t="shared" si="10"/>
        <v>134.19636532109934</v>
      </c>
      <c r="L56" s="63">
        <f t="shared" si="11"/>
        <v>557.431055949182</v>
      </c>
      <c r="M56" s="39"/>
      <c r="V56" s="39"/>
    </row>
    <row r="57" spans="1:25" x14ac:dyDescent="0.2">
      <c r="A57" s="64">
        <f t="shared" si="13"/>
        <v>0.19216919513981429</v>
      </c>
      <c r="B57" s="64">
        <f t="shared" si="12"/>
        <v>1.0976704426386191E-3</v>
      </c>
      <c r="C57" s="64">
        <f t="shared" si="14"/>
        <v>2.6519348929294372E-4</v>
      </c>
      <c r="D57" s="64">
        <f t="shared" si="15"/>
        <v>1.9216919513981429E-2</v>
      </c>
      <c r="E57" s="64">
        <f t="shared" si="16"/>
        <v>0.17158941169390129</v>
      </c>
      <c r="F57" s="45"/>
      <c r="G57" s="51">
        <f t="shared" si="6"/>
        <v>16</v>
      </c>
      <c r="H57" s="51">
        <f t="shared" si="7"/>
        <v>55</v>
      </c>
      <c r="I57" s="51">
        <f t="shared" si="8"/>
        <v>276.24321801348304</v>
      </c>
      <c r="J57" s="63">
        <f t="shared" si="9"/>
        <v>857.55503331142108</v>
      </c>
      <c r="K57" s="63">
        <f t="shared" si="10"/>
        <v>132.59674464647185</v>
      </c>
      <c r="L57" s="63">
        <f t="shared" si="11"/>
        <v>548.83522131930954</v>
      </c>
      <c r="M57" s="39"/>
      <c r="V57" s="39"/>
    </row>
    <row r="58" spans="1:25" x14ac:dyDescent="0.2">
      <c r="A58" s="64">
        <f t="shared" si="13"/>
        <v>0.17158941169390129</v>
      </c>
      <c r="B58" s="64">
        <f t="shared" si="12"/>
        <v>1.0734633595570467E-3</v>
      </c>
      <c r="C58" s="64">
        <f t="shared" si="14"/>
        <v>2.62531799891669E-4</v>
      </c>
      <c r="D58" s="64">
        <f t="shared" si="15"/>
        <v>1.7158941169390131E-2</v>
      </c>
      <c r="E58" s="64">
        <f t="shared" si="16"/>
        <v>0.15309447536506246</v>
      </c>
      <c r="F58" s="45"/>
      <c r="G58" s="51">
        <f t="shared" si="6"/>
        <v>17</v>
      </c>
      <c r="H58" s="51">
        <f t="shared" si="7"/>
        <v>56</v>
      </c>
      <c r="I58" s="51">
        <f t="shared" si="8"/>
        <v>273.47062488715522</v>
      </c>
      <c r="J58" s="63">
        <f t="shared" si="9"/>
        <v>838.64324965394258</v>
      </c>
      <c r="K58" s="63">
        <f t="shared" si="10"/>
        <v>131.26589994583449</v>
      </c>
      <c r="L58" s="63">
        <f t="shared" si="11"/>
        <v>536.73167977852336</v>
      </c>
      <c r="M58" s="39"/>
      <c r="V58" s="39"/>
    </row>
    <row r="59" spans="1:25" x14ac:dyDescent="0.2">
      <c r="A59" s="64">
        <f t="shared" si="13"/>
        <v>0.15309447536506246</v>
      </c>
      <c r="B59" s="64">
        <f t="shared" si="12"/>
        <v>1.0483909672999478E-3</v>
      </c>
      <c r="C59" s="64">
        <f>I25*A59</f>
        <v>2.6271011972644722E-4</v>
      </c>
      <c r="D59" s="64">
        <f t="shared" si="15"/>
        <v>1.5309447536506246E-2</v>
      </c>
      <c r="E59" s="64">
        <f t="shared" si="16"/>
        <v>0.13647392674152981</v>
      </c>
      <c r="F59" s="45"/>
      <c r="G59" s="51">
        <f t="shared" si="6"/>
        <v>18</v>
      </c>
      <c r="H59" s="51">
        <f t="shared" si="7"/>
        <v>57</v>
      </c>
      <c r="I59" s="51">
        <f t="shared" si="8"/>
        <v>273.65637471504914</v>
      </c>
      <c r="J59" s="63">
        <f t="shared" si="9"/>
        <v>819.05544320308411</v>
      </c>
      <c r="K59" s="63">
        <f t="shared" si="10"/>
        <v>131.3550598632236</v>
      </c>
      <c r="L59" s="63">
        <f t="shared" si="11"/>
        <v>524.19548364997388</v>
      </c>
      <c r="M59" s="39"/>
      <c r="V59" s="39"/>
    </row>
    <row r="60" spans="1:25" x14ac:dyDescent="0.2">
      <c r="A60" s="64">
        <f t="shared" si="13"/>
        <v>0.13647392674152981</v>
      </c>
      <c r="B60" s="64">
        <f t="shared" si="12"/>
        <v>1.0273757205102364E-3</v>
      </c>
      <c r="C60" s="64">
        <f t="shared" si="14"/>
        <v>2.6202993934373723E-4</v>
      </c>
      <c r="D60" s="64">
        <f t="shared" si="15"/>
        <v>1.3647392674152981E-2</v>
      </c>
      <c r="E60" s="64">
        <f t="shared" si="16"/>
        <v>0.12153712840752286</v>
      </c>
      <c r="F60" s="45"/>
      <c r="G60" s="51">
        <f t="shared" si="6"/>
        <v>19</v>
      </c>
      <c r="H60" s="51">
        <f t="shared" si="7"/>
        <v>58</v>
      </c>
      <c r="I60" s="51">
        <f t="shared" si="8"/>
        <v>272.94785348305959</v>
      </c>
      <c r="J60" s="63">
        <f t="shared" si="9"/>
        <v>802.63728164862221</v>
      </c>
      <c r="K60" s="63">
        <f t="shared" si="10"/>
        <v>131.01496967186861</v>
      </c>
      <c r="L60" s="63">
        <f t="shared" si="11"/>
        <v>513.68786025511815</v>
      </c>
      <c r="M60" s="39"/>
      <c r="V60" s="39"/>
    </row>
    <row r="61" spans="1:25" x14ac:dyDescent="0.2">
      <c r="A61" s="64">
        <f t="shared" si="13"/>
        <v>0.12153712840752286</v>
      </c>
      <c r="B61" s="64">
        <f t="shared" si="12"/>
        <v>1.0082720172688098E-3</v>
      </c>
      <c r="C61" s="64">
        <f t="shared" si="14"/>
        <v>2.6106175181935909E-4</v>
      </c>
      <c r="D61" s="64">
        <f t="shared" si="15"/>
        <v>1.2153712840752286E-2</v>
      </c>
      <c r="E61" s="64">
        <f t="shared" si="16"/>
        <v>0.10811408179768239</v>
      </c>
      <c r="F61" s="45"/>
      <c r="G61" s="51">
        <f t="shared" si="6"/>
        <v>20</v>
      </c>
      <c r="H61" s="51">
        <f t="shared" si="7"/>
        <v>59</v>
      </c>
      <c r="I61" s="51">
        <f t="shared" si="8"/>
        <v>271.93932481183236</v>
      </c>
      <c r="J61" s="63">
        <f t="shared" si="9"/>
        <v>787.71251349125748</v>
      </c>
      <c r="K61" s="63">
        <f t="shared" si="10"/>
        <v>130.53087590967954</v>
      </c>
      <c r="L61" s="63">
        <f t="shared" si="11"/>
        <v>504.1360086344049</v>
      </c>
      <c r="M61" s="39"/>
      <c r="V61" s="39"/>
    </row>
    <row r="62" spans="1:25" x14ac:dyDescent="0.2">
      <c r="A62" s="64">
        <f t="shared" si="13"/>
        <v>0.10811408179768239</v>
      </c>
      <c r="B62" s="64">
        <f t="shared" si="12"/>
        <v>9.8946007661238934E-4</v>
      </c>
      <c r="C62" s="64">
        <f t="shared" si="14"/>
        <v>2.5752774284207942E-4</v>
      </c>
      <c r="D62" s="64">
        <f t="shared" si="15"/>
        <v>1.081140817976824E-2</v>
      </c>
      <c r="E62" s="64">
        <f t="shared" si="16"/>
        <v>9.6055685798459689E-2</v>
      </c>
      <c r="F62" s="45"/>
      <c r="G62" s="51">
        <f t="shared" si="6"/>
        <v>21</v>
      </c>
      <c r="H62" s="51">
        <f t="shared" si="7"/>
        <v>60</v>
      </c>
      <c r="I62" s="51">
        <f t="shared" si="8"/>
        <v>268.25806546049938</v>
      </c>
      <c r="J62" s="63">
        <f t="shared" si="9"/>
        <v>773.01568485342909</v>
      </c>
      <c r="K62" s="63">
        <f t="shared" si="10"/>
        <v>128.76387142103971</v>
      </c>
      <c r="L62" s="63">
        <f t="shared" si="11"/>
        <v>494.73003830619467</v>
      </c>
      <c r="M62" s="39"/>
      <c r="V62" s="39"/>
      <c r="Y62" s="45" t="s">
        <v>74</v>
      </c>
    </row>
    <row r="63" spans="1:25" x14ac:dyDescent="0.2">
      <c r="A63" s="64">
        <f t="shared" si="13"/>
        <v>9.6055685798459689E-2</v>
      </c>
      <c r="B63" s="64">
        <f t="shared" si="12"/>
        <v>9.7285198576679973E-4</v>
      </c>
      <c r="C63" s="64">
        <f t="shared" si="14"/>
        <v>2.5243434227835209E-4</v>
      </c>
      <c r="D63" s="64">
        <f t="shared" si="15"/>
        <v>9.6055685798459699E-3</v>
      </c>
      <c r="E63" s="64">
        <f t="shared" si="16"/>
        <v>8.5224830890568565E-2</v>
      </c>
      <c r="F63" s="45"/>
      <c r="G63" s="51">
        <f t="shared" si="6"/>
        <v>22</v>
      </c>
      <c r="H63" s="51">
        <f t="shared" si="7"/>
        <v>61</v>
      </c>
      <c r="I63" s="51">
        <f t="shared" si="8"/>
        <v>262.95243987328342</v>
      </c>
      <c r="J63" s="63">
        <f t="shared" si="9"/>
        <v>760.04061388031232</v>
      </c>
      <c r="K63" s="63">
        <f t="shared" si="10"/>
        <v>126.21717113917605</v>
      </c>
      <c r="L63" s="63">
        <f t="shared" si="11"/>
        <v>486.42599288339989</v>
      </c>
      <c r="M63" s="39"/>
      <c r="V63" s="39"/>
    </row>
    <row r="64" spans="1:25" x14ac:dyDescent="0.2">
      <c r="A64" s="64">
        <f t="shared" si="13"/>
        <v>8.5224830890568565E-2</v>
      </c>
      <c r="B64" s="64">
        <f t="shared" si="12"/>
        <v>9.5997249515136448E-4</v>
      </c>
      <c r="C64" s="64">
        <f t="shared" si="14"/>
        <v>2.4493616397949406E-4</v>
      </c>
      <c r="D64" s="64">
        <f t="shared" si="15"/>
        <v>8.5224830890568565E-3</v>
      </c>
      <c r="E64" s="64">
        <f t="shared" si="16"/>
        <v>7.5497439142380843E-2</v>
      </c>
      <c r="F64" s="45"/>
      <c r="G64" s="51">
        <f t="shared" si="6"/>
        <v>23</v>
      </c>
      <c r="H64" s="51">
        <f t="shared" si="7"/>
        <v>62</v>
      </c>
      <c r="I64" s="51">
        <f t="shared" si="8"/>
        <v>255.14183747863964</v>
      </c>
      <c r="J64" s="63">
        <f t="shared" si="9"/>
        <v>749.97851183700334</v>
      </c>
      <c r="K64" s="63">
        <f t="shared" si="10"/>
        <v>122.46808198974703</v>
      </c>
      <c r="L64" s="63">
        <f t="shared" si="11"/>
        <v>479.98624757568223</v>
      </c>
      <c r="M64" s="39"/>
      <c r="V64" s="39"/>
    </row>
    <row r="65" spans="1:22" x14ac:dyDescent="0.2">
      <c r="A65" s="64">
        <f t="shared" si="13"/>
        <v>7.5497439142380843E-2</v>
      </c>
      <c r="B65" s="64">
        <f t="shared" si="12"/>
        <v>9.5126773319399868E-4</v>
      </c>
      <c r="C65" s="64">
        <f t="shared" si="14"/>
        <v>2.3781693329849967E-4</v>
      </c>
      <c r="D65" s="64">
        <f t="shared" si="15"/>
        <v>7.5497439142380848E-3</v>
      </c>
      <c r="E65" s="64">
        <f t="shared" si="16"/>
        <v>6.6758610561650264E-2</v>
      </c>
      <c r="F65" s="45"/>
      <c r="G65" s="51">
        <f t="shared" si="6"/>
        <v>24</v>
      </c>
      <c r="H65" s="51">
        <f t="shared" si="7"/>
        <v>63</v>
      </c>
      <c r="I65" s="51">
        <f t="shared" si="8"/>
        <v>247.72597218593714</v>
      </c>
      <c r="J65" s="63">
        <f t="shared" si="9"/>
        <v>743.17791655781139</v>
      </c>
      <c r="K65" s="63">
        <f t="shared" si="10"/>
        <v>118.90846664924983</v>
      </c>
      <c r="L65" s="63">
        <f t="shared" si="11"/>
        <v>475.63386659699933</v>
      </c>
      <c r="M65" s="39"/>
      <c r="V65" s="39"/>
    </row>
    <row r="66" spans="1:22" x14ac:dyDescent="0.2">
      <c r="A66" s="64">
        <f t="shared" si="13"/>
        <v>6.6758610561650264E-2</v>
      </c>
      <c r="B66" s="64">
        <f t="shared" si="12"/>
        <v>9.38359030054556E-4</v>
      </c>
      <c r="C66" s="64">
        <f t="shared" si="14"/>
        <v>2.3191941309117303E-4</v>
      </c>
      <c r="D66" s="64">
        <f t="shared" si="15"/>
        <v>6.6758610561650266E-3</v>
      </c>
      <c r="E66" s="64">
        <f t="shared" si="16"/>
        <v>0</v>
      </c>
      <c r="F66" s="45"/>
      <c r="G66" s="51">
        <f t="shared" si="6"/>
        <v>25</v>
      </c>
      <c r="H66" s="51">
        <f t="shared" si="7"/>
        <v>64</v>
      </c>
      <c r="I66" s="51">
        <f t="shared" si="8"/>
        <v>241.58272196997189</v>
      </c>
      <c r="J66" s="63">
        <f t="shared" si="9"/>
        <v>733.09299223012181</v>
      </c>
      <c r="K66" s="63">
        <f t="shared" si="10"/>
        <v>115.95970654558651</v>
      </c>
      <c r="L66" s="63">
        <f t="shared" si="11"/>
        <v>469.179515027278</v>
      </c>
      <c r="M66" s="39"/>
      <c r="V66" s="39"/>
    </row>
    <row r="68" spans="1:22" x14ac:dyDescent="0.2">
      <c r="A68" s="93" t="s">
        <v>70</v>
      </c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N68" s="46"/>
    </row>
    <row r="69" spans="1:22" x14ac:dyDescent="0.2">
      <c r="F69" s="45"/>
      <c r="G69" s="45"/>
      <c r="H69" s="45"/>
      <c r="I69" s="45"/>
      <c r="K69" s="45"/>
      <c r="L69" s="39"/>
      <c r="N69" s="46"/>
    </row>
    <row r="70" spans="1:22" ht="13.5" thickBot="1" x14ac:dyDescent="0.25">
      <c r="F70" s="45"/>
      <c r="G70" s="45"/>
      <c r="H70" s="45"/>
      <c r="I70" s="45"/>
      <c r="K70" s="45"/>
      <c r="L70" s="39"/>
      <c r="N70" s="46"/>
    </row>
    <row r="71" spans="1:22" ht="13.5" thickBot="1" x14ac:dyDescent="0.25">
      <c r="F71" s="45"/>
      <c r="G71" s="45"/>
      <c r="H71" s="55" t="s">
        <v>20</v>
      </c>
      <c r="I71" s="56">
        <f>NPV(RDR,I75:I99)*(1+RDR)</f>
        <v>2779.057208933159</v>
      </c>
      <c r="J71" s="56">
        <f>NPV(RDR,J75:J99)*(1+RDR)</f>
        <v>7699.0477159657648</v>
      </c>
      <c r="K71" s="56">
        <f>NPV(RDR,K75:K99)</f>
        <v>1047.581492792232</v>
      </c>
      <c r="L71" s="56">
        <f>NPV(RDR,L75:L99)</f>
        <v>4705.3715690132258</v>
      </c>
      <c r="N71" s="46"/>
    </row>
    <row r="72" spans="1:22" x14ac:dyDescent="0.2">
      <c r="F72" s="45"/>
      <c r="J72" s="46"/>
      <c r="L72" s="57"/>
      <c r="N72" s="46"/>
    </row>
    <row r="73" spans="1:22" ht="38.25" x14ac:dyDescent="0.2">
      <c r="A73" s="89" t="s">
        <v>19</v>
      </c>
      <c r="B73" s="89"/>
      <c r="C73" s="89"/>
      <c r="D73" s="89"/>
      <c r="E73" s="89"/>
      <c r="F73" s="45"/>
      <c r="G73" s="58" t="s">
        <v>8</v>
      </c>
      <c r="H73" s="58" t="s">
        <v>7</v>
      </c>
      <c r="I73" s="48" t="s">
        <v>59</v>
      </c>
      <c r="J73" s="48" t="s">
        <v>60</v>
      </c>
      <c r="K73" s="59" t="s">
        <v>55</v>
      </c>
      <c r="L73" s="59" t="s">
        <v>56</v>
      </c>
      <c r="N73" s="46"/>
    </row>
    <row r="74" spans="1:22" x14ac:dyDescent="0.2">
      <c r="A74" s="42" t="s">
        <v>17</v>
      </c>
      <c r="B74" s="60" t="s">
        <v>69</v>
      </c>
      <c r="C74" s="60" t="s">
        <v>54</v>
      </c>
      <c r="D74" s="61" t="s">
        <v>16</v>
      </c>
      <c r="E74" s="60" t="s">
        <v>18</v>
      </c>
      <c r="F74" s="45"/>
      <c r="G74" s="51"/>
      <c r="H74" s="51"/>
      <c r="I74" s="51"/>
      <c r="J74" s="51"/>
      <c r="K74" s="51"/>
      <c r="L74" s="62"/>
      <c r="N74" s="80"/>
    </row>
    <row r="75" spans="1:22" x14ac:dyDescent="0.2">
      <c r="A75" s="64">
        <v>1</v>
      </c>
      <c r="B75" s="64">
        <f>A75*(M8+S8)</f>
        <v>9.4439999999999997E-4</v>
      </c>
      <c r="C75" s="64">
        <f>I8*A75</f>
        <v>2.32E-4</v>
      </c>
      <c r="D75" s="64">
        <f>Lapse_Y1*A75</f>
        <v>0.05</v>
      </c>
      <c r="E75" s="64">
        <f>IF(H75=64,0,(A75-B75-C75-D75))</f>
        <v>0.94882359999999999</v>
      </c>
      <c r="F75" s="45"/>
      <c r="G75" s="51">
        <f t="shared" ref="G75:G99" si="17">A8</f>
        <v>1</v>
      </c>
      <c r="H75" s="51">
        <f t="shared" ref="H75:H99" si="18">B8</f>
        <v>40</v>
      </c>
      <c r="I75" s="51">
        <f t="shared" ref="I75:I99" si="19">$D8*Sum_Insured/1000*A75</f>
        <v>362.5</v>
      </c>
      <c r="J75" s="63">
        <f t="shared" ref="J75:J99" si="20">$E8*Sum_Insured/1000*A75</f>
        <v>975</v>
      </c>
      <c r="K75" s="63">
        <f>Sum_Insured*C75</f>
        <v>116</v>
      </c>
      <c r="L75" s="63">
        <f>Sum_Insured*B75</f>
        <v>472.2</v>
      </c>
      <c r="N75" s="81"/>
    </row>
    <row r="76" spans="1:22" x14ac:dyDescent="0.2">
      <c r="A76" s="64">
        <f>E75</f>
        <v>0.94882359999999999</v>
      </c>
      <c r="B76" s="64">
        <f t="shared" ref="B76:B99" si="21">A76*(M9+S9)</f>
        <v>1.2661102118399999E-3</v>
      </c>
      <c r="C76" s="64">
        <f>(I9-Q8)*A76</f>
        <v>2.6244460776000001E-4</v>
      </c>
      <c r="D76" s="64">
        <f>Lapse_Y2*A76</f>
        <v>0.14232354</v>
      </c>
      <c r="E76" s="64">
        <f>IF(H76=64,0,(A76-B76-C76-D76))</f>
        <v>0.80497150518039995</v>
      </c>
      <c r="F76" s="45"/>
      <c r="G76" s="51">
        <f t="shared" si="17"/>
        <v>2</v>
      </c>
      <c r="H76" s="51">
        <f t="shared" si="18"/>
        <v>41</v>
      </c>
      <c r="I76" s="63">
        <f t="shared" si="19"/>
        <v>373.59929249999999</v>
      </c>
      <c r="J76" s="63">
        <f t="shared" si="20"/>
        <v>1002.1949274999999</v>
      </c>
      <c r="K76" s="63">
        <f t="shared" ref="K76:K99" si="22">Sum_Insured*C76</f>
        <v>131.22230388</v>
      </c>
      <c r="L76" s="63">
        <f t="shared" ref="L76:L99" si="23">Sum_Insured*B76</f>
        <v>633.05510591999996</v>
      </c>
      <c r="N76" s="81"/>
    </row>
    <row r="77" spans="1:22" x14ac:dyDescent="0.2">
      <c r="A77" s="64">
        <f t="shared" ref="A77:A99" si="24">E76</f>
        <v>0.80497150518039995</v>
      </c>
      <c r="B77" s="64">
        <f>A77*(M10+S10)</f>
        <v>1.4299513818024625E-3</v>
      </c>
      <c r="C77" s="64">
        <f>(I10-Q9)*A77</f>
        <v>2.9751746831467579E-4</v>
      </c>
      <c r="D77" s="64">
        <f>Lapse_Y3*A77</f>
        <v>8.8546865569843994E-2</v>
      </c>
      <c r="E77" s="64">
        <f>IF(H77=64,0,(A77-B77-C77-D77))</f>
        <v>0.71469717076043882</v>
      </c>
      <c r="F77" s="45"/>
      <c r="G77" s="51">
        <f t="shared" si="17"/>
        <v>3</v>
      </c>
      <c r="H77" s="51">
        <f t="shared" si="18"/>
        <v>42</v>
      </c>
      <c r="I77" s="63">
        <f t="shared" si="19"/>
        <v>342.11288970167004</v>
      </c>
      <c r="J77" s="63">
        <f t="shared" si="20"/>
        <v>915.65508714270482</v>
      </c>
      <c r="K77" s="63">
        <f t="shared" si="22"/>
        <v>148.7587341573379</v>
      </c>
      <c r="L77" s="63">
        <f t="shared" si="23"/>
        <v>714.97569090123125</v>
      </c>
      <c r="N77" s="46"/>
    </row>
    <row r="78" spans="1:22" x14ac:dyDescent="0.2">
      <c r="A78" s="64">
        <f t="shared" si="24"/>
        <v>0.71469717076043882</v>
      </c>
      <c r="B78" s="64">
        <f>A78*(M11+S11)</f>
        <v>1.3553517146300963E-3</v>
      </c>
      <c r="C78" s="64">
        <f>(I11-Q10)*A78</f>
        <v>2.8988117246043393E-4</v>
      </c>
      <c r="D78" s="64">
        <f>Lapse_Y4*A78</f>
        <v>7.1469717076043882E-2</v>
      </c>
      <c r="E78" s="64">
        <f>IF(H78=64,0,(A78-B78-C78-D78))</f>
        <v>0.64158222079730443</v>
      </c>
      <c r="F78" s="45"/>
      <c r="G78" s="51">
        <f t="shared" si="17"/>
        <v>4</v>
      </c>
      <c r="H78" s="51">
        <f t="shared" si="18"/>
        <v>43</v>
      </c>
      <c r="I78" s="63">
        <f t="shared" si="19"/>
        <v>330.54744147670289</v>
      </c>
      <c r="J78" s="63">
        <f t="shared" si="20"/>
        <v>879.97089149879025</v>
      </c>
      <c r="K78" s="63">
        <f t="shared" si="22"/>
        <v>144.94058623021695</v>
      </c>
      <c r="L78" s="63">
        <f t="shared" si="23"/>
        <v>677.67585731504812</v>
      </c>
      <c r="N78" s="46"/>
    </row>
    <row r="79" spans="1:22" x14ac:dyDescent="0.2">
      <c r="A79" s="64">
        <f t="shared" si="24"/>
        <v>0.64158222079730443</v>
      </c>
      <c r="B79" s="64">
        <f t="shared" si="21"/>
        <v>1.2936863900156847E-3</v>
      </c>
      <c r="C79" s="64">
        <f t="shared" ref="C79:C99" si="25">(I12-Q11)*A79</f>
        <v>2.7947321537930578E-4</v>
      </c>
      <c r="D79" s="64">
        <f t="shared" ref="D79:D99" si="26">Lapse_Y5*A79</f>
        <v>6.4158222079730445E-2</v>
      </c>
      <c r="E79" s="64">
        <f>IF(H79=64,0,(A79-B79-C79-D79))</f>
        <v>0.57585083911217894</v>
      </c>
      <c r="F79" s="45"/>
      <c r="G79" s="51">
        <f t="shared" si="17"/>
        <v>5</v>
      </c>
      <c r="H79" s="51">
        <f t="shared" si="18"/>
        <v>44</v>
      </c>
      <c r="I79" s="63">
        <f t="shared" si="19"/>
        <v>316.78122151866904</v>
      </c>
      <c r="J79" s="63">
        <f>$E12*Sum_Insured/1000*A79</f>
        <v>850.0964425564282</v>
      </c>
      <c r="K79" s="63">
        <f t="shared" si="22"/>
        <v>139.73660768965289</v>
      </c>
      <c r="L79" s="63">
        <f t="shared" si="23"/>
        <v>646.84319500784238</v>
      </c>
      <c r="N79" s="46"/>
    </row>
    <row r="80" spans="1:22" x14ac:dyDescent="0.2">
      <c r="A80" s="64">
        <f t="shared" si="24"/>
        <v>0.57585083911217894</v>
      </c>
      <c r="B80" s="64">
        <f>A80*(M13+S13)</f>
        <v>1.2486749595308488E-3</v>
      </c>
      <c r="C80" s="64">
        <f t="shared" si="25"/>
        <v>2.7502636075997663E-4</v>
      </c>
      <c r="D80" s="64">
        <f t="shared" si="26"/>
        <v>5.7585083911217895E-2</v>
      </c>
      <c r="E80" s="64">
        <f t="shared" ref="E80:E99" si="27">IF(H80=64,0,(A80-B80-C80-D80))</f>
        <v>0.51674205388067029</v>
      </c>
      <c r="F80" s="45"/>
      <c r="G80" s="51">
        <f t="shared" si="17"/>
        <v>6</v>
      </c>
      <c r="H80" s="51">
        <f t="shared" si="18"/>
        <v>45</v>
      </c>
      <c r="I80" s="63">
        <f t="shared" si="19"/>
        <v>309.51982602279617</v>
      </c>
      <c r="J80" s="63">
        <f t="shared" si="20"/>
        <v>831.38464896820824</v>
      </c>
      <c r="K80" s="63">
        <f t="shared" si="22"/>
        <v>137.51318037998831</v>
      </c>
      <c r="L80" s="63">
        <f t="shared" si="23"/>
        <v>624.3374797654244</v>
      </c>
      <c r="N80" s="46"/>
    </row>
    <row r="81" spans="1:14" x14ac:dyDescent="0.2">
      <c r="A81" s="64">
        <f t="shared" si="24"/>
        <v>0.51674205388067029</v>
      </c>
      <c r="B81" s="64">
        <f t="shared" si="21"/>
        <v>1.2238518804109798E-3</v>
      </c>
      <c r="C81" s="64">
        <f t="shared" si="25"/>
        <v>2.6849917119639631E-4</v>
      </c>
      <c r="D81" s="64">
        <f t="shared" si="26"/>
        <v>5.1674205388067031E-2</v>
      </c>
      <c r="E81" s="64">
        <f t="shared" si="27"/>
        <v>0.46357549744099585</v>
      </c>
      <c r="F81" s="45"/>
      <c r="G81" s="51">
        <f t="shared" si="17"/>
        <v>7</v>
      </c>
      <c r="H81" s="51">
        <f t="shared" si="18"/>
        <v>46</v>
      </c>
      <c r="I81" s="63">
        <f t="shared" si="19"/>
        <v>300.35631881813953</v>
      </c>
      <c r="J81" s="63">
        <f t="shared" si="20"/>
        <v>826.78728620907248</v>
      </c>
      <c r="K81" s="63">
        <f t="shared" si="22"/>
        <v>134.24958559819817</v>
      </c>
      <c r="L81" s="63">
        <f t="shared" si="23"/>
        <v>611.92594020548984</v>
      </c>
      <c r="N81" s="46"/>
    </row>
    <row r="82" spans="1:14" x14ac:dyDescent="0.2">
      <c r="A82" s="64">
        <f t="shared" si="24"/>
        <v>0.46357549744099585</v>
      </c>
      <c r="B82" s="64">
        <f t="shared" si="21"/>
        <v>1.2054817235455659E-3</v>
      </c>
      <c r="C82" s="64">
        <f>(I15-Q14)*A82</f>
        <v>2.6868835831680125E-4</v>
      </c>
      <c r="D82" s="64">
        <f t="shared" si="26"/>
        <v>4.6357549744099585E-2</v>
      </c>
      <c r="E82" s="64">
        <f t="shared" si="27"/>
        <v>0.41574377761503389</v>
      </c>
      <c r="F82" s="45"/>
      <c r="G82" s="51">
        <f t="shared" si="17"/>
        <v>8</v>
      </c>
      <c r="H82" s="51">
        <f t="shared" si="18"/>
        <v>47</v>
      </c>
      <c r="I82" s="63">
        <f t="shared" si="19"/>
        <v>298.42672647764107</v>
      </c>
      <c r="J82" s="63">
        <f t="shared" si="20"/>
        <v>825.74385481677382</v>
      </c>
      <c r="K82" s="63">
        <f t="shared" si="22"/>
        <v>134.34417915840064</v>
      </c>
      <c r="L82" s="63">
        <f t="shared" si="23"/>
        <v>602.74086177278298</v>
      </c>
      <c r="N82" s="46"/>
    </row>
    <row r="83" spans="1:14" x14ac:dyDescent="0.2">
      <c r="A83" s="64">
        <f t="shared" si="24"/>
        <v>0.41574377761503389</v>
      </c>
      <c r="B83" s="64">
        <f>A83*(M16+S16)</f>
        <v>1.1808786259377424E-3</v>
      </c>
      <c r="C83" s="64">
        <f t="shared" si="25"/>
        <v>2.7089864549395608E-4</v>
      </c>
      <c r="D83" s="64">
        <f t="shared" si="26"/>
        <v>4.1574377761503391E-2</v>
      </c>
      <c r="E83" s="64">
        <f t="shared" si="27"/>
        <v>0.37271762258209878</v>
      </c>
      <c r="F83" s="45"/>
      <c r="G83" s="51">
        <f t="shared" si="17"/>
        <v>9</v>
      </c>
      <c r="H83" s="51">
        <f t="shared" si="18"/>
        <v>48</v>
      </c>
      <c r="I83" s="63">
        <f t="shared" si="19"/>
        <v>298.81584016080564</v>
      </c>
      <c r="J83" s="63">
        <f>$E16*Sum_Insured/1000*A83</f>
        <v>818.49556217959798</v>
      </c>
      <c r="K83" s="63">
        <f t="shared" si="22"/>
        <v>135.44932274697803</v>
      </c>
      <c r="L83" s="63">
        <f t="shared" si="23"/>
        <v>590.43931296887115</v>
      </c>
      <c r="N83" s="46"/>
    </row>
    <row r="84" spans="1:14" x14ac:dyDescent="0.2">
      <c r="A84" s="64">
        <f t="shared" si="24"/>
        <v>0.37271762258209878</v>
      </c>
      <c r="B84" s="64">
        <f t="shared" si="21"/>
        <v>1.1749550334278084E-3</v>
      </c>
      <c r="C84" s="64">
        <f t="shared" si="25"/>
        <v>2.7193477743589928E-4</v>
      </c>
      <c r="D84" s="64">
        <f t="shared" si="26"/>
        <v>3.7271762258209877E-2</v>
      </c>
      <c r="E84" s="64">
        <f t="shared" si="27"/>
        <v>0.33399897051302518</v>
      </c>
      <c r="F84" s="45"/>
      <c r="G84" s="51">
        <f t="shared" si="17"/>
        <v>10</v>
      </c>
      <c r="H84" s="51">
        <f t="shared" si="18"/>
        <v>49</v>
      </c>
      <c r="I84" s="63">
        <f t="shared" si="19"/>
        <v>298.174098065679</v>
      </c>
      <c r="J84" s="63">
        <f t="shared" si="20"/>
        <v>824.63773996289353</v>
      </c>
      <c r="K84" s="63">
        <f t="shared" si="22"/>
        <v>135.96738871794963</v>
      </c>
      <c r="L84" s="63">
        <f t="shared" si="23"/>
        <v>587.47751671390415</v>
      </c>
      <c r="N84" s="46"/>
    </row>
    <row r="85" spans="1:14" x14ac:dyDescent="0.2">
      <c r="A85" s="64">
        <f t="shared" si="24"/>
        <v>0.33399897051302518</v>
      </c>
      <c r="B85" s="64">
        <f t="shared" si="21"/>
        <v>1.1810537596311083E-3</v>
      </c>
      <c r="C85" s="64">
        <f t="shared" si="25"/>
        <v>2.717415624093973E-4</v>
      </c>
      <c r="D85" s="64">
        <f t="shared" si="26"/>
        <v>3.3399897051302523E-2</v>
      </c>
      <c r="E85" s="64">
        <f t="shared" si="27"/>
        <v>0.29914627813968214</v>
      </c>
      <c r="F85" s="45"/>
      <c r="G85" s="51">
        <f t="shared" si="17"/>
        <v>11</v>
      </c>
      <c r="H85" s="51">
        <f t="shared" si="18"/>
        <v>50</v>
      </c>
      <c r="I85" s="63">
        <f t="shared" si="19"/>
        <v>296.42408633030988</v>
      </c>
      <c r="J85" s="63">
        <f t="shared" si="20"/>
        <v>845.43489411109488</v>
      </c>
      <c r="K85" s="63">
        <f t="shared" si="22"/>
        <v>135.87078120469866</v>
      </c>
      <c r="L85" s="63">
        <f t="shared" si="23"/>
        <v>590.52687981555414</v>
      </c>
      <c r="N85" s="46"/>
    </row>
    <row r="86" spans="1:14" x14ac:dyDescent="0.2">
      <c r="A86" s="64">
        <f t="shared" si="24"/>
        <v>0.29914627813968214</v>
      </c>
      <c r="B86" s="64">
        <f t="shared" si="21"/>
        <v>1.1918286867363076E-3</v>
      </c>
      <c r="C86" s="64">
        <f t="shared" si="25"/>
        <v>2.6980002825417932E-4</v>
      </c>
      <c r="D86" s="64">
        <f t="shared" si="26"/>
        <v>2.9914627813968215E-2</v>
      </c>
      <c r="E86" s="64">
        <f t="shared" si="27"/>
        <v>0.2677700216107235</v>
      </c>
      <c r="F86" s="45"/>
      <c r="G86" s="51">
        <f t="shared" si="17"/>
        <v>12</v>
      </c>
      <c r="H86" s="51">
        <f t="shared" si="18"/>
        <v>51</v>
      </c>
      <c r="I86" s="63">
        <f t="shared" si="19"/>
        <v>291.6676211861901</v>
      </c>
      <c r="J86" s="63">
        <f t="shared" si="20"/>
        <v>861.9152138899592</v>
      </c>
      <c r="K86" s="63">
        <f t="shared" si="22"/>
        <v>134.90001412708966</v>
      </c>
      <c r="L86" s="63">
        <f t="shared" si="23"/>
        <v>595.91434336815382</v>
      </c>
      <c r="N86" s="46"/>
    </row>
    <row r="87" spans="1:14" x14ac:dyDescent="0.2">
      <c r="A87" s="64">
        <f t="shared" si="24"/>
        <v>0.2677700216107235</v>
      </c>
      <c r="B87" s="64">
        <f t="shared" si="21"/>
        <v>1.1953521534724309E-3</v>
      </c>
      <c r="C87" s="64">
        <f t="shared" si="25"/>
        <v>2.6720770456534096E-4</v>
      </c>
      <c r="D87" s="64">
        <f t="shared" si="26"/>
        <v>2.6777002161072351E-2</v>
      </c>
      <c r="E87" s="64">
        <f t="shared" si="27"/>
        <v>0.23953045959161337</v>
      </c>
      <c r="F87" s="45"/>
      <c r="G87" s="51">
        <f t="shared" si="17"/>
        <v>13</v>
      </c>
      <c r="H87" s="51">
        <f t="shared" si="18"/>
        <v>52</v>
      </c>
      <c r="I87" s="63">
        <f t="shared" si="19"/>
        <v>287.85277323152775</v>
      </c>
      <c r="J87" s="63">
        <f t="shared" si="20"/>
        <v>871.92613286991843</v>
      </c>
      <c r="K87" s="63">
        <f>Sum_Insured*C87</f>
        <v>133.60385228267049</v>
      </c>
      <c r="L87" s="63">
        <f t="shared" si="23"/>
        <v>597.67607673621546</v>
      </c>
      <c r="N87" s="46"/>
    </row>
    <row r="88" spans="1:14" x14ac:dyDescent="0.2">
      <c r="A88" s="64">
        <f t="shared" si="24"/>
        <v>0.23953045959161337</v>
      </c>
      <c r="B88" s="64">
        <f t="shared" si="21"/>
        <v>1.1900112762970943E-3</v>
      </c>
      <c r="C88" s="64">
        <f>(I21-Q20)*A88</f>
        <v>2.6345955250481557E-4</v>
      </c>
      <c r="D88" s="64">
        <f t="shared" si="26"/>
        <v>2.395304595916134E-2</v>
      </c>
      <c r="E88" s="64">
        <f t="shared" si="27"/>
        <v>0.21412394280365013</v>
      </c>
      <c r="F88" s="45"/>
      <c r="G88" s="51">
        <f t="shared" si="17"/>
        <v>14</v>
      </c>
      <c r="H88" s="51">
        <f t="shared" si="18"/>
        <v>53</v>
      </c>
      <c r="I88" s="63">
        <f t="shared" si="19"/>
        <v>282.94535539259329</v>
      </c>
      <c r="J88" s="63">
        <f t="shared" si="20"/>
        <v>874.28617750938872</v>
      </c>
      <c r="K88" s="63">
        <f t="shared" si="22"/>
        <v>131.72977625240779</v>
      </c>
      <c r="L88" s="63">
        <f t="shared" si="23"/>
        <v>595.00563814854718</v>
      </c>
      <c r="N88" s="46"/>
    </row>
    <row r="89" spans="1:14" x14ac:dyDescent="0.2">
      <c r="A89" s="64">
        <f t="shared" si="24"/>
        <v>0.21412394280365013</v>
      </c>
      <c r="B89" s="64">
        <f t="shared" si="21"/>
        <v>1.173420618958283E-3</v>
      </c>
      <c r="C89" s="64">
        <f t="shared" si="25"/>
        <v>2.5992505416935085E-4</v>
      </c>
      <c r="D89" s="64">
        <f t="shared" si="26"/>
        <v>2.1412394280365014E-2</v>
      </c>
      <c r="E89" s="64">
        <f t="shared" si="27"/>
        <v>0.19127820285015748</v>
      </c>
      <c r="F89" s="45"/>
      <c r="G89" s="51">
        <f t="shared" si="17"/>
        <v>15</v>
      </c>
      <c r="H89" s="51">
        <f t="shared" si="18"/>
        <v>54</v>
      </c>
      <c r="I89" s="63">
        <f t="shared" si="19"/>
        <v>278.36112564474513</v>
      </c>
      <c r="J89" s="63">
        <f t="shared" si="20"/>
        <v>867.20196835478305</v>
      </c>
      <c r="K89" s="63">
        <f t="shared" si="22"/>
        <v>129.96252708467543</v>
      </c>
      <c r="L89" s="63">
        <f t="shared" si="23"/>
        <v>586.71030947914153</v>
      </c>
      <c r="N89" s="46"/>
    </row>
    <row r="90" spans="1:14" x14ac:dyDescent="0.2">
      <c r="A90" s="64">
        <f t="shared" si="24"/>
        <v>0.19127820285015748</v>
      </c>
      <c r="B90" s="64">
        <f t="shared" si="21"/>
        <v>1.1492185705440311E-3</v>
      </c>
      <c r="C90" s="64">
        <f t="shared" si="25"/>
        <v>2.5744133321602695E-4</v>
      </c>
      <c r="D90" s="64">
        <f t="shared" si="26"/>
        <v>1.9127820285015751E-2</v>
      </c>
      <c r="E90" s="64">
        <f t="shared" si="27"/>
        <v>0.17074372266138166</v>
      </c>
      <c r="F90" s="45"/>
      <c r="G90" s="51">
        <f t="shared" si="17"/>
        <v>16</v>
      </c>
      <c r="H90" s="51">
        <f t="shared" si="18"/>
        <v>55</v>
      </c>
      <c r="I90" s="63">
        <f t="shared" si="19"/>
        <v>274.96241659710137</v>
      </c>
      <c r="J90" s="63">
        <f t="shared" si="20"/>
        <v>853.57898021882761</v>
      </c>
      <c r="K90" s="63">
        <f t="shared" si="22"/>
        <v>128.72066660801346</v>
      </c>
      <c r="L90" s="63">
        <f t="shared" si="23"/>
        <v>574.60928527201554</v>
      </c>
      <c r="N90" s="46"/>
    </row>
    <row r="91" spans="1:14" x14ac:dyDescent="0.2">
      <c r="A91" s="64">
        <f t="shared" si="24"/>
        <v>0.17074372266138166</v>
      </c>
      <c r="B91" s="64">
        <f t="shared" si="21"/>
        <v>1.1187299452496389E-3</v>
      </c>
      <c r="C91" s="64">
        <f t="shared" si="25"/>
        <v>2.5541553472916085E-4</v>
      </c>
      <c r="D91" s="64">
        <f t="shared" si="26"/>
        <v>1.7074372266138168E-2</v>
      </c>
      <c r="E91" s="64">
        <f t="shared" si="27"/>
        <v>0.15229520491526469</v>
      </c>
      <c r="F91" s="45"/>
      <c r="G91" s="51">
        <f t="shared" si="17"/>
        <v>17</v>
      </c>
      <c r="H91" s="51">
        <f t="shared" si="18"/>
        <v>56</v>
      </c>
      <c r="I91" s="63">
        <f t="shared" si="19"/>
        <v>272.12280799157708</v>
      </c>
      <c r="J91" s="63">
        <f t="shared" si="20"/>
        <v>834.50994450750284</v>
      </c>
      <c r="K91" s="63">
        <f t="shared" si="22"/>
        <v>127.70776736458042</v>
      </c>
      <c r="L91" s="63">
        <f t="shared" si="23"/>
        <v>559.36497262481942</v>
      </c>
      <c r="N91" s="46"/>
    </row>
    <row r="92" spans="1:14" x14ac:dyDescent="0.2">
      <c r="A92" s="64">
        <f t="shared" si="24"/>
        <v>0.15229520491526469</v>
      </c>
      <c r="B92" s="64">
        <f t="shared" si="21"/>
        <v>1.0880121734351423E-3</v>
      </c>
      <c r="C92" s="64">
        <f t="shared" si="25"/>
        <v>2.5614530514698368E-4</v>
      </c>
      <c r="D92" s="64">
        <f t="shared" si="26"/>
        <v>1.5229520491526469E-2</v>
      </c>
      <c r="E92" s="64">
        <f t="shared" si="27"/>
        <v>0.1357215269451561</v>
      </c>
      <c r="F92" s="45"/>
      <c r="G92" s="51">
        <f t="shared" si="17"/>
        <v>18</v>
      </c>
      <c r="H92" s="51">
        <f t="shared" si="18"/>
        <v>57</v>
      </c>
      <c r="I92" s="63">
        <f t="shared" si="19"/>
        <v>272.22767878603565</v>
      </c>
      <c r="J92" s="63">
        <f t="shared" si="20"/>
        <v>814.77934629666606</v>
      </c>
      <c r="K92" s="63">
        <f t="shared" si="22"/>
        <v>128.07265257349184</v>
      </c>
      <c r="L92" s="63">
        <f t="shared" si="23"/>
        <v>544.00608671757118</v>
      </c>
      <c r="N92" s="46"/>
    </row>
    <row r="93" spans="1:14" x14ac:dyDescent="0.2">
      <c r="A93" s="64">
        <f t="shared" si="24"/>
        <v>0.1357215269451561</v>
      </c>
      <c r="B93" s="64">
        <f t="shared" si="21"/>
        <v>1.0618987989715958E-3</v>
      </c>
      <c r="C93" s="64">
        <f t="shared" si="25"/>
        <v>2.559572276658699E-4</v>
      </c>
      <c r="D93" s="64">
        <f t="shared" si="26"/>
        <v>1.357215269451561E-2</v>
      </c>
      <c r="E93" s="64">
        <f t="shared" si="27"/>
        <v>0.12083151822400304</v>
      </c>
      <c r="F93" s="45"/>
      <c r="G93" s="51">
        <f t="shared" si="17"/>
        <v>19</v>
      </c>
      <c r="H93" s="51">
        <f t="shared" si="18"/>
        <v>58</v>
      </c>
      <c r="I93" s="63">
        <f t="shared" si="19"/>
        <v>271.44305389031223</v>
      </c>
      <c r="J93" s="63">
        <f t="shared" si="20"/>
        <v>798.21223034619936</v>
      </c>
      <c r="K93" s="63">
        <f t="shared" si="22"/>
        <v>127.97861383293495</v>
      </c>
      <c r="L93" s="63">
        <f t="shared" si="23"/>
        <v>530.94939948579793</v>
      </c>
      <c r="N93" s="46"/>
    </row>
    <row r="94" spans="1:14" x14ac:dyDescent="0.2">
      <c r="A94" s="64">
        <f t="shared" si="24"/>
        <v>0.12083151822400304</v>
      </c>
      <c r="B94" s="64">
        <f t="shared" si="21"/>
        <v>1.0381964877324568E-3</v>
      </c>
      <c r="C94" s="64">
        <f t="shared" si="25"/>
        <v>2.5542574637371998E-4</v>
      </c>
      <c r="D94" s="64">
        <f t="shared" si="26"/>
        <v>1.2083151822400304E-2</v>
      </c>
      <c r="E94" s="64">
        <f t="shared" si="27"/>
        <v>0.10745474416749656</v>
      </c>
      <c r="F94" s="45"/>
      <c r="G94" s="51">
        <f t="shared" si="17"/>
        <v>20</v>
      </c>
      <c r="H94" s="51">
        <f t="shared" si="18"/>
        <v>59</v>
      </c>
      <c r="I94" s="63">
        <f t="shared" si="19"/>
        <v>270.36052202620681</v>
      </c>
      <c r="J94" s="63">
        <f t="shared" si="20"/>
        <v>783.13927748931974</v>
      </c>
      <c r="K94" s="63">
        <f t="shared" si="22"/>
        <v>127.71287318685999</v>
      </c>
      <c r="L94" s="63">
        <f t="shared" si="23"/>
        <v>519.09824386622836</v>
      </c>
      <c r="N94" s="46"/>
    </row>
    <row r="95" spans="1:14" x14ac:dyDescent="0.2">
      <c r="A95" s="64">
        <f t="shared" si="24"/>
        <v>0.10745474416749656</v>
      </c>
      <c r="B95" s="64">
        <f t="shared" si="21"/>
        <v>1.0139644569133312E-3</v>
      </c>
      <c r="C95" s="64">
        <f t="shared" si="25"/>
        <v>2.5229299383086514E-4</v>
      </c>
      <c r="D95" s="64">
        <f t="shared" si="26"/>
        <v>1.0745474416749657E-2</v>
      </c>
      <c r="E95" s="64">
        <f t="shared" si="27"/>
        <v>9.5443012300002711E-2</v>
      </c>
      <c r="F95" s="45"/>
      <c r="G95" s="51">
        <f t="shared" si="17"/>
        <v>21</v>
      </c>
      <c r="H95" s="51">
        <f t="shared" si="18"/>
        <v>60</v>
      </c>
      <c r="I95" s="63">
        <f t="shared" si="19"/>
        <v>266.62208396560078</v>
      </c>
      <c r="J95" s="63">
        <f t="shared" si="20"/>
        <v>768.30142079760037</v>
      </c>
      <c r="K95" s="63">
        <f t="shared" si="22"/>
        <v>126.14649691543256</v>
      </c>
      <c r="L95" s="63">
        <f t="shared" si="23"/>
        <v>506.98222845666561</v>
      </c>
      <c r="N95" s="46"/>
    </row>
    <row r="96" spans="1:14" x14ac:dyDescent="0.2">
      <c r="A96" s="64">
        <f t="shared" si="24"/>
        <v>9.5443012300002711E-2</v>
      </c>
      <c r="B96" s="64">
        <f t="shared" si="21"/>
        <v>9.9377173267008829E-4</v>
      </c>
      <c r="C96" s="64">
        <f t="shared" si="25"/>
        <v>2.5013704663584709E-4</v>
      </c>
      <c r="D96" s="64">
        <f t="shared" si="26"/>
        <v>9.5443012300002721E-3</v>
      </c>
      <c r="E96" s="64">
        <f t="shared" si="27"/>
        <v>8.465480229069651E-2</v>
      </c>
      <c r="F96" s="45"/>
      <c r="G96" s="51">
        <f t="shared" si="17"/>
        <v>22</v>
      </c>
      <c r="H96" s="51">
        <f t="shared" si="18"/>
        <v>61</v>
      </c>
      <c r="I96" s="63">
        <f t="shared" si="19"/>
        <v>261.27524617125744</v>
      </c>
      <c r="J96" s="63">
        <f t="shared" si="20"/>
        <v>755.19283482377148</v>
      </c>
      <c r="K96" s="63">
        <f t="shared" si="22"/>
        <v>125.06852331792355</v>
      </c>
      <c r="L96" s="63">
        <f t="shared" si="23"/>
        <v>496.88586633504417</v>
      </c>
      <c r="N96" s="46"/>
    </row>
    <row r="97" spans="1:14" x14ac:dyDescent="0.2">
      <c r="A97" s="64">
        <f t="shared" si="24"/>
        <v>8.465480229069651E-2</v>
      </c>
      <c r="B97" s="64">
        <f t="shared" si="21"/>
        <v>9.7761058781342149E-4</v>
      </c>
      <c r="C97" s="64">
        <f t="shared" si="25"/>
        <v>2.4268838720696874E-4</v>
      </c>
      <c r="D97" s="64">
        <f t="shared" si="26"/>
        <v>8.4654802290696513E-3</v>
      </c>
      <c r="E97" s="64">
        <f t="shared" si="27"/>
        <v>7.4969023086606468E-2</v>
      </c>
      <c r="F97" s="45"/>
      <c r="G97" s="51">
        <f t="shared" si="17"/>
        <v>23</v>
      </c>
      <c r="H97" s="51">
        <f t="shared" si="18"/>
        <v>62</v>
      </c>
      <c r="I97" s="63">
        <f t="shared" si="19"/>
        <v>253.43531435777268</v>
      </c>
      <c r="J97" s="63">
        <f t="shared" si="20"/>
        <v>744.96226015812931</v>
      </c>
      <c r="K97" s="63">
        <f t="shared" si="22"/>
        <v>121.34419360348437</v>
      </c>
      <c r="L97" s="63">
        <f t="shared" si="23"/>
        <v>488.80529390671074</v>
      </c>
      <c r="N97" s="46"/>
    </row>
    <row r="98" spans="1:14" x14ac:dyDescent="0.2">
      <c r="A98" s="64">
        <f t="shared" si="24"/>
        <v>7.4969023086606468E-2</v>
      </c>
      <c r="B98" s="64">
        <f t="shared" si="21"/>
        <v>9.6591588725245502E-4</v>
      </c>
      <c r="C98" s="64">
        <f t="shared" si="25"/>
        <v>2.356126457565868E-4</v>
      </c>
      <c r="D98" s="64">
        <f t="shared" si="26"/>
        <v>7.4969023086606471E-3</v>
      </c>
      <c r="E98" s="64">
        <f t="shared" si="27"/>
        <v>6.6270592244936782E-2</v>
      </c>
      <c r="F98" s="45"/>
      <c r="G98" s="51">
        <f t="shared" si="17"/>
        <v>24</v>
      </c>
      <c r="H98" s="51">
        <f t="shared" si="18"/>
        <v>63</v>
      </c>
      <c r="I98" s="63">
        <f t="shared" si="19"/>
        <v>245.99210700292747</v>
      </c>
      <c r="J98" s="63">
        <f t="shared" si="20"/>
        <v>737.97632100878241</v>
      </c>
      <c r="K98" s="63">
        <f t="shared" si="22"/>
        <v>117.8063228782934</v>
      </c>
      <c r="L98" s="63">
        <f t="shared" si="23"/>
        <v>482.95794362622752</v>
      </c>
      <c r="N98" s="46"/>
    </row>
    <row r="99" spans="1:14" x14ac:dyDescent="0.2">
      <c r="A99" s="64">
        <f t="shared" si="24"/>
        <v>6.6270592244936782E-2</v>
      </c>
      <c r="B99" s="64">
        <f t="shared" si="21"/>
        <v>9.5033354691084239E-4</v>
      </c>
      <c r="C99" s="64">
        <f t="shared" si="25"/>
        <v>2.2974688919474682E-4</v>
      </c>
      <c r="D99" s="64">
        <f t="shared" si="26"/>
        <v>6.6270592244936782E-3</v>
      </c>
      <c r="E99" s="64">
        <f t="shared" si="27"/>
        <v>0</v>
      </c>
      <c r="F99" s="45"/>
      <c r="G99" s="51">
        <f t="shared" si="17"/>
        <v>25</v>
      </c>
      <c r="H99" s="51">
        <f t="shared" si="18"/>
        <v>64</v>
      </c>
      <c r="I99" s="63">
        <f t="shared" si="19"/>
        <v>239.81670568636497</v>
      </c>
      <c r="J99" s="63">
        <f t="shared" si="20"/>
        <v>727.73394108971195</v>
      </c>
      <c r="K99" s="63">
        <f t="shared" si="22"/>
        <v>114.87344459737341</v>
      </c>
      <c r="L99" s="63">
        <f t="shared" si="23"/>
        <v>475.16677345542121</v>
      </c>
      <c r="N99" s="46"/>
    </row>
    <row r="101" spans="1:14" x14ac:dyDescent="0.2">
      <c r="A101" s="89" t="s">
        <v>19</v>
      </c>
      <c r="B101" s="89"/>
      <c r="C101" s="89"/>
      <c r="D101" s="89"/>
      <c r="E101" s="89"/>
    </row>
    <row r="102" spans="1:14" x14ac:dyDescent="0.2">
      <c r="A102" s="42" t="s">
        <v>17</v>
      </c>
      <c r="B102" s="60" t="s">
        <v>69</v>
      </c>
      <c r="C102" s="60" t="s">
        <v>54</v>
      </c>
      <c r="D102" s="61" t="s">
        <v>16</v>
      </c>
      <c r="E102" s="60" t="s">
        <v>18</v>
      </c>
    </row>
    <row r="103" spans="1:14" x14ac:dyDescent="0.2">
      <c r="A103" s="78">
        <f>A75/A42-1</f>
        <v>0</v>
      </c>
      <c r="B103" s="78">
        <f t="shared" ref="B103:E103" si="28">B75/B42-1</f>
        <v>0.51346153846153841</v>
      </c>
      <c r="C103" s="78">
        <f t="shared" si="28"/>
        <v>0</v>
      </c>
      <c r="D103" s="78">
        <f t="shared" si="28"/>
        <v>0</v>
      </c>
      <c r="E103" s="78">
        <f t="shared" si="28"/>
        <v>-3.3756732382017596E-4</v>
      </c>
    </row>
    <row r="104" spans="1:14" x14ac:dyDescent="0.2">
      <c r="A104" s="78">
        <f t="shared" ref="A104:E104" si="29">A76/A43-1</f>
        <v>-3.3756732382017596E-4</v>
      </c>
      <c r="B104" s="78">
        <f t="shared" si="29"/>
        <v>0.31553210075255866</v>
      </c>
      <c r="C104" s="78">
        <f t="shared" si="29"/>
        <v>-0.12220117816434495</v>
      </c>
      <c r="D104" s="78">
        <f t="shared" si="29"/>
        <v>-3.3756732382017596E-4</v>
      </c>
      <c r="E104" s="78">
        <f t="shared" si="29"/>
        <v>-6.6973939758596668E-4</v>
      </c>
    </row>
    <row r="105" spans="1:14" x14ac:dyDescent="0.2">
      <c r="A105" s="78">
        <f t="shared" ref="A105:E105" si="30">A77/A44-1</f>
        <v>-6.6973939758596668E-4</v>
      </c>
      <c r="B105" s="78">
        <f t="shared" si="30"/>
        <v>0.21923782619102217</v>
      </c>
      <c r="C105" s="78">
        <f t="shared" si="30"/>
        <v>-9.472435216016617E-2</v>
      </c>
      <c r="D105" s="78">
        <f t="shared" si="30"/>
        <v>-6.6973939758585566E-4</v>
      </c>
      <c r="E105" s="78">
        <f t="shared" si="30"/>
        <v>-9.8704568118423985E-4</v>
      </c>
    </row>
    <row r="106" spans="1:14" x14ac:dyDescent="0.2">
      <c r="A106" s="78">
        <f t="shared" ref="A106:E106" si="31">A78/A45-1</f>
        <v>-9.8704568118423985E-4</v>
      </c>
      <c r="B106" s="78">
        <f t="shared" si="31"/>
        <v>0.20211178081865611</v>
      </c>
      <c r="C106" s="78">
        <f t="shared" si="31"/>
        <v>-8.7388166054703453E-2</v>
      </c>
      <c r="D106" s="78">
        <f t="shared" si="31"/>
        <v>-9.8704568118423985E-4</v>
      </c>
      <c r="E106" s="78">
        <f t="shared" si="31"/>
        <v>-1.3007738857299112E-3</v>
      </c>
    </row>
    <row r="107" spans="1:14" x14ac:dyDescent="0.2">
      <c r="A107" s="78">
        <f t="shared" ref="A107:E107" si="32">A79/A46-1</f>
        <v>-1.3007738857299112E-3</v>
      </c>
      <c r="B107" s="78">
        <f t="shared" si="32"/>
        <v>0.18736858463255568</v>
      </c>
      <c r="C107" s="78">
        <f t="shared" si="32"/>
        <v>-8.2208052963341771E-2</v>
      </c>
      <c r="D107" s="78">
        <f t="shared" si="32"/>
        <v>-1.3007738857298001E-3</v>
      </c>
      <c r="E107" s="78">
        <f t="shared" si="32"/>
        <v>-1.6144559655937307E-3</v>
      </c>
    </row>
    <row r="108" spans="1:14" x14ac:dyDescent="0.2">
      <c r="A108" s="78">
        <f t="shared" ref="A108:E108" si="33">A80/A47-1</f>
        <v>-1.6144559655937307E-3</v>
      </c>
      <c r="B108" s="78">
        <f t="shared" si="33"/>
        <v>0.17148225848712473</v>
      </c>
      <c r="C108" s="78">
        <f t="shared" si="33"/>
        <v>-7.591291505652642E-2</v>
      </c>
      <c r="D108" s="78">
        <f t="shared" si="33"/>
        <v>-1.6144559655938417E-3</v>
      </c>
      <c r="E108" s="78">
        <f t="shared" si="33"/>
        <v>-1.9281072935457555E-3</v>
      </c>
    </row>
    <row r="109" spans="1:14" x14ac:dyDescent="0.2">
      <c r="A109" s="78">
        <f t="shared" ref="A109:E109" si="34">A81/A48-1</f>
        <v>-1.9281072935457555E-3</v>
      </c>
      <c r="B109" s="78">
        <f t="shared" si="34"/>
        <v>0.15421556185838203</v>
      </c>
      <c r="C109" s="78">
        <f t="shared" si="34"/>
        <v>-7.0612624641086752E-2</v>
      </c>
      <c r="D109" s="78">
        <f t="shared" si="34"/>
        <v>-1.9281072935458665E-3</v>
      </c>
      <c r="E109" s="78">
        <f t="shared" si="34"/>
        <v>-2.2417446409574993E-3</v>
      </c>
    </row>
    <row r="110" spans="1:14" x14ac:dyDescent="0.2">
      <c r="A110" s="78">
        <f t="shared" ref="A110:E110" si="35">A82/A49-1</f>
        <v>-2.2417446409574993E-3</v>
      </c>
      <c r="B110" s="78">
        <f t="shared" si="35"/>
        <v>0.13796954703318165</v>
      </c>
      <c r="C110" s="78">
        <f t="shared" si="35"/>
        <v>-6.4238374100160089E-2</v>
      </c>
      <c r="D110" s="78">
        <f t="shared" si="35"/>
        <v>-2.2417446409576103E-3</v>
      </c>
      <c r="E110" s="78">
        <f t="shared" si="35"/>
        <v>-2.5553854844861945E-3</v>
      </c>
    </row>
    <row r="111" spans="1:14" x14ac:dyDescent="0.2">
      <c r="A111" s="78">
        <f t="shared" ref="A111:E111" si="36">A83/A50-1</f>
        <v>-2.5553854844861945E-3</v>
      </c>
      <c r="B111" s="78">
        <f t="shared" si="36"/>
        <v>0.12426257264677187</v>
      </c>
      <c r="C111" s="78">
        <f t="shared" si="36"/>
        <v>-5.8065346640132076E-2</v>
      </c>
      <c r="D111" s="78">
        <f t="shared" si="36"/>
        <v>-2.5553854844861945E-3</v>
      </c>
      <c r="E111" s="78">
        <f t="shared" si="36"/>
        <v>-2.8690368201315097E-3</v>
      </c>
    </row>
    <row r="112" spans="1:14" x14ac:dyDescent="0.2">
      <c r="A112" s="78">
        <f t="shared" ref="A112:E112" si="37">A84/A51-1</f>
        <v>-2.8690368201315097E-3</v>
      </c>
      <c r="B112" s="78">
        <f t="shared" si="37"/>
        <v>0.10994196621759089</v>
      </c>
      <c r="C112" s="78">
        <f t="shared" si="37"/>
        <v>-5.2725584979125051E-2</v>
      </c>
      <c r="D112" s="78">
        <f t="shared" si="37"/>
        <v>-2.8690368201316208E-3</v>
      </c>
      <c r="E112" s="78">
        <f t="shared" si="37"/>
        <v>-3.1827259450945E-3</v>
      </c>
    </row>
    <row r="113" spans="1:5" x14ac:dyDescent="0.2">
      <c r="A113" s="78">
        <f t="shared" ref="A113:E113" si="38">A85/A52-1</f>
        <v>-3.1827259450945E-3</v>
      </c>
      <c r="B113" s="78">
        <f t="shared" si="38"/>
        <v>8.7915297156034411E-2</v>
      </c>
      <c r="C113" s="78">
        <f t="shared" si="38"/>
        <v>-4.8109701677146455E-2</v>
      </c>
      <c r="D113" s="78">
        <f t="shared" si="38"/>
        <v>-3.182725945094278E-3</v>
      </c>
      <c r="E113" s="78">
        <f t="shared" si="38"/>
        <v>-3.4694516038942247E-3</v>
      </c>
    </row>
    <row r="114" spans="1:5" x14ac:dyDescent="0.2">
      <c r="A114" s="78">
        <f t="shared" ref="A114:E114" si="39">A86/A53-1</f>
        <v>-3.4694516038942247E-3</v>
      </c>
      <c r="B114" s="78">
        <f t="shared" si="39"/>
        <v>7.653941373777795E-2</v>
      </c>
      <c r="C114" s="78">
        <f t="shared" si="39"/>
        <v>-3.9774677779436107E-2</v>
      </c>
      <c r="D114" s="78">
        <f t="shared" si="39"/>
        <v>-3.4694516038942247E-3</v>
      </c>
      <c r="E114" s="78">
        <f t="shared" si="39"/>
        <v>-3.761050891433193E-3</v>
      </c>
    </row>
    <row r="115" spans="1:5" x14ac:dyDescent="0.2">
      <c r="A115" s="78">
        <f t="shared" ref="A115:E115" si="40">A87/A54-1</f>
        <v>-3.761050891433193E-3</v>
      </c>
      <c r="B115" s="78">
        <f t="shared" si="40"/>
        <v>6.7013026083385885E-2</v>
      </c>
      <c r="C115" s="78">
        <f t="shared" si="40"/>
        <v>-3.66794115160477E-2</v>
      </c>
      <c r="D115" s="78">
        <f t="shared" si="40"/>
        <v>-3.761050891433193E-3</v>
      </c>
      <c r="E115" s="78">
        <f t="shared" si="40"/>
        <v>-4.0527525059462777E-3</v>
      </c>
    </row>
    <row r="116" spans="1:5" x14ac:dyDescent="0.2">
      <c r="A116" s="78">
        <f t="shared" ref="A116:E116" si="41">A88/A55-1</f>
        <v>-4.0527525059462777E-3</v>
      </c>
      <c r="B116" s="78">
        <f t="shared" si="41"/>
        <v>5.9067962387672868E-2</v>
      </c>
      <c r="C116" s="78">
        <f t="shared" si="41"/>
        <v>-3.4001430759515228E-2</v>
      </c>
      <c r="D116" s="78">
        <f t="shared" si="41"/>
        <v>-4.0527525059462777E-3</v>
      </c>
      <c r="E116" s="78">
        <f t="shared" si="41"/>
        <v>-4.3445663392346345E-3</v>
      </c>
    </row>
    <row r="117" spans="1:5" x14ac:dyDescent="0.2">
      <c r="A117" s="78">
        <f t="shared" ref="A117:E117" si="42">A89/A56-1</f>
        <v>-4.3445663392346345E-3</v>
      </c>
      <c r="B117" s="78">
        <f t="shared" si="42"/>
        <v>5.2525336034791703E-2</v>
      </c>
      <c r="C117" s="78">
        <f t="shared" si="42"/>
        <v>-3.1549574582689699E-2</v>
      </c>
      <c r="D117" s="78">
        <f t="shared" si="42"/>
        <v>-4.3445663392346345E-3</v>
      </c>
      <c r="E117" s="78">
        <f t="shared" si="42"/>
        <v>-4.636499044545439E-3</v>
      </c>
    </row>
    <row r="118" spans="1:5" x14ac:dyDescent="0.2">
      <c r="A118" s="78">
        <f t="shared" ref="A118:E118" si="43">A90/A57-1</f>
        <v>-4.636499044545439E-3</v>
      </c>
      <c r="B118" s="78">
        <f t="shared" si="43"/>
        <v>4.6961388321160147E-2</v>
      </c>
      <c r="C118" s="78">
        <f t="shared" si="43"/>
        <v>-2.9232075408734515E-2</v>
      </c>
      <c r="D118" s="78">
        <f t="shared" si="43"/>
        <v>-4.636499044545328E-3</v>
      </c>
      <c r="E118" s="78">
        <f t="shared" si="43"/>
        <v>-4.9285618743670767E-3</v>
      </c>
    </row>
    <row r="119" spans="1:5" x14ac:dyDescent="0.2">
      <c r="A119" s="78">
        <f t="shared" ref="A119:E119" si="44">A91/A58-1</f>
        <v>-4.9285618743670767E-3</v>
      </c>
      <c r="B119" s="78">
        <f t="shared" si="44"/>
        <v>4.2168729178861719E-2</v>
      </c>
      <c r="C119" s="78">
        <f t="shared" si="44"/>
        <v>-2.7106297848278227E-2</v>
      </c>
      <c r="D119" s="78">
        <f t="shared" si="44"/>
        <v>-4.9285618743670767E-3</v>
      </c>
      <c r="E119" s="78">
        <f t="shared" si="44"/>
        <v>-5.220766117731368E-3</v>
      </c>
    </row>
    <row r="120" spans="1:5" x14ac:dyDescent="0.2">
      <c r="A120" s="78">
        <f t="shared" ref="A120:E120" si="45">A92/A59-1</f>
        <v>-5.220766117731368E-3</v>
      </c>
      <c r="B120" s="78">
        <f t="shared" si="45"/>
        <v>3.779239555758096E-2</v>
      </c>
      <c r="C120" s="78">
        <f t="shared" si="45"/>
        <v>-2.4988814996161124E-2</v>
      </c>
      <c r="D120" s="78">
        <f t="shared" si="45"/>
        <v>-5.220766117731368E-3</v>
      </c>
      <c r="E120" s="78">
        <f t="shared" si="45"/>
        <v>-5.5131395009881956E-3</v>
      </c>
    </row>
    <row r="121" spans="1:5" x14ac:dyDescent="0.2">
      <c r="A121" s="78">
        <f t="shared" ref="A121:E121" si="46">A93/A60-1</f>
        <v>-5.5131395009881956E-3</v>
      </c>
      <c r="B121" s="78">
        <f t="shared" si="46"/>
        <v>3.3603167538565071E-2</v>
      </c>
      <c r="C121" s="78">
        <f t="shared" si="46"/>
        <v>-2.3175640512975937E-2</v>
      </c>
      <c r="D121" s="78">
        <f t="shared" si="46"/>
        <v>-5.5131395009883066E-3</v>
      </c>
      <c r="E121" s="78">
        <f t="shared" si="46"/>
        <v>-5.805717090450413E-3</v>
      </c>
    </row>
    <row r="122" spans="1:5" x14ac:dyDescent="0.2">
      <c r="A122" s="78">
        <f t="shared" ref="A122:E122" si="47">A94/A61-1</f>
        <v>-5.805717090450413E-3</v>
      </c>
      <c r="B122" s="78">
        <f t="shared" si="47"/>
        <v>2.9678965548112668E-2</v>
      </c>
      <c r="C122" s="78">
        <f t="shared" si="47"/>
        <v>-2.1588782754889846E-2</v>
      </c>
      <c r="D122" s="78">
        <f t="shared" si="47"/>
        <v>-5.805717090450413E-3</v>
      </c>
      <c r="E122" s="78">
        <f t="shared" si="47"/>
        <v>-6.0985360946751443E-3</v>
      </c>
    </row>
    <row r="123" spans="1:5" x14ac:dyDescent="0.2">
      <c r="A123" s="78">
        <f t="shared" ref="A123:E123" si="48">A95/A62-1</f>
        <v>-6.0985360946751443E-3</v>
      </c>
      <c r="B123" s="78">
        <f t="shared" si="48"/>
        <v>2.4765405780531768E-2</v>
      </c>
      <c r="C123" s="78">
        <f t="shared" si="48"/>
        <v>-2.0326932366367734E-2</v>
      </c>
      <c r="D123" s="78">
        <f t="shared" si="48"/>
        <v>-6.0985360946751443E-3</v>
      </c>
      <c r="E123" s="78">
        <f t="shared" si="48"/>
        <v>-6.3783158005082941E-3</v>
      </c>
    </row>
    <row r="124" spans="1:5" x14ac:dyDescent="0.2">
      <c r="A124" s="78">
        <f t="shared" ref="A124:E124" si="49">A96/A63-1</f>
        <v>-6.3783158005082941E-3</v>
      </c>
      <c r="B124" s="78">
        <f t="shared" si="49"/>
        <v>2.1503524903430771E-2</v>
      </c>
      <c r="C124" s="78">
        <f t="shared" si="49"/>
        <v>-9.1005669900962038E-3</v>
      </c>
      <c r="D124" s="78">
        <f t="shared" si="49"/>
        <v>-6.3783158005082941E-3</v>
      </c>
      <c r="E124" s="78">
        <f t="shared" si="49"/>
        <v>-6.6885272040491106E-3</v>
      </c>
    </row>
    <row r="125" spans="1:5" x14ac:dyDescent="0.2">
      <c r="A125" s="78">
        <f t="shared" ref="A125:E125" si="50">A97/A64-1</f>
        <v>-6.6885272040491106E-3</v>
      </c>
      <c r="B125" s="78">
        <f t="shared" si="50"/>
        <v>1.8373539607794642E-2</v>
      </c>
      <c r="C125" s="78">
        <f t="shared" si="50"/>
        <v>-9.1769901839138246E-3</v>
      </c>
      <c r="D125" s="78">
        <f t="shared" si="50"/>
        <v>-6.6885272040491106E-3</v>
      </c>
      <c r="E125" s="78">
        <f t="shared" si="50"/>
        <v>-6.9991255567998234E-3</v>
      </c>
    </row>
    <row r="126" spans="1:5" x14ac:dyDescent="0.2">
      <c r="A126" s="78">
        <f t="shared" ref="A126:E126" si="51">A98/A65-1</f>
        <v>-6.9991255567998234E-3</v>
      </c>
      <c r="B126" s="78">
        <f t="shared" si="51"/>
        <v>1.5398560833419062E-2</v>
      </c>
      <c r="C126" s="78">
        <f t="shared" si="51"/>
        <v>-9.2688418412414375E-3</v>
      </c>
      <c r="D126" s="78">
        <f t="shared" si="51"/>
        <v>-6.9991255567998234E-3</v>
      </c>
      <c r="E126" s="78">
        <f t="shared" si="51"/>
        <v>-7.3101928366650082E-3</v>
      </c>
    </row>
    <row r="127" spans="1:5" x14ac:dyDescent="0.2">
      <c r="A127" s="78">
        <f t="shared" ref="A127:E127" si="52">A99/A66-1</f>
        <v>-7.3101928366650082E-3</v>
      </c>
      <c r="B127" s="78">
        <f t="shared" si="52"/>
        <v>1.2761124977494154E-2</v>
      </c>
      <c r="C127" s="78">
        <f t="shared" si="52"/>
        <v>-9.3675810380398072E-3</v>
      </c>
      <c r="D127" s="78">
        <f t="shared" si="52"/>
        <v>-7.3101928366650082E-3</v>
      </c>
      <c r="E127" s="78" t="e">
        <f t="shared" si="52"/>
        <v>#DIV/0!</v>
      </c>
    </row>
  </sheetData>
  <mergeCells count="9">
    <mergeCell ref="A101:E101"/>
    <mergeCell ref="K6:M6"/>
    <mergeCell ref="O6:S6"/>
    <mergeCell ref="A68:L68"/>
    <mergeCell ref="A73:E73"/>
    <mergeCell ref="A35:L35"/>
    <mergeCell ref="A40:E40"/>
    <mergeCell ref="D6:E6"/>
    <mergeCell ref="G6:I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workbookViewId="0">
      <selection activeCell="H14" sqref="H14"/>
    </sheetView>
  </sheetViews>
  <sheetFormatPr defaultRowHeight="15" x14ac:dyDescent="0.25"/>
  <cols>
    <col min="1" max="6" width="15.5703125" customWidth="1"/>
  </cols>
  <sheetData>
    <row r="1" spans="1:7" ht="21" x14ac:dyDescent="0.35">
      <c r="A1" s="13" t="s">
        <v>63</v>
      </c>
    </row>
    <row r="2" spans="1:7" x14ac:dyDescent="0.25">
      <c r="E2" s="39"/>
      <c r="F2" s="39"/>
      <c r="G2" s="39"/>
    </row>
    <row r="3" spans="1:7" x14ac:dyDescent="0.25">
      <c r="A3" s="37"/>
      <c r="B3" s="38" t="s">
        <v>64</v>
      </c>
      <c r="C3" s="38" t="s">
        <v>65</v>
      </c>
      <c r="D3" s="38" t="s">
        <v>22</v>
      </c>
      <c r="E3" s="39"/>
      <c r="F3" s="39"/>
      <c r="G3" s="39"/>
    </row>
    <row r="4" spans="1:7" x14ac:dyDescent="0.25">
      <c r="A4" s="76" t="s">
        <v>34</v>
      </c>
      <c r="B4" s="70">
        <f>Q1a!I71</f>
        <v>2779.057208933159</v>
      </c>
      <c r="C4" s="70">
        <f>Q1a!K71</f>
        <v>1047.581492792232</v>
      </c>
      <c r="D4" s="68">
        <f>C4/B4</f>
        <v>0.37695571340698802</v>
      </c>
      <c r="E4" s="39"/>
      <c r="F4" s="39"/>
      <c r="G4" s="39"/>
    </row>
    <row r="5" spans="1:7" x14ac:dyDescent="0.25">
      <c r="A5" s="76" t="s">
        <v>35</v>
      </c>
      <c r="B5" s="70">
        <f>Q1a!J71</f>
        <v>7699.0477159657648</v>
      </c>
      <c r="C5" s="70">
        <f>Q1a!L71</f>
        <v>4705.3715690132258</v>
      </c>
      <c r="D5" s="68">
        <f>C5/B5</f>
        <v>0.61116280124560651</v>
      </c>
      <c r="E5" s="75"/>
      <c r="F5" s="39"/>
      <c r="G5" s="39"/>
    </row>
    <row r="6" spans="1:7" x14ac:dyDescent="0.25">
      <c r="A6" s="39"/>
      <c r="B6" s="39"/>
      <c r="C6" s="39"/>
      <c r="D6" s="39"/>
      <c r="E6" s="39"/>
      <c r="F6" s="39"/>
      <c r="G6" s="39"/>
    </row>
    <row r="7" spans="1:7" ht="21" x14ac:dyDescent="0.35">
      <c r="A7" s="13" t="s">
        <v>42</v>
      </c>
      <c r="B7" s="39"/>
      <c r="C7" s="39"/>
      <c r="D7" s="39"/>
      <c r="E7" s="39"/>
      <c r="F7" s="39"/>
      <c r="G7" s="39"/>
    </row>
    <row r="8" spans="1:7" x14ac:dyDescent="0.25">
      <c r="B8" s="39"/>
      <c r="C8" s="39"/>
      <c r="D8" s="39"/>
      <c r="E8" s="39"/>
      <c r="F8" s="39"/>
      <c r="G8" s="39"/>
    </row>
    <row r="9" spans="1:7" x14ac:dyDescent="0.25">
      <c r="A9" s="66" t="s">
        <v>40</v>
      </c>
      <c r="B9" s="66" t="s">
        <v>36</v>
      </c>
      <c r="C9" s="72" t="s">
        <v>40</v>
      </c>
      <c r="E9" s="39"/>
      <c r="F9" s="39"/>
      <c r="G9" s="39"/>
    </row>
    <row r="10" spans="1:7" x14ac:dyDescent="0.25">
      <c r="A10" s="42">
        <v>2000</v>
      </c>
      <c r="B10" s="71">
        <v>0.15</v>
      </c>
      <c r="C10" s="73">
        <f>A10*(1+B10)</f>
        <v>2300</v>
      </c>
      <c r="E10" s="39"/>
      <c r="F10" s="39"/>
      <c r="G10" s="39"/>
    </row>
    <row r="11" spans="1:7" x14ac:dyDescent="0.25">
      <c r="A11" s="69"/>
      <c r="B11" s="69"/>
      <c r="C11" s="39"/>
      <c r="D11" s="39"/>
      <c r="E11" s="39"/>
      <c r="F11" s="39"/>
      <c r="G11" s="39"/>
    </row>
    <row r="12" spans="1:7" ht="21" x14ac:dyDescent="0.35">
      <c r="A12" s="13" t="s">
        <v>62</v>
      </c>
      <c r="B12" s="69"/>
      <c r="C12" s="39"/>
      <c r="D12" s="39"/>
      <c r="E12" s="39"/>
      <c r="F12" s="39"/>
      <c r="G12" s="39"/>
    </row>
    <row r="14" spans="1:7" ht="26.25" x14ac:dyDescent="0.25">
      <c r="A14" s="37"/>
      <c r="B14" s="38" t="s">
        <v>43</v>
      </c>
      <c r="C14" s="38" t="s">
        <v>44</v>
      </c>
      <c r="D14" s="38" t="s">
        <v>22</v>
      </c>
      <c r="E14" s="39"/>
      <c r="F14" s="39"/>
      <c r="G14" s="39"/>
    </row>
    <row r="15" spans="1:7" x14ac:dyDescent="0.25">
      <c r="A15" s="76" t="s">
        <v>34</v>
      </c>
      <c r="B15" s="70">
        <f>B4*$C$10</f>
        <v>6391831.5805462655</v>
      </c>
      <c r="C15" s="70">
        <f>C4*$C$10</f>
        <v>2409437.4334221338</v>
      </c>
      <c r="D15" s="68">
        <f>C15/B15</f>
        <v>0.37695571340698808</v>
      </c>
      <c r="E15" s="39"/>
      <c r="F15" s="39"/>
      <c r="G15" s="39"/>
    </row>
    <row r="16" spans="1:7" x14ac:dyDescent="0.25">
      <c r="A16" s="76" t="s">
        <v>71</v>
      </c>
      <c r="B16" s="70">
        <f>B5*C10</f>
        <v>17707809.74672126</v>
      </c>
      <c r="C16" s="70">
        <f>C5*C10</f>
        <v>10822354.608730419</v>
      </c>
      <c r="D16" s="68">
        <f>C16/B16</f>
        <v>0.61116280124560651</v>
      </c>
      <c r="E16" s="39"/>
      <c r="F16" s="39"/>
      <c r="G16" s="39"/>
    </row>
    <row r="17" spans="1:7" x14ac:dyDescent="0.25">
      <c r="A17" s="76" t="s">
        <v>73</v>
      </c>
      <c r="B17" s="70">
        <f>SUM(B15:B16)</f>
        <v>24099641.327267528</v>
      </c>
      <c r="C17" s="70">
        <f>SUM(C15:C16)</f>
        <v>13231792.042152552</v>
      </c>
      <c r="D17" s="68">
        <f>C17/B17</f>
        <v>0.54904518546429348</v>
      </c>
      <c r="E17" s="39"/>
      <c r="F17" s="39"/>
      <c r="G17" s="39"/>
    </row>
    <row r="18" spans="1:7" x14ac:dyDescent="0.25">
      <c r="A18" s="77"/>
      <c r="E18" s="39"/>
      <c r="F18" s="39"/>
      <c r="G18" s="39"/>
    </row>
    <row r="19" spans="1:7" ht="26.25" x14ac:dyDescent="0.25">
      <c r="A19" s="37" t="s">
        <v>67</v>
      </c>
      <c r="B19" s="38" t="s">
        <v>43</v>
      </c>
      <c r="C19" s="38" t="s">
        <v>44</v>
      </c>
      <c r="D19" s="38" t="s">
        <v>22</v>
      </c>
    </row>
    <row r="20" spans="1:7" x14ac:dyDescent="0.25">
      <c r="A20" s="76" t="s">
        <v>34</v>
      </c>
      <c r="B20" s="70">
        <f>Q1b!B15-PV!B15</f>
        <v>822859.14801243041</v>
      </c>
      <c r="C20" s="70">
        <f>Q1b!C15-PV!C15</f>
        <v>173975.45340763405</v>
      </c>
      <c r="D20" s="74">
        <f>Q1b!D15-PV!D15</f>
        <v>-2.445801364882777E-2</v>
      </c>
    </row>
    <row r="21" spans="1:7" x14ac:dyDescent="0.25">
      <c r="A21" s="76" t="s">
        <v>35</v>
      </c>
      <c r="B21" s="70">
        <f>Q1b!B16-PV!B16</f>
        <v>2278488.8971081004</v>
      </c>
      <c r="C21" s="70">
        <f>Q1b!C16-PV!C16</f>
        <v>2818490.9982371805</v>
      </c>
      <c r="D21" s="74">
        <f>Q1b!D16-PV!D16</f>
        <v>9.2419060772161776E-2</v>
      </c>
    </row>
    <row r="22" spans="1:7" x14ac:dyDescent="0.25">
      <c r="A22" s="76" t="s">
        <v>73</v>
      </c>
      <c r="B22" s="70">
        <f>SUM(B20:B21)</f>
        <v>3101348.0451205308</v>
      </c>
      <c r="C22" s="70">
        <f>SUM(C20:C21)</f>
        <v>2992466.4516448146</v>
      </c>
      <c r="D22" s="74">
        <f>Q1b!D17-PV!D17</f>
        <v>6.141862206100307E-2</v>
      </c>
    </row>
    <row r="23" spans="1:7" x14ac:dyDescent="0.25">
      <c r="B23" s="79"/>
      <c r="C23" s="79"/>
      <c r="D23" s="7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Mortality</vt:lpstr>
      <vt:lpstr>Incidence</vt:lpstr>
      <vt:lpstr>Premium rates</vt:lpstr>
      <vt:lpstr>Proposal</vt:lpstr>
      <vt:lpstr>Assumptions</vt:lpstr>
      <vt:lpstr>PV</vt:lpstr>
      <vt:lpstr>Q1a</vt:lpstr>
      <vt:lpstr>Q1b</vt:lpstr>
      <vt:lpstr>CI_Y1</vt:lpstr>
      <vt:lpstr>CI_Y2</vt:lpstr>
      <vt:lpstr>CI_Y3</vt:lpstr>
      <vt:lpstr>Earning_rate</vt:lpstr>
      <vt:lpstr>Lapse_Y1</vt:lpstr>
      <vt:lpstr>Lapse_Y2</vt:lpstr>
      <vt:lpstr>Lapse_Y3</vt:lpstr>
      <vt:lpstr>Lapse_Y4</vt:lpstr>
      <vt:lpstr>Lapse_Y5</vt:lpstr>
      <vt:lpstr>Mort_Y1</vt:lpstr>
      <vt:lpstr>Mort_Y2</vt:lpstr>
      <vt:lpstr>Mort_Y3</vt:lpstr>
      <vt:lpstr>RDR</vt:lpstr>
      <vt:lpstr>Start_Age</vt:lpstr>
      <vt:lpstr>Sum_Insured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Karenna Chhoeung</cp:lastModifiedBy>
  <dcterms:created xsi:type="dcterms:W3CDTF">2016-01-23T05:41:18Z</dcterms:created>
  <dcterms:modified xsi:type="dcterms:W3CDTF">2017-03-20T21:40:18Z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