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8001_{E8A6168D-7EB2-435B-8302-E67D06697130}" xr6:coauthVersionLast="41" xr6:coauthVersionMax="41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Data" sheetId="12" r:id="rId1"/>
    <sheet name="Template" sheetId="7" r:id="rId2"/>
    <sheet name="Data (Solution Stage 1)" sheetId="8" r:id="rId3"/>
    <sheet name="Data (Solution Stage 2)" sheetId="9" r:id="rId4"/>
    <sheet name="Data (Solution Stage 3)" sheetId="11" r:id="rId5"/>
    <sheet name="Data (Solution Stage 4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7" l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B31" i="10"/>
  <c r="A23" i="10"/>
  <c r="M22" i="10"/>
  <c r="I22" i="10"/>
  <c r="I44" i="10" s="1"/>
  <c r="F22" i="10"/>
  <c r="F44" i="10" s="1"/>
  <c r="A22" i="10"/>
  <c r="M21" i="10"/>
  <c r="I21" i="10"/>
  <c r="I43" i="10" s="1"/>
  <c r="F21" i="10"/>
  <c r="F43" i="10" s="1"/>
  <c r="A21" i="10"/>
  <c r="M20" i="10"/>
  <c r="I20" i="10"/>
  <c r="I42" i="10" s="1"/>
  <c r="F20" i="10"/>
  <c r="F42" i="10" s="1"/>
  <c r="A20" i="10"/>
  <c r="M19" i="10"/>
  <c r="I19" i="10"/>
  <c r="I41" i="10" s="1"/>
  <c r="F19" i="10"/>
  <c r="F41" i="10" s="1"/>
  <c r="A19" i="10"/>
  <c r="M18" i="10"/>
  <c r="I18" i="10"/>
  <c r="I40" i="10" s="1"/>
  <c r="F18" i="10"/>
  <c r="F40" i="10" s="1"/>
  <c r="A18" i="10"/>
  <c r="M17" i="10"/>
  <c r="I17" i="10"/>
  <c r="I39" i="10" s="1"/>
  <c r="F17" i="10"/>
  <c r="F39" i="10" s="1"/>
  <c r="A17" i="10"/>
  <c r="M16" i="10"/>
  <c r="I16" i="10"/>
  <c r="I38" i="10" s="1"/>
  <c r="F16" i="10"/>
  <c r="F38" i="10" s="1"/>
  <c r="A16" i="10"/>
  <c r="M15" i="10"/>
  <c r="I15" i="10"/>
  <c r="I37" i="10" s="1"/>
  <c r="F15" i="10"/>
  <c r="F37" i="10" s="1"/>
  <c r="A15" i="10"/>
  <c r="M14" i="10"/>
  <c r="I14" i="10"/>
  <c r="I36" i="10" s="1"/>
  <c r="F14" i="10"/>
  <c r="F36" i="10" s="1"/>
  <c r="A14" i="10"/>
  <c r="M13" i="10"/>
  <c r="I13" i="10"/>
  <c r="I35" i="10" s="1"/>
  <c r="F13" i="10"/>
  <c r="F35" i="10" s="1"/>
  <c r="A13" i="10"/>
  <c r="M12" i="10"/>
  <c r="I12" i="10"/>
  <c r="I34" i="10" s="1"/>
  <c r="F12" i="10"/>
  <c r="F34" i="10" s="1"/>
  <c r="A12" i="10"/>
  <c r="M11" i="10"/>
  <c r="I11" i="10"/>
  <c r="I33" i="10" s="1"/>
  <c r="F11" i="10"/>
  <c r="F33" i="10" s="1"/>
  <c r="A11" i="10"/>
  <c r="M10" i="10"/>
  <c r="I10" i="10"/>
  <c r="I32" i="10" s="1"/>
  <c r="F10" i="10"/>
  <c r="F32" i="10" s="1"/>
  <c r="A10" i="10"/>
  <c r="L9" i="10"/>
  <c r="K9" i="10"/>
  <c r="I9" i="10"/>
  <c r="I31" i="10" s="1"/>
  <c r="F9" i="10"/>
  <c r="F31" i="10" s="1"/>
  <c r="E9" i="10"/>
  <c r="E31" i="10" s="1"/>
  <c r="D9" i="10"/>
  <c r="D31" i="10" s="1"/>
  <c r="C9" i="10"/>
  <c r="C31" i="10" s="1"/>
  <c r="A9" i="10"/>
  <c r="B31" i="11"/>
  <c r="A23" i="11"/>
  <c r="M22" i="11"/>
  <c r="I22" i="11"/>
  <c r="I44" i="11" s="1"/>
  <c r="F22" i="11"/>
  <c r="F44" i="11" s="1"/>
  <c r="A22" i="11"/>
  <c r="M21" i="11"/>
  <c r="I21" i="11"/>
  <c r="I43" i="11" s="1"/>
  <c r="F21" i="11"/>
  <c r="F43" i="11" s="1"/>
  <c r="A21" i="11"/>
  <c r="M20" i="11"/>
  <c r="I20" i="11"/>
  <c r="I42" i="11" s="1"/>
  <c r="F20" i="11"/>
  <c r="F42" i="11" s="1"/>
  <c r="A20" i="11"/>
  <c r="M19" i="11"/>
  <c r="I19" i="11"/>
  <c r="I41" i="11" s="1"/>
  <c r="F19" i="11"/>
  <c r="F41" i="11" s="1"/>
  <c r="A19" i="11"/>
  <c r="M18" i="11"/>
  <c r="I18" i="11"/>
  <c r="I40" i="11" s="1"/>
  <c r="F18" i="11"/>
  <c r="F40" i="11" s="1"/>
  <c r="A18" i="11"/>
  <c r="M17" i="11"/>
  <c r="I17" i="11"/>
  <c r="I39" i="11" s="1"/>
  <c r="F17" i="11"/>
  <c r="F39" i="11" s="1"/>
  <c r="A17" i="11"/>
  <c r="M16" i="11"/>
  <c r="I16" i="11"/>
  <c r="I38" i="11" s="1"/>
  <c r="F16" i="11"/>
  <c r="F38" i="11" s="1"/>
  <c r="A16" i="11"/>
  <c r="M15" i="11"/>
  <c r="I15" i="11"/>
  <c r="I37" i="11" s="1"/>
  <c r="F15" i="11"/>
  <c r="F37" i="11" s="1"/>
  <c r="A15" i="11"/>
  <c r="M14" i="11"/>
  <c r="I14" i="11"/>
  <c r="I36" i="11" s="1"/>
  <c r="F14" i="11"/>
  <c r="F36" i="11" s="1"/>
  <c r="A14" i="11"/>
  <c r="M13" i="11"/>
  <c r="I13" i="11"/>
  <c r="I35" i="11" s="1"/>
  <c r="F13" i="11"/>
  <c r="F35" i="11" s="1"/>
  <c r="A13" i="11"/>
  <c r="M12" i="11"/>
  <c r="I12" i="11"/>
  <c r="I34" i="11" s="1"/>
  <c r="F12" i="11"/>
  <c r="F34" i="11" s="1"/>
  <c r="A12" i="11"/>
  <c r="M11" i="11"/>
  <c r="I11" i="11"/>
  <c r="I33" i="11" s="1"/>
  <c r="F11" i="11"/>
  <c r="F33" i="11" s="1"/>
  <c r="A11" i="11"/>
  <c r="M10" i="11"/>
  <c r="I10" i="11"/>
  <c r="I32" i="11" s="1"/>
  <c r="F10" i="11"/>
  <c r="F32" i="11" s="1"/>
  <c r="A10" i="11"/>
  <c r="L9" i="11"/>
  <c r="K9" i="11"/>
  <c r="I9" i="11"/>
  <c r="I31" i="11" s="1"/>
  <c r="F9" i="11"/>
  <c r="F31" i="11" s="1"/>
  <c r="E9" i="11"/>
  <c r="E31" i="11" s="1"/>
  <c r="D9" i="11"/>
  <c r="D31" i="11" s="1"/>
  <c r="C9" i="11"/>
  <c r="C31" i="11" s="1"/>
  <c r="A9" i="11"/>
  <c r="B31" i="9"/>
  <c r="A23" i="9"/>
  <c r="M22" i="9"/>
  <c r="I22" i="9"/>
  <c r="I44" i="9" s="1"/>
  <c r="F22" i="9"/>
  <c r="F44" i="9" s="1"/>
  <c r="A22" i="9"/>
  <c r="M21" i="9"/>
  <c r="I21" i="9"/>
  <c r="I43" i="9" s="1"/>
  <c r="F21" i="9"/>
  <c r="F43" i="9" s="1"/>
  <c r="A21" i="9"/>
  <c r="M20" i="9"/>
  <c r="I20" i="9"/>
  <c r="I42" i="9" s="1"/>
  <c r="F20" i="9"/>
  <c r="F42" i="9" s="1"/>
  <c r="A20" i="9"/>
  <c r="M19" i="9"/>
  <c r="I19" i="9"/>
  <c r="I41" i="9" s="1"/>
  <c r="F19" i="9"/>
  <c r="F41" i="9" s="1"/>
  <c r="A19" i="9"/>
  <c r="M18" i="9"/>
  <c r="I18" i="9"/>
  <c r="I40" i="9" s="1"/>
  <c r="F18" i="9"/>
  <c r="F40" i="9" s="1"/>
  <c r="A18" i="9"/>
  <c r="M17" i="9"/>
  <c r="I17" i="9"/>
  <c r="I39" i="9" s="1"/>
  <c r="F17" i="9"/>
  <c r="F39" i="9" s="1"/>
  <c r="A17" i="9"/>
  <c r="M16" i="9"/>
  <c r="I16" i="9"/>
  <c r="I38" i="9" s="1"/>
  <c r="F16" i="9"/>
  <c r="F38" i="9" s="1"/>
  <c r="A16" i="9"/>
  <c r="M15" i="9"/>
  <c r="I15" i="9"/>
  <c r="I37" i="9" s="1"/>
  <c r="F15" i="9"/>
  <c r="F37" i="9" s="1"/>
  <c r="A15" i="9"/>
  <c r="M14" i="9"/>
  <c r="I14" i="9"/>
  <c r="I36" i="9" s="1"/>
  <c r="F14" i="9"/>
  <c r="F36" i="9" s="1"/>
  <c r="A14" i="9"/>
  <c r="M13" i="9"/>
  <c r="I13" i="9"/>
  <c r="I35" i="9" s="1"/>
  <c r="F13" i="9"/>
  <c r="F35" i="9" s="1"/>
  <c r="A13" i="9"/>
  <c r="M12" i="9"/>
  <c r="I12" i="9"/>
  <c r="I34" i="9" s="1"/>
  <c r="F12" i="9"/>
  <c r="F34" i="9" s="1"/>
  <c r="A12" i="9"/>
  <c r="M11" i="9"/>
  <c r="I11" i="9"/>
  <c r="I33" i="9" s="1"/>
  <c r="F11" i="9"/>
  <c r="F33" i="9" s="1"/>
  <c r="A11" i="9"/>
  <c r="M10" i="9"/>
  <c r="I10" i="9"/>
  <c r="I32" i="9" s="1"/>
  <c r="F10" i="9"/>
  <c r="F32" i="9" s="1"/>
  <c r="A10" i="9"/>
  <c r="L9" i="9"/>
  <c r="K9" i="9"/>
  <c r="I9" i="9"/>
  <c r="I31" i="9" s="1"/>
  <c r="F9" i="9"/>
  <c r="F31" i="9" s="1"/>
  <c r="E9" i="9"/>
  <c r="E31" i="9" s="1"/>
  <c r="D9" i="9"/>
  <c r="D31" i="9" s="1"/>
  <c r="C9" i="9"/>
  <c r="C31" i="9" s="1"/>
  <c r="A9" i="9"/>
  <c r="K9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L9" i="8"/>
  <c r="B31" i="8"/>
  <c r="I22" i="8"/>
  <c r="I44" i="8" s="1"/>
  <c r="I21" i="8"/>
  <c r="I43" i="8" s="1"/>
  <c r="I20" i="8"/>
  <c r="I42" i="8" s="1"/>
  <c r="I19" i="8"/>
  <c r="I41" i="8" s="1"/>
  <c r="I18" i="8"/>
  <c r="I40" i="8" s="1"/>
  <c r="I17" i="8"/>
  <c r="I39" i="8" s="1"/>
  <c r="I16" i="8"/>
  <c r="I38" i="8" s="1"/>
  <c r="I15" i="8"/>
  <c r="I37" i="8" s="1"/>
  <c r="I14" i="8"/>
  <c r="I36" i="8" s="1"/>
  <c r="I13" i="8"/>
  <c r="I35" i="8" s="1"/>
  <c r="I12" i="8"/>
  <c r="I34" i="8" s="1"/>
  <c r="I11" i="8"/>
  <c r="I33" i="8" s="1"/>
  <c r="I10" i="8"/>
  <c r="I32" i="8" s="1"/>
  <c r="I9" i="8"/>
  <c r="I31" i="8" s="1"/>
  <c r="F22" i="8"/>
  <c r="F44" i="8" s="1"/>
  <c r="F21" i="8"/>
  <c r="F43" i="8" s="1"/>
  <c r="F20" i="8"/>
  <c r="F42" i="8" s="1"/>
  <c r="F19" i="8"/>
  <c r="F41" i="8" s="1"/>
  <c r="F18" i="8"/>
  <c r="F40" i="8" s="1"/>
  <c r="F17" i="8"/>
  <c r="F39" i="8" s="1"/>
  <c r="F16" i="8"/>
  <c r="F38" i="8" s="1"/>
  <c r="F15" i="8"/>
  <c r="F37" i="8" s="1"/>
  <c r="F14" i="8"/>
  <c r="F36" i="8" s="1"/>
  <c r="F13" i="8"/>
  <c r="F35" i="8" s="1"/>
  <c r="F12" i="8"/>
  <c r="F34" i="8" s="1"/>
  <c r="F11" i="8"/>
  <c r="F33" i="8" s="1"/>
  <c r="F10" i="8"/>
  <c r="F32" i="8" s="1"/>
  <c r="F9" i="8"/>
  <c r="F31" i="8" s="1"/>
  <c r="E9" i="8"/>
  <c r="E31" i="8" s="1"/>
  <c r="D9" i="8"/>
  <c r="D31" i="8" s="1"/>
  <c r="C9" i="8"/>
  <c r="C31" i="8" s="1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C10" i="7" l="1"/>
  <c r="A32" i="8"/>
  <c r="A31" i="8"/>
  <c r="A31" i="10" l="1"/>
  <c r="A32" i="10"/>
  <c r="A31" i="9"/>
  <c r="A31" i="11"/>
  <c r="A32" i="9"/>
  <c r="A32" i="11"/>
  <c r="A33" i="8" l="1"/>
  <c r="A33" i="10" l="1"/>
  <c r="A33" i="9"/>
  <c r="A33" i="11"/>
  <c r="A34" i="8"/>
  <c r="A34" i="10" l="1"/>
  <c r="A34" i="9"/>
  <c r="A34" i="11"/>
  <c r="A35" i="8"/>
  <c r="A35" i="10" l="1"/>
  <c r="A35" i="9"/>
  <c r="A35" i="11"/>
  <c r="A36" i="8"/>
  <c r="A44" i="11" l="1"/>
  <c r="A44" i="8"/>
  <c r="A44" i="10"/>
  <c r="A44" i="9"/>
  <c r="A36" i="10"/>
  <c r="A36" i="9"/>
  <c r="A36" i="11"/>
  <c r="A37" i="8"/>
  <c r="A37" i="10" l="1"/>
  <c r="A37" i="9"/>
  <c r="A37" i="11"/>
  <c r="A38" i="8"/>
  <c r="A38" i="10" l="1"/>
  <c r="A38" i="9"/>
  <c r="A38" i="11"/>
  <c r="A39" i="8"/>
  <c r="A39" i="10" l="1"/>
  <c r="A39" i="11"/>
  <c r="A39" i="9"/>
  <c r="A40" i="8"/>
  <c r="A40" i="10" l="1"/>
  <c r="A40" i="9"/>
  <c r="A40" i="11"/>
  <c r="A41" i="8"/>
  <c r="A41" i="10" l="1"/>
  <c r="A41" i="11"/>
  <c r="A41" i="9"/>
  <c r="A42" i="8"/>
  <c r="A42" i="10" l="1"/>
  <c r="A42" i="9"/>
  <c r="A42" i="11"/>
  <c r="A43" i="8"/>
  <c r="A43" i="10" l="1"/>
  <c r="A43" i="9"/>
  <c r="A43" i="11"/>
  <c r="L24" i="10" l="1"/>
  <c r="L24" i="11"/>
  <c r="L24" i="8"/>
  <c r="H9" i="8"/>
  <c r="H31" i="8" s="1"/>
  <c r="E10" i="7"/>
  <c r="L24" i="9"/>
  <c r="H9" i="9" s="1"/>
  <c r="H31" i="9" s="1"/>
  <c r="H9" i="10"/>
  <c r="H31" i="10" s="1"/>
  <c r="G9" i="11" l="1"/>
  <c r="H9" i="11"/>
  <c r="H31" i="11" s="1"/>
  <c r="B10" i="11"/>
  <c r="B32" i="11" s="1"/>
  <c r="D10" i="12"/>
  <c r="D10" i="8"/>
  <c r="G9" i="10"/>
  <c r="D10" i="10"/>
  <c r="D10" i="7"/>
  <c r="G9" i="9"/>
  <c r="D10" i="9"/>
  <c r="G9" i="8"/>
  <c r="G31" i="8" s="1"/>
  <c r="D32" i="10" l="1"/>
  <c r="D32" i="9"/>
  <c r="D32" i="8"/>
  <c r="Q9" i="10"/>
  <c r="G31" i="10"/>
  <c r="O9" i="10"/>
  <c r="P9" i="10" s="1"/>
  <c r="Q9" i="11"/>
  <c r="G31" i="11"/>
  <c r="O9" i="11"/>
  <c r="P9" i="11" s="1"/>
  <c r="Q9" i="9"/>
  <c r="G31" i="9"/>
  <c r="O9" i="9"/>
  <c r="P9" i="9" s="1"/>
  <c r="C10" i="11"/>
  <c r="C32" i="11" s="1"/>
  <c r="D10" i="11"/>
  <c r="D32" i="11" s="1"/>
  <c r="E10" i="12"/>
  <c r="B10" i="10"/>
  <c r="B32" i="10" s="1"/>
  <c r="B10" i="8"/>
  <c r="B32" i="8" s="1"/>
  <c r="B10" i="9"/>
  <c r="B32" i="9" s="1"/>
  <c r="D11" i="7"/>
  <c r="K10" i="10" l="1"/>
  <c r="L10" i="11"/>
  <c r="K10" i="9"/>
  <c r="K10" i="11"/>
  <c r="L10" i="9"/>
  <c r="L10" i="8"/>
  <c r="K10" i="8"/>
  <c r="L10" i="10"/>
  <c r="D11" i="12"/>
  <c r="E10" i="11"/>
  <c r="C10" i="9"/>
  <c r="C32" i="9" s="1"/>
  <c r="B11" i="7"/>
  <c r="C10" i="10"/>
  <c r="C32" i="10" s="1"/>
  <c r="C10" i="8"/>
  <c r="C32" i="8" s="1"/>
  <c r="G10" i="11" l="1"/>
  <c r="E32" i="11"/>
  <c r="B11" i="11"/>
  <c r="B33" i="11" s="1"/>
  <c r="H10" i="11"/>
  <c r="H32" i="11" s="1"/>
  <c r="E11" i="12"/>
  <c r="C11" i="7"/>
  <c r="E10" i="10"/>
  <c r="E32" i="10" s="1"/>
  <c r="E10" i="8"/>
  <c r="E32" i="8" s="1"/>
  <c r="E10" i="9"/>
  <c r="E32" i="9" s="1"/>
  <c r="K11" i="9" l="1"/>
  <c r="L11" i="10"/>
  <c r="K11" i="8"/>
  <c r="K11" i="10"/>
  <c r="L11" i="11"/>
  <c r="K11" i="11"/>
  <c r="L11" i="9"/>
  <c r="L11" i="8"/>
  <c r="Q10" i="11"/>
  <c r="G32" i="11"/>
  <c r="O10" i="11"/>
  <c r="P10" i="11" s="1"/>
  <c r="C11" i="11"/>
  <c r="C33" i="11" s="1"/>
  <c r="D11" i="11"/>
  <c r="D33" i="11" s="1"/>
  <c r="H10" i="8"/>
  <c r="H32" i="8" s="1"/>
  <c r="G10" i="8"/>
  <c r="G32" i="8" s="1"/>
  <c r="H10" i="10"/>
  <c r="H32" i="10" s="1"/>
  <c r="E11" i="7"/>
  <c r="G10" i="10"/>
  <c r="H10" i="9"/>
  <c r="H32" i="9" s="1"/>
  <c r="G10" i="9"/>
  <c r="Q10" i="10" l="1"/>
  <c r="G32" i="10"/>
  <c r="O10" i="10"/>
  <c r="P10" i="10" s="1"/>
  <c r="Q10" i="9"/>
  <c r="G32" i="9"/>
  <c r="O10" i="9"/>
  <c r="P10" i="9" s="1"/>
  <c r="E11" i="11"/>
  <c r="E33" i="11" s="1"/>
  <c r="D12" i="12"/>
  <c r="D11" i="8"/>
  <c r="D33" i="8" s="1"/>
  <c r="D11" i="10"/>
  <c r="D33" i="10" s="1"/>
  <c r="B11" i="9"/>
  <c r="B33" i="9" s="1"/>
  <c r="D11" i="9"/>
  <c r="D33" i="9" s="1"/>
  <c r="B11" i="10"/>
  <c r="B33" i="10" s="1"/>
  <c r="B11" i="8"/>
  <c r="B33" i="8" s="1"/>
  <c r="H11" i="11" l="1"/>
  <c r="H33" i="11" s="1"/>
  <c r="G11" i="11"/>
  <c r="E12" i="12"/>
  <c r="C11" i="8"/>
  <c r="C33" i="8" s="1"/>
  <c r="B12" i="7"/>
  <c r="C11" i="10"/>
  <c r="C33" i="10" s="1"/>
  <c r="C11" i="9"/>
  <c r="C33" i="9" s="1"/>
  <c r="D12" i="7"/>
  <c r="K12" i="10" l="1"/>
  <c r="L12" i="11"/>
  <c r="K12" i="8"/>
  <c r="K12" i="9"/>
  <c r="K12" i="11"/>
  <c r="L12" i="9"/>
  <c r="L12" i="8"/>
  <c r="L12" i="10"/>
  <c r="Q11" i="11"/>
  <c r="G33" i="11"/>
  <c r="O11" i="11"/>
  <c r="P11" i="11" s="1"/>
  <c r="B12" i="11"/>
  <c r="B34" i="11" s="1"/>
  <c r="D12" i="11"/>
  <c r="D34" i="11" s="1"/>
  <c r="E11" i="9"/>
  <c r="E33" i="9" s="1"/>
  <c r="E11" i="10"/>
  <c r="E33" i="10" s="1"/>
  <c r="C12" i="7"/>
  <c r="E11" i="8"/>
  <c r="E33" i="8" s="1"/>
  <c r="C12" i="11" l="1"/>
  <c r="C34" i="11" s="1"/>
  <c r="D13" i="12"/>
  <c r="E12" i="7"/>
  <c r="H11" i="10"/>
  <c r="H33" i="10" s="1"/>
  <c r="G11" i="10"/>
  <c r="H11" i="8"/>
  <c r="H33" i="8" s="1"/>
  <c r="G11" i="8"/>
  <c r="G33" i="8" s="1"/>
  <c r="H11" i="9"/>
  <c r="H33" i="9" s="1"/>
  <c r="G11" i="9"/>
  <c r="Q11" i="10" l="1"/>
  <c r="G33" i="10"/>
  <c r="O11" i="10"/>
  <c r="P11" i="10" s="1"/>
  <c r="Q11" i="9"/>
  <c r="G33" i="9"/>
  <c r="O11" i="9"/>
  <c r="P11" i="9" s="1"/>
  <c r="E13" i="12"/>
  <c r="E12" i="11"/>
  <c r="E34" i="11" s="1"/>
  <c r="B12" i="8"/>
  <c r="B34" i="8" s="1"/>
  <c r="D12" i="10"/>
  <c r="D34" i="10" s="1"/>
  <c r="D12" i="9"/>
  <c r="D34" i="9" s="1"/>
  <c r="D12" i="8"/>
  <c r="D34" i="8" s="1"/>
  <c r="B12" i="9"/>
  <c r="B34" i="9" s="1"/>
  <c r="B12" i="10"/>
  <c r="B34" i="10" s="1"/>
  <c r="K13" i="9" l="1"/>
  <c r="L13" i="10"/>
  <c r="K13" i="10"/>
  <c r="L13" i="11"/>
  <c r="K13" i="11"/>
  <c r="L13" i="9"/>
  <c r="K13" i="8"/>
  <c r="L13" i="8"/>
  <c r="H12" i="11"/>
  <c r="H34" i="11" s="1"/>
  <c r="G12" i="11"/>
  <c r="D13" i="7"/>
  <c r="C12" i="8"/>
  <c r="C34" i="8" s="1"/>
  <c r="B13" i="7"/>
  <c r="C12" i="10"/>
  <c r="C34" i="10" s="1"/>
  <c r="C12" i="9"/>
  <c r="C34" i="9" s="1"/>
  <c r="Q12" i="11" l="1"/>
  <c r="G34" i="11"/>
  <c r="O12" i="11"/>
  <c r="P12" i="11" s="1"/>
  <c r="B13" i="11"/>
  <c r="B35" i="11" s="1"/>
  <c r="D13" i="11"/>
  <c r="D35" i="11" s="1"/>
  <c r="D14" i="12"/>
  <c r="E12" i="10"/>
  <c r="E34" i="10" s="1"/>
  <c r="C13" i="7"/>
  <c r="E12" i="9"/>
  <c r="E34" i="9" s="1"/>
  <c r="E12" i="8"/>
  <c r="E34" i="8" s="1"/>
  <c r="C13" i="11" l="1"/>
  <c r="C35" i="11" s="1"/>
  <c r="E14" i="12"/>
  <c r="H12" i="8"/>
  <c r="H34" i="8" s="1"/>
  <c r="G12" i="8"/>
  <c r="G34" i="8" s="1"/>
  <c r="H12" i="9"/>
  <c r="H34" i="9" s="1"/>
  <c r="G12" i="9"/>
  <c r="E13" i="7"/>
  <c r="H12" i="10"/>
  <c r="H34" i="10" s="1"/>
  <c r="G12" i="10"/>
  <c r="K14" i="10" l="1"/>
  <c r="L14" i="11"/>
  <c r="K14" i="9"/>
  <c r="K14" i="11"/>
  <c r="L14" i="9"/>
  <c r="L14" i="8"/>
  <c r="L14" i="10"/>
  <c r="K14" i="8"/>
  <c r="Q12" i="10"/>
  <c r="G34" i="10"/>
  <c r="O12" i="10"/>
  <c r="P12" i="10" s="1"/>
  <c r="Q12" i="9"/>
  <c r="G34" i="9"/>
  <c r="O12" i="9"/>
  <c r="P12" i="9" s="1"/>
  <c r="E13" i="11"/>
  <c r="E35" i="11" s="1"/>
  <c r="D13" i="10"/>
  <c r="D35" i="10" s="1"/>
  <c r="D13" i="9"/>
  <c r="D35" i="9" s="1"/>
  <c r="B13" i="8"/>
  <c r="B35" i="8" s="1"/>
  <c r="D13" i="8"/>
  <c r="D35" i="8" s="1"/>
  <c r="B13" i="10"/>
  <c r="B35" i="10" s="1"/>
  <c r="B13" i="9"/>
  <c r="B35" i="9" s="1"/>
  <c r="H13" i="11" l="1"/>
  <c r="H35" i="11" s="1"/>
  <c r="G13" i="11"/>
  <c r="D15" i="12"/>
  <c r="C13" i="8"/>
  <c r="C35" i="8" s="1"/>
  <c r="B14" i="7"/>
  <c r="C13" i="10"/>
  <c r="C35" i="10" s="1"/>
  <c r="D14" i="7"/>
  <c r="C13" i="9"/>
  <c r="C35" i="9" s="1"/>
  <c r="Q13" i="11" l="1"/>
  <c r="G35" i="11"/>
  <c r="O13" i="11"/>
  <c r="P13" i="11" s="1"/>
  <c r="E15" i="12"/>
  <c r="D14" i="11"/>
  <c r="D36" i="11" s="1"/>
  <c r="B14" i="11"/>
  <c r="B36" i="11" s="1"/>
  <c r="E13" i="10"/>
  <c r="E35" i="10" s="1"/>
  <c r="C14" i="7"/>
  <c r="E13" i="8"/>
  <c r="E35" i="8" s="1"/>
  <c r="E13" i="9"/>
  <c r="E35" i="9" s="1"/>
  <c r="K15" i="9" l="1"/>
  <c r="L15" i="10"/>
  <c r="K15" i="8"/>
  <c r="K15" i="10"/>
  <c r="L15" i="11"/>
  <c r="K15" i="11"/>
  <c r="L15" i="9"/>
  <c r="L15" i="8"/>
  <c r="C14" i="11"/>
  <c r="C36" i="11" s="1"/>
  <c r="H13" i="9"/>
  <c r="H35" i="9" s="1"/>
  <c r="G13" i="9"/>
  <c r="H13" i="8"/>
  <c r="H35" i="8" s="1"/>
  <c r="G13" i="8"/>
  <c r="G35" i="8" s="1"/>
  <c r="E14" i="7"/>
  <c r="H13" i="10"/>
  <c r="H35" i="10" s="1"/>
  <c r="G13" i="10"/>
  <c r="Q13" i="10" l="1"/>
  <c r="G35" i="10"/>
  <c r="O13" i="10"/>
  <c r="P13" i="10" s="1"/>
  <c r="Q13" i="9"/>
  <c r="G35" i="9"/>
  <c r="O13" i="9"/>
  <c r="P13" i="9" s="1"/>
  <c r="E14" i="11"/>
  <c r="E36" i="11" s="1"/>
  <c r="D16" i="12"/>
  <c r="D14" i="10"/>
  <c r="D36" i="10" s="1"/>
  <c r="B14" i="9"/>
  <c r="B36" i="9" s="1"/>
  <c r="B14" i="10"/>
  <c r="B36" i="10" s="1"/>
  <c r="B14" i="8"/>
  <c r="B36" i="8" s="1"/>
  <c r="D14" i="9"/>
  <c r="D36" i="9" s="1"/>
  <c r="D14" i="8"/>
  <c r="D36" i="8" s="1"/>
  <c r="E16" i="12" l="1"/>
  <c r="H14" i="11"/>
  <c r="H36" i="11" s="1"/>
  <c r="G14" i="11"/>
  <c r="C14" i="9"/>
  <c r="C36" i="9" s="1"/>
  <c r="B15" i="7"/>
  <c r="C14" i="10"/>
  <c r="C36" i="10" s="1"/>
  <c r="D15" i="7"/>
  <c r="C14" i="8"/>
  <c r="C36" i="8" s="1"/>
  <c r="K16" i="10" l="1"/>
  <c r="L16" i="11"/>
  <c r="K16" i="8"/>
  <c r="K16" i="9"/>
  <c r="K16" i="11"/>
  <c r="L16" i="9"/>
  <c r="L16" i="8"/>
  <c r="L16" i="10"/>
  <c r="Q14" i="11"/>
  <c r="G36" i="11"/>
  <c r="O14" i="11"/>
  <c r="P14" i="11" s="1"/>
  <c r="D15" i="11"/>
  <c r="D37" i="11" s="1"/>
  <c r="B15" i="11"/>
  <c r="B37" i="11" s="1"/>
  <c r="C15" i="7"/>
  <c r="E14" i="10"/>
  <c r="E36" i="10" s="1"/>
  <c r="E14" i="9"/>
  <c r="E36" i="9" s="1"/>
  <c r="E14" i="8"/>
  <c r="E36" i="8" s="1"/>
  <c r="C15" i="11" l="1"/>
  <c r="C37" i="11" s="1"/>
  <c r="D17" i="12"/>
  <c r="E17" i="12" s="1"/>
  <c r="H14" i="9"/>
  <c r="H36" i="9" s="1"/>
  <c r="G14" i="9"/>
  <c r="H14" i="8"/>
  <c r="H36" i="8" s="1"/>
  <c r="G14" i="8"/>
  <c r="G36" i="8" s="1"/>
  <c r="E15" i="7"/>
  <c r="H14" i="10"/>
  <c r="H36" i="10" s="1"/>
  <c r="G14" i="10"/>
  <c r="K17" i="9" l="1"/>
  <c r="L17" i="10"/>
  <c r="K17" i="10"/>
  <c r="L17" i="11"/>
  <c r="K17" i="11"/>
  <c r="L17" i="9"/>
  <c r="K17" i="8"/>
  <c r="L17" i="8"/>
  <c r="Q14" i="10"/>
  <c r="G36" i="10"/>
  <c r="O14" i="10"/>
  <c r="P14" i="10" s="1"/>
  <c r="Q14" i="9"/>
  <c r="G36" i="9"/>
  <c r="O14" i="9"/>
  <c r="P14" i="9" s="1"/>
  <c r="E15" i="11"/>
  <c r="E37" i="11" s="1"/>
  <c r="B15" i="9"/>
  <c r="D15" i="10"/>
  <c r="D37" i="10" s="1"/>
  <c r="B15" i="8"/>
  <c r="B37" i="8" s="1"/>
  <c r="D15" i="9"/>
  <c r="D37" i="9" s="1"/>
  <c r="B15" i="10"/>
  <c r="B37" i="10" s="1"/>
  <c r="D15" i="8"/>
  <c r="D37" i="8" s="1"/>
  <c r="C15" i="9" l="1"/>
  <c r="C37" i="9" s="1"/>
  <c r="B37" i="9"/>
  <c r="H15" i="11"/>
  <c r="H37" i="11" s="1"/>
  <c r="G15" i="11"/>
  <c r="D16" i="7"/>
  <c r="B16" i="7"/>
  <c r="C15" i="10"/>
  <c r="C37" i="10" s="1"/>
  <c r="C15" i="8"/>
  <c r="C37" i="8" s="1"/>
  <c r="Q15" i="11" l="1"/>
  <c r="G37" i="11"/>
  <c r="O15" i="11"/>
  <c r="P15" i="11" s="1"/>
  <c r="D16" i="11"/>
  <c r="D38" i="11" s="1"/>
  <c r="D18" i="12"/>
  <c r="B16" i="11"/>
  <c r="B38" i="11" s="1"/>
  <c r="C16" i="7"/>
  <c r="E15" i="10"/>
  <c r="E37" i="10" s="1"/>
  <c r="E15" i="9"/>
  <c r="E37" i="9" s="1"/>
  <c r="E15" i="8"/>
  <c r="E37" i="8" s="1"/>
  <c r="C16" i="11" l="1"/>
  <c r="C38" i="11" s="1"/>
  <c r="E18" i="12"/>
  <c r="H15" i="9"/>
  <c r="H37" i="9" s="1"/>
  <c r="G15" i="9"/>
  <c r="H15" i="8"/>
  <c r="H37" i="8" s="1"/>
  <c r="G15" i="8"/>
  <c r="G37" i="8" s="1"/>
  <c r="E16" i="7"/>
  <c r="H15" i="10"/>
  <c r="H37" i="10" s="1"/>
  <c r="G15" i="10"/>
  <c r="D19" i="12" l="1"/>
  <c r="K18" i="10"/>
  <c r="L18" i="11"/>
  <c r="K18" i="9"/>
  <c r="K18" i="8"/>
  <c r="K18" i="11"/>
  <c r="L18" i="9"/>
  <c r="L18" i="8"/>
  <c r="L18" i="10"/>
  <c r="Q15" i="10"/>
  <c r="G37" i="10"/>
  <c r="O15" i="10"/>
  <c r="P15" i="10" s="1"/>
  <c r="Q15" i="9"/>
  <c r="G37" i="9"/>
  <c r="O15" i="9"/>
  <c r="P15" i="9" s="1"/>
  <c r="E19" i="12"/>
  <c r="E16" i="11"/>
  <c r="E38" i="11" s="1"/>
  <c r="B16" i="10"/>
  <c r="B38" i="10" s="1"/>
  <c r="D16" i="8"/>
  <c r="D38" i="8" s="1"/>
  <c r="B16" i="9"/>
  <c r="B38" i="9" s="1"/>
  <c r="B16" i="8"/>
  <c r="B38" i="8" s="1"/>
  <c r="D16" i="10"/>
  <c r="D38" i="10" s="1"/>
  <c r="D16" i="9"/>
  <c r="D38" i="9" s="1"/>
  <c r="K19" i="9" l="1"/>
  <c r="L19" i="10"/>
  <c r="K19" i="8"/>
  <c r="K19" i="10"/>
  <c r="L19" i="11"/>
  <c r="K19" i="11"/>
  <c r="L19" i="9"/>
  <c r="L19" i="8"/>
  <c r="H16" i="11"/>
  <c r="H38" i="11" s="1"/>
  <c r="G16" i="11"/>
  <c r="C16" i="8"/>
  <c r="C38" i="8" s="1"/>
  <c r="B17" i="7"/>
  <c r="C16" i="10"/>
  <c r="C38" i="10" s="1"/>
  <c r="D17" i="7"/>
  <c r="C16" i="9"/>
  <c r="C38" i="9" s="1"/>
  <c r="Q16" i="11" l="1"/>
  <c r="G38" i="11"/>
  <c r="O16" i="11"/>
  <c r="P16" i="11" s="1"/>
  <c r="B17" i="11"/>
  <c r="B39" i="11" s="1"/>
  <c r="D17" i="11"/>
  <c r="D39" i="11" s="1"/>
  <c r="E16" i="10"/>
  <c r="E38" i="10" s="1"/>
  <c r="C17" i="7"/>
  <c r="E16" i="9"/>
  <c r="E38" i="9" s="1"/>
  <c r="E16" i="8"/>
  <c r="E38" i="8" s="1"/>
  <c r="C17" i="11" l="1"/>
  <c r="C39" i="11" s="1"/>
  <c r="H16" i="8"/>
  <c r="H38" i="8" s="1"/>
  <c r="G16" i="8"/>
  <c r="G38" i="8" s="1"/>
  <c r="H16" i="9"/>
  <c r="H38" i="9" s="1"/>
  <c r="G16" i="9"/>
  <c r="E17" i="7"/>
  <c r="H16" i="10"/>
  <c r="H38" i="10" s="1"/>
  <c r="G16" i="10"/>
  <c r="Q16" i="10" l="1"/>
  <c r="G38" i="10"/>
  <c r="O16" i="10"/>
  <c r="Q16" i="9"/>
  <c r="G38" i="9"/>
  <c r="O16" i="9"/>
  <c r="P16" i="9" s="1"/>
  <c r="E17" i="11"/>
  <c r="E39" i="11" s="1"/>
  <c r="D20" i="12"/>
  <c r="B17" i="9"/>
  <c r="B39" i="9" s="1"/>
  <c r="D17" i="9"/>
  <c r="D39" i="9" s="1"/>
  <c r="D17" i="8"/>
  <c r="D39" i="8" s="1"/>
  <c r="P16" i="10"/>
  <c r="B17" i="10"/>
  <c r="B39" i="10" s="1"/>
  <c r="D17" i="10"/>
  <c r="D39" i="10" s="1"/>
  <c r="B17" i="8"/>
  <c r="B39" i="8" s="1"/>
  <c r="H17" i="11" l="1"/>
  <c r="H39" i="11" s="1"/>
  <c r="G17" i="11"/>
  <c r="G18" i="11"/>
  <c r="E20" i="12"/>
  <c r="C17" i="8"/>
  <c r="C39" i="8" s="1"/>
  <c r="D18" i="7"/>
  <c r="B18" i="7"/>
  <c r="C17" i="10"/>
  <c r="C39" i="10" s="1"/>
  <c r="C17" i="9"/>
  <c r="C39" i="9" s="1"/>
  <c r="K20" i="10" l="1"/>
  <c r="L20" i="11"/>
  <c r="K20" i="8"/>
  <c r="K20" i="9"/>
  <c r="K20" i="11"/>
  <c r="L20" i="9"/>
  <c r="L20" i="8"/>
  <c r="L20" i="10"/>
  <c r="Q17" i="11"/>
  <c r="G39" i="11"/>
  <c r="O17" i="11"/>
  <c r="P17" i="11" s="1"/>
  <c r="Q18" i="11"/>
  <c r="G40" i="11"/>
  <c r="O18" i="11"/>
  <c r="P18" i="11" s="1"/>
  <c r="B18" i="11"/>
  <c r="B40" i="11" s="1"/>
  <c r="D18" i="11"/>
  <c r="D40" i="11" s="1"/>
  <c r="C18" i="7"/>
  <c r="E17" i="10"/>
  <c r="E39" i="10" s="1"/>
  <c r="E17" i="8"/>
  <c r="E39" i="8" s="1"/>
  <c r="E17" i="9"/>
  <c r="E39" i="9" s="1"/>
  <c r="C18" i="11" l="1"/>
  <c r="C40" i="11" s="1"/>
  <c r="D21" i="12"/>
  <c r="H17" i="9"/>
  <c r="H39" i="9" s="1"/>
  <c r="G17" i="9"/>
  <c r="G18" i="9"/>
  <c r="H17" i="8"/>
  <c r="H39" i="8" s="1"/>
  <c r="G18" i="8"/>
  <c r="G40" i="8" s="1"/>
  <c r="G17" i="8"/>
  <c r="G39" i="8" s="1"/>
  <c r="E18" i="7"/>
  <c r="H17" i="10"/>
  <c r="H39" i="10" s="1"/>
  <c r="G17" i="10"/>
  <c r="Q17" i="10" l="1"/>
  <c r="G39" i="10"/>
  <c r="O17" i="10"/>
  <c r="P17" i="10" s="1"/>
  <c r="Q18" i="9"/>
  <c r="G40" i="9"/>
  <c r="O18" i="9"/>
  <c r="P18" i="9" s="1"/>
  <c r="Q17" i="9"/>
  <c r="G39" i="9"/>
  <c r="O17" i="9"/>
  <c r="P17" i="9" s="1"/>
  <c r="E18" i="11"/>
  <c r="E40" i="11" s="1"/>
  <c r="B19" i="11"/>
  <c r="B41" i="11" s="1"/>
  <c r="E21" i="12"/>
  <c r="D18" i="8"/>
  <c r="D40" i="8" s="1"/>
  <c r="D18" i="9"/>
  <c r="D40" i="9" s="1"/>
  <c r="B18" i="10"/>
  <c r="B40" i="10" s="1"/>
  <c r="B18" i="8"/>
  <c r="B40" i="8" s="1"/>
  <c r="D18" i="10"/>
  <c r="D40" i="10" s="1"/>
  <c r="B18" i="9"/>
  <c r="B40" i="9" s="1"/>
  <c r="K21" i="9" l="1"/>
  <c r="L21" i="10"/>
  <c r="K21" i="10"/>
  <c r="L21" i="11"/>
  <c r="K21" i="11"/>
  <c r="L21" i="9"/>
  <c r="K21" i="8"/>
  <c r="L21" i="8"/>
  <c r="D22" i="12"/>
  <c r="E22" i="12"/>
  <c r="C19" i="11"/>
  <c r="C41" i="11" s="1"/>
  <c r="H18" i="11"/>
  <c r="H40" i="11" s="1"/>
  <c r="B19" i="7"/>
  <c r="C18" i="10"/>
  <c r="C40" i="10" s="1"/>
  <c r="C18" i="9"/>
  <c r="C40" i="9" s="1"/>
  <c r="D19" i="7"/>
  <c r="C18" i="8"/>
  <c r="C40" i="8" s="1"/>
  <c r="K22" i="10" l="1"/>
  <c r="L22" i="11"/>
  <c r="K22" i="9"/>
  <c r="K22" i="11"/>
  <c r="L22" i="9"/>
  <c r="L22" i="8"/>
  <c r="K22" i="8"/>
  <c r="L22" i="10"/>
  <c r="D19" i="11"/>
  <c r="D41" i="11" s="1"/>
  <c r="E18" i="8"/>
  <c r="E40" i="8" s="1"/>
  <c r="B19" i="8"/>
  <c r="B41" i="8" s="1"/>
  <c r="B19" i="9"/>
  <c r="B41" i="9" s="1"/>
  <c r="E18" i="9"/>
  <c r="E40" i="9" s="1"/>
  <c r="C19" i="7"/>
  <c r="E18" i="10"/>
  <c r="E40" i="10" s="1"/>
  <c r="E19" i="11" l="1"/>
  <c r="E41" i="11" s="1"/>
  <c r="H18" i="9"/>
  <c r="H40" i="9" s="1"/>
  <c r="C19" i="9"/>
  <c r="C41" i="9" s="1"/>
  <c r="C19" i="8"/>
  <c r="C41" i="8" s="1"/>
  <c r="E19" i="7"/>
  <c r="H18" i="10"/>
  <c r="H40" i="10" s="1"/>
  <c r="G18" i="10"/>
  <c r="H18" i="8"/>
  <c r="H40" i="8" s="1"/>
  <c r="Q18" i="10" l="1"/>
  <c r="G40" i="10"/>
  <c r="O18" i="10"/>
  <c r="H19" i="11"/>
  <c r="H41" i="11" s="1"/>
  <c r="G19" i="11"/>
  <c r="D19" i="8"/>
  <c r="P18" i="10"/>
  <c r="B19" i="10"/>
  <c r="B41" i="10" s="1"/>
  <c r="D19" i="9"/>
  <c r="D19" i="10"/>
  <c r="D41" i="10" s="1"/>
  <c r="Q19" i="11" l="1"/>
  <c r="G41" i="11"/>
  <c r="O19" i="11"/>
  <c r="E19" i="9"/>
  <c r="E41" i="9" s="1"/>
  <c r="D41" i="9"/>
  <c r="E19" i="8"/>
  <c r="E41" i="8" s="1"/>
  <c r="D41" i="8"/>
  <c r="P19" i="11"/>
  <c r="B20" i="11"/>
  <c r="B42" i="11" s="1"/>
  <c r="D20" i="11"/>
  <c r="D42" i="11" s="1"/>
  <c r="B20" i="7"/>
  <c r="C19" i="10"/>
  <c r="C41" i="10" s="1"/>
  <c r="D20" i="7"/>
  <c r="G19" i="8" l="1"/>
  <c r="G41" i="8" s="1"/>
  <c r="H19" i="8"/>
  <c r="H41" i="8" s="1"/>
  <c r="G19" i="9"/>
  <c r="H19" i="9"/>
  <c r="H41" i="9" s="1"/>
  <c r="Q19" i="9"/>
  <c r="G41" i="9"/>
  <c r="O19" i="9"/>
  <c r="P19" i="9" s="1"/>
  <c r="C20" i="11"/>
  <c r="C42" i="11" s="1"/>
  <c r="D20" i="9"/>
  <c r="D42" i="9" s="1"/>
  <c r="D20" i="8"/>
  <c r="D42" i="8" s="1"/>
  <c r="B20" i="8"/>
  <c r="B42" i="8" s="1"/>
  <c r="B20" i="9"/>
  <c r="B42" i="9" s="1"/>
  <c r="C20" i="7"/>
  <c r="E19" i="10"/>
  <c r="E41" i="10" s="1"/>
  <c r="E20" i="11" l="1"/>
  <c r="E42" i="11" s="1"/>
  <c r="C20" i="8"/>
  <c r="C42" i="8" s="1"/>
  <c r="C20" i="9"/>
  <c r="C42" i="9" s="1"/>
  <c r="E20" i="7"/>
  <c r="H19" i="10"/>
  <c r="H41" i="10" s="1"/>
  <c r="G19" i="10"/>
  <c r="Q19" i="10" l="1"/>
  <c r="G41" i="10"/>
  <c r="O19" i="10"/>
  <c r="P19" i="10" s="1"/>
  <c r="H20" i="11"/>
  <c r="H42" i="11" s="1"/>
  <c r="G20" i="11"/>
  <c r="B20" i="10"/>
  <c r="B42" i="10" s="1"/>
  <c r="E20" i="8"/>
  <c r="E42" i="8" s="1"/>
  <c r="E20" i="9"/>
  <c r="E42" i="9" s="1"/>
  <c r="D20" i="10"/>
  <c r="D42" i="10" s="1"/>
  <c r="Q20" i="11" l="1"/>
  <c r="G42" i="11"/>
  <c r="O20" i="11"/>
  <c r="B21" i="11"/>
  <c r="B43" i="11" s="1"/>
  <c r="D21" i="11"/>
  <c r="D43" i="11" s="1"/>
  <c r="D21" i="7"/>
  <c r="B21" i="7"/>
  <c r="C20" i="10"/>
  <c r="C42" i="10" s="1"/>
  <c r="H20" i="8"/>
  <c r="H42" i="8" s="1"/>
  <c r="G20" i="8"/>
  <c r="G42" i="8" s="1"/>
  <c r="H20" i="9"/>
  <c r="H42" i="9" s="1"/>
  <c r="G20" i="9"/>
  <c r="Q20" i="9" l="1"/>
  <c r="G42" i="9"/>
  <c r="O20" i="9"/>
  <c r="P20" i="9" s="1"/>
  <c r="C21" i="11"/>
  <c r="C43" i="11" s="1"/>
  <c r="P20" i="11"/>
  <c r="B21" i="9"/>
  <c r="B43" i="9" s="1"/>
  <c r="D21" i="8"/>
  <c r="D43" i="8" s="1"/>
  <c r="D21" i="9"/>
  <c r="D43" i="9" s="1"/>
  <c r="C21" i="7"/>
  <c r="E20" i="10"/>
  <c r="E42" i="10" s="1"/>
  <c r="B21" i="8"/>
  <c r="B43" i="8" s="1"/>
  <c r="E21" i="11" l="1"/>
  <c r="E43" i="11" s="1"/>
  <c r="C21" i="9"/>
  <c r="C43" i="9" s="1"/>
  <c r="C21" i="8"/>
  <c r="C43" i="8" s="1"/>
  <c r="E21" i="7"/>
  <c r="H20" i="10"/>
  <c r="H42" i="10" s="1"/>
  <c r="G20" i="10"/>
  <c r="Q20" i="10" l="1"/>
  <c r="G42" i="10"/>
  <c r="O20" i="10"/>
  <c r="P20" i="10" s="1"/>
  <c r="H21" i="11"/>
  <c r="H43" i="11" s="1"/>
  <c r="G21" i="11"/>
  <c r="E21" i="8"/>
  <c r="E43" i="8" s="1"/>
  <c r="D21" i="10"/>
  <c r="D43" i="10" s="1"/>
  <c r="E21" i="9"/>
  <c r="E43" i="9" s="1"/>
  <c r="B21" i="10"/>
  <c r="B43" i="10" s="1"/>
  <c r="Q21" i="11" l="1"/>
  <c r="G43" i="11"/>
  <c r="O21" i="11"/>
  <c r="B22" i="11"/>
  <c r="B44" i="11" s="1"/>
  <c r="D22" i="11"/>
  <c r="D44" i="11" s="1"/>
  <c r="H21" i="9"/>
  <c r="G21" i="9"/>
  <c r="B22" i="7"/>
  <c r="C21" i="10"/>
  <c r="C43" i="10" s="1"/>
  <c r="H21" i="8"/>
  <c r="G21" i="8"/>
  <c r="D22" i="7"/>
  <c r="Q21" i="9" l="1"/>
  <c r="G43" i="9"/>
  <c r="O21" i="9"/>
  <c r="P21" i="9" s="1"/>
  <c r="D22" i="9"/>
  <c r="D44" i="9" s="1"/>
  <c r="H43" i="9"/>
  <c r="B22" i="8"/>
  <c r="B44" i="8" s="1"/>
  <c r="G43" i="8"/>
  <c r="D22" i="8"/>
  <c r="D44" i="8" s="1"/>
  <c r="H43" i="8"/>
  <c r="C22" i="11"/>
  <c r="C44" i="11" s="1"/>
  <c r="P21" i="11"/>
  <c r="C22" i="8"/>
  <c r="C44" i="8" s="1"/>
  <c r="B22" i="9"/>
  <c r="B44" i="9" s="1"/>
  <c r="C22" i="7"/>
  <c r="E21" i="10"/>
  <c r="E43" i="10" s="1"/>
  <c r="E22" i="11" l="1"/>
  <c r="E44" i="11" s="1"/>
  <c r="R22" i="11"/>
  <c r="R25" i="11" s="1"/>
  <c r="C22" i="9"/>
  <c r="E22" i="8"/>
  <c r="E44" i="8" s="1"/>
  <c r="E22" i="7"/>
  <c r="H21" i="10"/>
  <c r="G21" i="10"/>
  <c r="Q21" i="10" l="1"/>
  <c r="G43" i="10"/>
  <c r="O21" i="10"/>
  <c r="D22" i="10"/>
  <c r="H43" i="10"/>
  <c r="E22" i="9"/>
  <c r="E44" i="9" s="1"/>
  <c r="C44" i="9"/>
  <c r="G22" i="11"/>
  <c r="H22" i="11"/>
  <c r="H44" i="11" s="1"/>
  <c r="H22" i="8"/>
  <c r="H44" i="8" s="1"/>
  <c r="R22" i="9"/>
  <c r="R25" i="9" s="1"/>
  <c r="D37" i="7" s="1"/>
  <c r="D38" i="7" s="1"/>
  <c r="G22" i="8"/>
  <c r="G44" i="8" s="1"/>
  <c r="B22" i="10"/>
  <c r="B44" i="10" s="1"/>
  <c r="P21" i="10"/>
  <c r="G22" i="9" l="1"/>
  <c r="H22" i="9"/>
  <c r="H44" i="9" s="1"/>
  <c r="D23" i="7"/>
  <c r="D44" i="10"/>
  <c r="Q22" i="11"/>
  <c r="Q25" i="11" s="1"/>
  <c r="G44" i="11"/>
  <c r="O22" i="11"/>
  <c r="Q22" i="9"/>
  <c r="Q25" i="9" s="1"/>
  <c r="G44" i="9"/>
  <c r="O22" i="9"/>
  <c r="P22" i="9" s="1"/>
  <c r="B23" i="11"/>
  <c r="B23" i="7"/>
  <c r="B23" i="8"/>
  <c r="B23" i="9"/>
  <c r="C22" i="10"/>
  <c r="C44" i="10" s="1"/>
  <c r="P22" i="11" l="1"/>
  <c r="P25" i="11" s="1"/>
  <c r="O25" i="11"/>
  <c r="C23" i="7"/>
  <c r="P25" i="9"/>
  <c r="O25" i="9"/>
  <c r="E22" i="10"/>
  <c r="E44" i="10" s="1"/>
  <c r="R22" i="10"/>
  <c r="R25" i="10" s="1"/>
  <c r="D33" i="7" s="1"/>
  <c r="D40" i="7" s="1"/>
  <c r="E23" i="7" l="1"/>
  <c r="D39" i="7"/>
  <c r="D41" i="7" s="1"/>
  <c r="H22" i="10"/>
  <c r="H44" i="10" s="1"/>
  <c r="G22" i="10"/>
  <c r="Q22" i="10" l="1"/>
  <c r="G44" i="10"/>
  <c r="O22" i="10"/>
  <c r="P22" i="10" s="1"/>
  <c r="Q25" i="10"/>
  <c r="B23" i="10"/>
  <c r="B24" i="7" s="1"/>
  <c r="P25" i="10" l="1"/>
  <c r="O25" i="10"/>
  <c r="D2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2019-02-02
Adjustment required to match Error 3.</t>
        </r>
      </text>
    </comment>
    <comment ref="L1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2019-02-02
This arises because of Error 3. Otherwise, it appears there is no sell spread.</t>
        </r>
      </text>
    </comment>
    <comment ref="M1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2019-02-02
Note: using unit prices to calculate this leads to errors; unit price movements include error 3.</t>
        </r>
      </text>
    </comment>
    <comment ref="I3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2019-02-02
Confirm calculations were correct by ensuring they match the original input.
Then, copy this tab to implement fixes as needed.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2019-02-02
Error 1; NAV was $10m higher than it should have been.</t>
        </r>
      </text>
    </comment>
    <comment ref="R2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2019-02-03
Ignores the $10m/$12m NAV correction. as CCLI would not incur a loss from correcting this part of the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2019-02-02
Error 1; NAV was $10m higher than it should have been.</t>
        </r>
      </text>
    </comment>
    <comment ref="C1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2019-02-02
Error 2; NAV was $12m lower than it should have been.</t>
        </r>
      </text>
    </comment>
    <comment ref="R2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2019-02-03
Ignores the $10m/$12m NAV correction. as CCLI would not incur a loss from correcting this part of the error.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2019-02-02
Correct error 3 to show what the results would have been if errors not made.</t>
        </r>
      </text>
    </comment>
    <comment ref="R2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2019-02-03
Ignores the $10m/$12m NAV correction. as CCLI would not incur a loss from correcting this part of the error.</t>
        </r>
      </text>
    </comment>
  </commentList>
</comments>
</file>

<file path=xl/sharedStrings.xml><?xml version="1.0" encoding="utf-8"?>
<sst xmlns="http://schemas.openxmlformats.org/spreadsheetml/2006/main" count="362" uniqueCount="73">
  <si>
    <t>Units</t>
  </si>
  <si>
    <t>NAV</t>
  </si>
  <si>
    <t>CF</t>
  </si>
  <si>
    <t>BOD</t>
  </si>
  <si>
    <t>EOD</t>
  </si>
  <si>
    <t>Unit Price</t>
  </si>
  <si>
    <t>millions</t>
  </si>
  <si>
    <t>$ million</t>
  </si>
  <si>
    <t>$ per unit</t>
  </si>
  <si>
    <t>Buy Orders</t>
  </si>
  <si>
    <t>Sell Orders</t>
  </si>
  <si>
    <t>Date</t>
  </si>
  <si>
    <t>Term</t>
  </si>
  <si>
    <t>Explanation</t>
  </si>
  <si>
    <t>Net asset value</t>
  </si>
  <si>
    <t>Cashflow</t>
  </si>
  <si>
    <t>Beginning of Day</t>
  </si>
  <si>
    <t>End of Day, immediately before unit buy/sell applications processed</t>
  </si>
  <si>
    <t>DATA DICTIONARY</t>
  </si>
  <si>
    <t>Shows the NAV, Unit Prices, and buy/sell orders by day over recent weeks. The figures shown are before any pricing errors have been rectified.</t>
  </si>
  <si>
    <t>PORTFOLIO SUMMARY</t>
  </si>
  <si>
    <t>Buy</t>
  </si>
  <si>
    <t>Sell</t>
  </si>
  <si>
    <t>Data</t>
  </si>
  <si>
    <t>Template</t>
  </si>
  <si>
    <t>Bought</t>
  </si>
  <si>
    <t>Sold</t>
  </si>
  <si>
    <t>Interest</t>
  </si>
  <si>
    <t>QUESTION 1 (b)</t>
  </si>
  <si>
    <t>Daily</t>
  </si>
  <si>
    <t>Return</t>
  </si>
  <si>
    <t>Cash</t>
  </si>
  <si>
    <t>Restitution</t>
  </si>
  <si>
    <t>$</t>
  </si>
  <si>
    <t>Units purchased to invest in the fund</t>
  </si>
  <si>
    <t>Units sold to withdraw cash from the fund</t>
  </si>
  <si>
    <t>Data (Solution Stage 1)</t>
  </si>
  <si>
    <t>Sense Check vs. Original</t>
  </si>
  <si>
    <t>Recreates the original calculation. Solves for buy/sell spreads and daily returns.</t>
  </si>
  <si>
    <t>RECREATED SUMMARY</t>
  </si>
  <si>
    <t>RETURNS / SPREADS</t>
  </si>
  <si>
    <t>Spread</t>
  </si>
  <si>
    <t>Data (Solution Stage 2)</t>
  </si>
  <si>
    <t>Data (Solution Stage 3)</t>
  </si>
  <si>
    <t>RESTITUTION</t>
  </si>
  <si>
    <t>Total Cost</t>
  </si>
  <si>
    <t>Interest (p.a.</t>
  </si>
  <si>
    <t>Buy Spread Factor</t>
  </si>
  <si>
    <t>Data (Solution Stage 4)</t>
  </si>
  <si>
    <t>Copies solution stage 3, then corrects for Error 3. Differences between results across tabs provides the answers for other questions.</t>
  </si>
  <si>
    <t>ALL ERRORS CORRECTED</t>
  </si>
  <si>
    <t>Copies solution stage 2, then adds in adjustments for error 2.</t>
  </si>
  <si>
    <t>Copies solution stage 1, then adds in adjustments for error 1.</t>
  </si>
  <si>
    <t>Final NAV</t>
  </si>
  <si>
    <t>vs. Original</t>
  </si>
  <si>
    <t>Overpayment</t>
  </si>
  <si>
    <t>of Withdrawals</t>
  </si>
  <si>
    <t>QUESTION 1 (c) (i)</t>
  </si>
  <si>
    <t>QUESTION 1 (c) (iii)</t>
  </si>
  <si>
    <t>QUESTION 1 (c) (ii)</t>
  </si>
  <si>
    <t>Total Cost to CCLI of the Errors</t>
  </si>
  <si>
    <t>Total Cost to CCLI of Errors</t>
  </si>
  <si>
    <t>Incremental Cost of Error 1</t>
  </si>
  <si>
    <t>Incremental Cost of Error 2</t>
  </si>
  <si>
    <t>Incremental Cost of Error 3</t>
  </si>
  <si>
    <t>Sense Check:</t>
  </si>
  <si>
    <t>Note: Public holidays and weekends are excluded from the extract.</t>
  </si>
  <si>
    <t>You may assume that all other fields are correct and/or will not need to be changed to answer the question.</t>
  </si>
  <si>
    <t>To answer the question and receive full marks, you will need to update the cells shaded yellow above to recreate the formulae underlying them.</t>
  </si>
  <si>
    <t>Template provided for students to fill out. Fill out the yellow shaded cells and copy/paste this into your Word answer document.</t>
  </si>
  <si>
    <t>Restitutions Payable at EOD 26-Apr</t>
  </si>
  <si>
    <t>RECREATED SUMMARY + ERROR 1  CORRECTED</t>
  </si>
  <si>
    <t>RECREATED SUMMARY + ERRORS 1 and 2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</si>
</sst>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_-* #,##0.00000_-;\-* #,##0.00000_-;_-* &quot;-&quot;??_-;_-@_-"/>
    <numFmt numFmtId="166" formatCode="#,##0.00000"/>
    <numFmt numFmtId="167" formatCode="ddd\ dd\-mmm\-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5">
    <xf numFmtId="0" fontId="0" fillId="0" borderId="0" xfId="0"/>
    <xf numFmtId="14" fontId="0" fillId="0" borderId="0" xfId="0" applyNumberFormat="1"/>
    <xf numFmtId="0" fontId="0" fillId="0" borderId="5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0" fontId="0" fillId="0" borderId="4" xfId="0" applyBorder="1"/>
    <xf numFmtId="0" fontId="0" fillId="0" borderId="6" xfId="0" applyBorder="1"/>
    <xf numFmtId="0" fontId="2" fillId="4" borderId="1" xfId="0" applyFont="1" applyFill="1" applyBorder="1"/>
    <xf numFmtId="0" fontId="2" fillId="4" borderId="10" xfId="0" applyFont="1" applyFill="1" applyBorder="1"/>
    <xf numFmtId="0" fontId="2" fillId="4" borderId="3" xfId="0" applyFont="1" applyFill="1" applyBorder="1"/>
    <xf numFmtId="0" fontId="2" fillId="4" borderId="2" xfId="0" applyFont="1" applyFill="1" applyBorder="1"/>
    <xf numFmtId="0" fontId="2" fillId="4" borderId="4" xfId="0" applyFont="1" applyFill="1" applyBorder="1"/>
    <xf numFmtId="0" fontId="2" fillId="4" borderId="11" xfId="0" applyFont="1" applyFill="1" applyBorder="1"/>
    <xf numFmtId="0" fontId="2" fillId="4" borderId="5" xfId="0" applyFont="1" applyFill="1" applyBorder="1"/>
    <xf numFmtId="0" fontId="2" fillId="4" borderId="0" xfId="0" applyFont="1" applyFill="1"/>
    <xf numFmtId="0" fontId="2" fillId="4" borderId="6" xfId="0" applyFont="1" applyFill="1" applyBorder="1"/>
    <xf numFmtId="0" fontId="2" fillId="4" borderId="12" xfId="0" applyFont="1" applyFill="1" applyBorder="1"/>
    <xf numFmtId="0" fontId="2" fillId="4" borderId="8" xfId="0" applyFont="1" applyFill="1" applyBorder="1"/>
    <xf numFmtId="0" fontId="2" fillId="4" borderId="7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5" fillId="3" borderId="0" xfId="0" applyFont="1" applyFill="1"/>
    <xf numFmtId="0" fontId="6" fillId="3" borderId="0" xfId="0" applyFont="1" applyFill="1"/>
    <xf numFmtId="0" fontId="7" fillId="0" borderId="0" xfId="0" applyFont="1"/>
    <xf numFmtId="14" fontId="3" fillId="0" borderId="4" xfId="0" applyNumberFormat="1" applyFont="1" applyBorder="1"/>
    <xf numFmtId="43" fontId="3" fillId="0" borderId="4" xfId="2" applyFont="1" applyBorder="1"/>
    <xf numFmtId="43" fontId="3" fillId="0" borderId="11" xfId="2" applyFont="1" applyBorder="1"/>
    <xf numFmtId="43" fontId="3" fillId="0" borderId="5" xfId="2" applyFont="1" applyBorder="1"/>
    <xf numFmtId="14" fontId="3" fillId="0" borderId="6" xfId="0" applyNumberFormat="1" applyFont="1" applyBorder="1"/>
    <xf numFmtId="43" fontId="3" fillId="0" borderId="6" xfId="2" applyFont="1" applyBorder="1"/>
    <xf numFmtId="43" fontId="3" fillId="0" borderId="12" xfId="2" applyFont="1" applyBorder="1"/>
    <xf numFmtId="43" fontId="3" fillId="0" borderId="8" xfId="2" applyFont="1" applyBorder="1"/>
    <xf numFmtId="10" fontId="3" fillId="0" borderId="11" xfId="1" applyNumberFormat="1" applyFont="1" applyBorder="1"/>
    <xf numFmtId="10" fontId="3" fillId="0" borderId="12" xfId="1" applyNumberFormat="1" applyFont="1" applyBorder="1"/>
    <xf numFmtId="43" fontId="3" fillId="0" borderId="1" xfId="2" applyFont="1" applyBorder="1"/>
    <xf numFmtId="14" fontId="3" fillId="0" borderId="1" xfId="0" applyNumberFormat="1" applyFont="1" applyBorder="1"/>
    <xf numFmtId="43" fontId="3" fillId="0" borderId="10" xfId="2" applyFont="1" applyBorder="1"/>
    <xf numFmtId="43" fontId="3" fillId="0" borderId="3" xfId="2" applyFont="1" applyBorder="1"/>
    <xf numFmtId="0" fontId="2" fillId="4" borderId="1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0" fillId="0" borderId="0" xfId="0" applyAlignment="1">
      <alignment vertical="center"/>
    </xf>
    <xf numFmtId="165" fontId="3" fillId="0" borderId="10" xfId="2" applyNumberFormat="1" applyFont="1" applyBorder="1"/>
    <xf numFmtId="165" fontId="3" fillId="0" borderId="11" xfId="2" applyNumberFormat="1" applyFont="1" applyBorder="1"/>
    <xf numFmtId="165" fontId="3" fillId="0" borderId="12" xfId="2" applyNumberFormat="1" applyFont="1" applyBorder="1"/>
    <xf numFmtId="164" fontId="0" fillId="0" borderId="0" xfId="0" applyNumberFormat="1"/>
    <xf numFmtId="10" fontId="3" fillId="0" borderId="1" xfId="1" applyNumberFormat="1" applyFont="1" applyBorder="1"/>
    <xf numFmtId="10" fontId="3" fillId="0" borderId="4" xfId="1" applyNumberFormat="1" applyFont="1" applyBorder="1"/>
    <xf numFmtId="10" fontId="3" fillId="0" borderId="6" xfId="1" applyNumberFormat="1" applyFont="1" applyBorder="1"/>
    <xf numFmtId="0" fontId="2" fillId="4" borderId="9" xfId="0" applyFont="1" applyFill="1" applyBorder="1"/>
    <xf numFmtId="10" fontId="0" fillId="0" borderId="9" xfId="0" applyNumberFormat="1" applyBorder="1"/>
    <xf numFmtId="43" fontId="4" fillId="2" borderId="8" xfId="2" applyFont="1" applyFill="1" applyBorder="1"/>
    <xf numFmtId="43" fontId="4" fillId="2" borderId="6" xfId="2" applyFont="1" applyFill="1" applyBorder="1"/>
    <xf numFmtId="43" fontId="3" fillId="0" borderId="2" xfId="2" applyFont="1" applyBorder="1"/>
    <xf numFmtId="43" fontId="3" fillId="0" borderId="0" xfId="2" applyFont="1"/>
    <xf numFmtId="43" fontId="3" fillId="0" borderId="7" xfId="2" applyFont="1" applyBorder="1"/>
    <xf numFmtId="10" fontId="0" fillId="0" borderId="0" xfId="0" applyNumberFormat="1"/>
    <xf numFmtId="165" fontId="3" fillId="0" borderId="1" xfId="2" applyNumberFormat="1" applyFont="1" applyBorder="1"/>
    <xf numFmtId="165" fontId="3" fillId="0" borderId="3" xfId="2" applyNumberFormat="1" applyFont="1" applyBorder="1"/>
    <xf numFmtId="165" fontId="3" fillId="0" borderId="4" xfId="2" applyNumberFormat="1" applyFont="1" applyBorder="1"/>
    <xf numFmtId="165" fontId="3" fillId="0" borderId="5" xfId="2" applyNumberFormat="1" applyFont="1" applyBorder="1"/>
    <xf numFmtId="165" fontId="3" fillId="0" borderId="6" xfId="2" applyNumberFormat="1" applyFont="1" applyBorder="1"/>
    <xf numFmtId="165" fontId="3" fillId="0" borderId="8" xfId="2" applyNumberFormat="1" applyFont="1" applyBorder="1"/>
    <xf numFmtId="165" fontId="2" fillId="0" borderId="9" xfId="0" applyNumberFormat="1" applyFont="1" applyBorder="1"/>
    <xf numFmtId="0" fontId="2" fillId="4" borderId="14" xfId="0" applyFont="1" applyFill="1" applyBorder="1"/>
    <xf numFmtId="0" fontId="2" fillId="4" borderId="15" xfId="0" applyFont="1" applyFill="1" applyBorder="1"/>
    <xf numFmtId="0" fontId="2" fillId="4" borderId="10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4" fontId="11" fillId="0" borderId="9" xfId="2" applyNumberFormat="1" applyFont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10" fillId="3" borderId="15" xfId="0" applyFont="1" applyFill="1" applyBorder="1" applyAlignment="1">
      <alignment vertical="center"/>
    </xf>
    <xf numFmtId="4" fontId="3" fillId="0" borderId="4" xfId="2" applyNumberFormat="1" applyFont="1" applyBorder="1" applyAlignment="1">
      <alignment vertical="center"/>
    </xf>
    <xf numFmtId="4" fontId="3" fillId="2" borderId="12" xfId="2" applyNumberFormat="1" applyFont="1" applyFill="1" applyBorder="1" applyAlignment="1">
      <alignment vertical="center"/>
    </xf>
    <xf numFmtId="4" fontId="3" fillId="2" borderId="8" xfId="2" applyNumberFormat="1" applyFont="1" applyFill="1" applyBorder="1" applyAlignment="1">
      <alignment vertical="center"/>
    </xf>
    <xf numFmtId="166" fontId="3" fillId="2" borderId="8" xfId="2" applyNumberFormat="1" applyFont="1" applyFill="1" applyBorder="1" applyAlignment="1">
      <alignment vertical="center"/>
    </xf>
    <xf numFmtId="43" fontId="0" fillId="2" borderId="12" xfId="2" applyFont="1" applyFill="1" applyBorder="1"/>
    <xf numFmtId="43" fontId="0" fillId="2" borderId="8" xfId="2" applyFont="1" applyFill="1" applyBorder="1"/>
    <xf numFmtId="164" fontId="0" fillId="2" borderId="8" xfId="0" applyNumberFormat="1" applyFill="1" applyBorder="1"/>
    <xf numFmtId="43" fontId="0" fillId="2" borderId="7" xfId="2" applyFont="1" applyFill="1" applyBorder="1"/>
    <xf numFmtId="43" fontId="3" fillId="2" borderId="6" xfId="2" applyFont="1" applyFill="1" applyBorder="1"/>
    <xf numFmtId="0" fontId="12" fillId="0" borderId="0" xfId="0" applyFont="1"/>
    <xf numFmtId="43" fontId="12" fillId="0" borderId="0" xfId="2" applyFont="1"/>
    <xf numFmtId="14" fontId="3" fillId="0" borderId="0" xfId="0" applyNumberFormat="1" applyFont="1"/>
    <xf numFmtId="167" fontId="3" fillId="0" borderId="4" xfId="0" applyNumberFormat="1" applyFont="1" applyBorder="1" applyAlignment="1">
      <alignment vertical="center"/>
    </xf>
    <xf numFmtId="167" fontId="0" fillId="0" borderId="4" xfId="0" applyNumberFormat="1" applyBorder="1" applyAlignment="1">
      <alignment vertical="center"/>
    </xf>
    <xf numFmtId="167" fontId="0" fillId="0" borderId="6" xfId="0" applyNumberFormat="1" applyBorder="1" applyAlignment="1">
      <alignment vertical="center"/>
    </xf>
    <xf numFmtId="0" fontId="3" fillId="0" borderId="0" xfId="0" applyFont="1"/>
    <xf numFmtId="164" fontId="3" fillId="0" borderId="5" xfId="0" applyNumberFormat="1" applyFont="1" applyBorder="1"/>
    <xf numFmtId="43" fontId="3" fillId="5" borderId="0" xfId="2" applyFont="1" applyFill="1"/>
    <xf numFmtId="43" fontId="3" fillId="2" borderId="12" xfId="2" applyFont="1" applyFill="1" applyBorder="1"/>
    <xf numFmtId="43" fontId="3" fillId="2" borderId="8" xfId="2" applyFont="1" applyFill="1" applyBorder="1"/>
    <xf numFmtId="164" fontId="3" fillId="2" borderId="8" xfId="0" applyNumberFormat="1" applyFont="1" applyFill="1" applyBorder="1"/>
    <xf numFmtId="43" fontId="3" fillId="2" borderId="7" xfId="2" applyFont="1" applyFill="1" applyBorder="1"/>
    <xf numFmtId="167" fontId="3" fillId="0" borderId="1" xfId="0" applyNumberFormat="1" applyFont="1" applyBorder="1"/>
    <xf numFmtId="167" fontId="3" fillId="0" borderId="4" xfId="0" applyNumberFormat="1" applyFont="1" applyBorder="1"/>
    <xf numFmtId="167" fontId="3" fillId="0" borderId="6" xfId="0" applyNumberFormat="1" applyFont="1" applyBorder="1"/>
    <xf numFmtId="164" fontId="3" fillId="0" borderId="3" xfId="0" applyNumberFormat="1" applyFont="1" applyBorder="1"/>
    <xf numFmtId="43" fontId="3" fillId="6" borderId="11" xfId="2" applyFont="1" applyFill="1" applyBorder="1"/>
    <xf numFmtId="43" fontId="3" fillId="6" borderId="0" xfId="2" applyFont="1" applyFill="1"/>
    <xf numFmtId="43" fontId="3" fillId="7" borderId="4" xfId="2" applyFont="1" applyFill="1" applyBorder="1"/>
    <xf numFmtId="43" fontId="3" fillId="7" borderId="6" xfId="2" applyFont="1" applyFill="1" applyBorder="1"/>
    <xf numFmtId="43" fontId="3" fillId="7" borderId="11" xfId="2" applyFont="1" applyFill="1" applyBorder="1"/>
    <xf numFmtId="43" fontId="3" fillId="7" borderId="2" xfId="2" applyFont="1" applyFill="1" applyBorder="1"/>
    <xf numFmtId="43" fontId="3" fillId="7" borderId="1" xfId="2" applyFont="1" applyFill="1" applyBorder="1"/>
    <xf numFmtId="43" fontId="3" fillId="7" borderId="0" xfId="2" applyFont="1" applyFill="1"/>
    <xf numFmtId="4" fontId="3" fillId="7" borderId="4" xfId="2" applyNumberFormat="1" applyFont="1" applyFill="1" applyBorder="1" applyAlignment="1">
      <alignment vertical="center"/>
    </xf>
    <xf numFmtId="4" fontId="3" fillId="7" borderId="6" xfId="2" applyNumberFormat="1" applyFont="1" applyFill="1" applyBorder="1" applyAlignment="1">
      <alignment vertical="center"/>
    </xf>
    <xf numFmtId="4" fontId="3" fillId="7" borderId="11" xfId="2" applyNumberFormat="1" applyFont="1" applyFill="1" applyBorder="1" applyAlignment="1">
      <alignment vertical="center"/>
    </xf>
    <xf numFmtId="4" fontId="3" fillId="7" borderId="5" xfId="2" applyNumberFormat="1" applyFont="1" applyFill="1" applyBorder="1" applyAlignment="1">
      <alignment vertical="center"/>
    </xf>
    <xf numFmtId="166" fontId="3" fillId="7" borderId="5" xfId="2" applyNumberFormat="1" applyFont="1" applyFill="1" applyBorder="1" applyAlignment="1">
      <alignment vertical="center"/>
    </xf>
    <xf numFmtId="4" fontId="3" fillId="7" borderId="9" xfId="2" applyNumberFormat="1" applyFont="1" applyFill="1" applyBorder="1" applyAlignment="1">
      <alignment vertical="center"/>
    </xf>
    <xf numFmtId="43" fontId="0" fillId="7" borderId="6" xfId="2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5E89D"/>
      <color rgb="FF990000"/>
      <color rgb="FF99CCFF"/>
      <color rgb="FFFF9999"/>
      <color rgb="FF93FFA5"/>
      <color rgb="FF99FF66"/>
      <color rgb="FF99FF99"/>
      <color rgb="FFCCFF99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37"/>
  <sheetViews>
    <sheetView showGridLines="0" zoomScaleNormal="100" workbookViewId="0">
      <selection activeCell="L21" sqref="L21"/>
    </sheetView>
  </sheetViews>
  <sheetFormatPr defaultRowHeight="15" x14ac:dyDescent="0.25"/>
  <cols>
    <col min="1" max="1" width="16.28515625" customWidth="1"/>
    <col min="2" max="9" width="14.28515625" customWidth="1"/>
  </cols>
  <sheetData>
    <row r="1" spans="1:9" ht="21" x14ac:dyDescent="0.35">
      <c r="A1" s="28" t="s">
        <v>23</v>
      </c>
    </row>
    <row r="2" spans="1:9" x14ac:dyDescent="0.25">
      <c r="A2" t="s">
        <v>19</v>
      </c>
    </row>
    <row r="4" spans="1:9" ht="21" x14ac:dyDescent="0.35">
      <c r="A4" s="26" t="s">
        <v>20</v>
      </c>
      <c r="B4" s="27"/>
      <c r="C4" s="27"/>
      <c r="D4" s="27"/>
      <c r="E4" s="27"/>
      <c r="F4" s="27"/>
      <c r="G4" s="27"/>
      <c r="H4" s="27"/>
      <c r="I4" s="27"/>
    </row>
    <row r="6" spans="1:9" x14ac:dyDescent="0.25">
      <c r="A6" s="8"/>
      <c r="B6" s="8" t="s">
        <v>3</v>
      </c>
      <c r="C6" s="9" t="s">
        <v>4</v>
      </c>
      <c r="D6" s="10" t="s">
        <v>4</v>
      </c>
      <c r="E6" s="10" t="s">
        <v>4</v>
      </c>
      <c r="F6" s="8" t="s">
        <v>2</v>
      </c>
      <c r="G6" s="11" t="s">
        <v>2</v>
      </c>
      <c r="H6" s="8" t="s">
        <v>0</v>
      </c>
      <c r="I6" s="10" t="s">
        <v>0</v>
      </c>
    </row>
    <row r="7" spans="1:9" x14ac:dyDescent="0.25">
      <c r="A7" s="12"/>
      <c r="B7" s="12" t="s">
        <v>1</v>
      </c>
      <c r="C7" s="13" t="s">
        <v>1</v>
      </c>
      <c r="D7" s="14" t="s">
        <v>0</v>
      </c>
      <c r="E7" s="14" t="s">
        <v>5</v>
      </c>
      <c r="F7" s="12" t="s">
        <v>9</v>
      </c>
      <c r="G7" s="15" t="s">
        <v>10</v>
      </c>
      <c r="H7" s="12" t="s">
        <v>25</v>
      </c>
      <c r="I7" s="14" t="s">
        <v>26</v>
      </c>
    </row>
    <row r="8" spans="1:9" x14ac:dyDescent="0.25">
      <c r="A8" s="16" t="s">
        <v>11</v>
      </c>
      <c r="B8" s="16" t="s">
        <v>7</v>
      </c>
      <c r="C8" s="17" t="s">
        <v>7</v>
      </c>
      <c r="D8" s="18" t="s">
        <v>6</v>
      </c>
      <c r="E8" s="18" t="s">
        <v>8</v>
      </c>
      <c r="F8" s="16" t="s">
        <v>7</v>
      </c>
      <c r="G8" s="19" t="s">
        <v>7</v>
      </c>
      <c r="H8" s="16" t="s">
        <v>6</v>
      </c>
      <c r="I8" s="18" t="s">
        <v>6</v>
      </c>
    </row>
    <row r="9" spans="1:9" x14ac:dyDescent="0.25">
      <c r="A9" s="106">
        <v>43558</v>
      </c>
      <c r="B9" s="39"/>
      <c r="C9" s="41">
        <v>1000</v>
      </c>
      <c r="D9" s="41">
        <v>1000</v>
      </c>
      <c r="E9" s="109">
        <v>1</v>
      </c>
      <c r="F9" s="39">
        <v>12.5</v>
      </c>
      <c r="G9" s="115">
        <v>5.0999999999999996</v>
      </c>
      <c r="H9" s="116">
        <v>12.4750499001996</v>
      </c>
      <c r="I9" s="42">
        <v>5.0999999999999996</v>
      </c>
    </row>
    <row r="10" spans="1:9" x14ac:dyDescent="0.25">
      <c r="A10" s="107">
        <v>43559</v>
      </c>
      <c r="B10" s="112">
        <v>1007.3750499001995</v>
      </c>
      <c r="C10" s="114">
        <v>1018.4561754491016</v>
      </c>
      <c r="D10" s="32">
        <f>D9+H9-I9</f>
        <v>1007.3750499001995</v>
      </c>
      <c r="E10" s="100">
        <f>C10/D10</f>
        <v>1.0109999999999999</v>
      </c>
      <c r="F10" s="30">
        <v>17</v>
      </c>
      <c r="G10" s="117">
        <v>8.6999999999999993</v>
      </c>
      <c r="H10" s="112">
        <v>16.781471675837249</v>
      </c>
      <c r="I10" s="32">
        <v>8.6053412462908021</v>
      </c>
    </row>
    <row r="11" spans="1:9" x14ac:dyDescent="0.25">
      <c r="A11" s="107">
        <v>43560</v>
      </c>
      <c r="B11" s="112">
        <v>1026.7222433133729</v>
      </c>
      <c r="C11" s="114">
        <v>1018.5084653668659</v>
      </c>
      <c r="D11" s="32">
        <f t="shared" ref="D11:D22" si="0">D10+H10-I10</f>
        <v>1015.551180329746</v>
      </c>
      <c r="E11" s="100">
        <f t="shared" ref="E11:E22" si="1">C11/D11</f>
        <v>1.0029119999999998</v>
      </c>
      <c r="F11" s="30">
        <v>4.2</v>
      </c>
      <c r="G11" s="117">
        <v>1.1000000000000001</v>
      </c>
      <c r="H11" s="112">
        <v>4.1794462190771142</v>
      </c>
      <c r="I11" s="32">
        <v>1.0968061006349514</v>
      </c>
    </row>
    <row r="12" spans="1:9" x14ac:dyDescent="0.25">
      <c r="A12" s="107">
        <v>43563</v>
      </c>
      <c r="B12" s="112">
        <v>1021.600082133333</v>
      </c>
      <c r="C12" s="114">
        <v>1042.0320837759996</v>
      </c>
      <c r="D12" s="32">
        <f t="shared" si="0"/>
        <v>1018.6338204481882</v>
      </c>
      <c r="E12" s="100">
        <f t="shared" si="1"/>
        <v>1.0229702399999996</v>
      </c>
      <c r="F12" s="30">
        <v>19.7</v>
      </c>
      <c r="G12" s="117">
        <v>14.899999999999999</v>
      </c>
      <c r="H12" s="112">
        <v>19.219208803879358</v>
      </c>
      <c r="I12" s="32">
        <v>14.565428609145076</v>
      </c>
    </row>
    <row r="13" spans="1:9" x14ac:dyDescent="0.25">
      <c r="A13" s="107">
        <v>43564</v>
      </c>
      <c r="B13" s="112">
        <v>1046.7927624187141</v>
      </c>
      <c r="C13" s="114">
        <v>1044.6991768938767</v>
      </c>
      <c r="D13" s="32">
        <f t="shared" si="0"/>
        <v>1023.2876006429224</v>
      </c>
      <c r="E13" s="100">
        <f t="shared" si="1"/>
        <v>1.0209242995199996</v>
      </c>
      <c r="F13" s="30">
        <v>5.7</v>
      </c>
      <c r="G13" s="117">
        <v>5.8</v>
      </c>
      <c r="H13" s="112">
        <v>5.5720318902837311</v>
      </c>
      <c r="I13" s="32">
        <v>5.6811264093987601</v>
      </c>
    </row>
    <row r="14" spans="1:9" x14ac:dyDescent="0.25">
      <c r="A14" s="107">
        <v>43565</v>
      </c>
      <c r="B14" s="112">
        <v>1044.5877996483678</v>
      </c>
      <c r="C14" s="114">
        <v>1033.0973338522358</v>
      </c>
      <c r="D14" s="32">
        <f t="shared" si="0"/>
        <v>1023.1785061238074</v>
      </c>
      <c r="E14" s="100">
        <f t="shared" si="1"/>
        <v>1.0096941322252797</v>
      </c>
      <c r="F14" s="30">
        <v>7.5</v>
      </c>
      <c r="G14" s="117">
        <v>11.899999999999999</v>
      </c>
      <c r="H14" s="112">
        <v>7.4131657313125041</v>
      </c>
      <c r="I14" s="32">
        <v>11.785747406269872</v>
      </c>
    </row>
    <row r="15" spans="1:9" x14ac:dyDescent="0.25">
      <c r="A15" s="107">
        <v>43566</v>
      </c>
      <c r="B15" s="112">
        <v>1028.6823637923555</v>
      </c>
      <c r="C15" s="114">
        <v>1029.7110461561479</v>
      </c>
      <c r="D15" s="32">
        <f t="shared" si="0"/>
        <v>1018.8059244488502</v>
      </c>
      <c r="E15" s="100">
        <f t="shared" si="1"/>
        <v>1.0107038263575048</v>
      </c>
      <c r="F15" s="30">
        <v>1.5</v>
      </c>
      <c r="G15" s="117">
        <v>11.8</v>
      </c>
      <c r="H15" s="112">
        <v>1.4811519942682332</v>
      </c>
      <c r="I15" s="32">
        <v>11.675032479619921</v>
      </c>
    </row>
    <row r="16" spans="1:9" x14ac:dyDescent="0.25">
      <c r="A16" s="107">
        <v>43567</v>
      </c>
      <c r="B16" s="112">
        <v>1019.408052144172</v>
      </c>
      <c r="C16" s="114">
        <v>1016.3498279877394</v>
      </c>
      <c r="D16" s="32">
        <f t="shared" si="0"/>
        <v>1008.6120439634984</v>
      </c>
      <c r="E16" s="100">
        <f t="shared" si="1"/>
        <v>1.0076717148784324</v>
      </c>
      <c r="F16" s="30">
        <v>4.4000000000000004</v>
      </c>
      <c r="G16" s="117">
        <v>4.7</v>
      </c>
      <c r="H16" s="112">
        <v>4.3577858741425768</v>
      </c>
      <c r="I16" s="32">
        <v>4.6642174535652394</v>
      </c>
    </row>
    <row r="17" spans="1:9" x14ac:dyDescent="0.25">
      <c r="A17" s="107">
        <v>43570</v>
      </c>
      <c r="B17" s="112">
        <v>1016.0410455526096</v>
      </c>
      <c r="C17" s="114">
        <v>1018.0731276437148</v>
      </c>
      <c r="D17" s="32">
        <f t="shared" si="0"/>
        <v>1008.3056123840757</v>
      </c>
      <c r="E17" s="100">
        <f t="shared" si="1"/>
        <v>1.0096870583081892</v>
      </c>
      <c r="F17" s="30">
        <v>16.600000000000001</v>
      </c>
      <c r="G17" s="117">
        <v>6.9</v>
      </c>
      <c r="H17" s="112">
        <v>16.407921772538288</v>
      </c>
      <c r="I17" s="32">
        <v>6.8338005753599518</v>
      </c>
    </row>
    <row r="18" spans="1:9" x14ac:dyDescent="0.25">
      <c r="A18" s="107">
        <v>43571</v>
      </c>
      <c r="B18" s="112">
        <v>1027.7399939111797</v>
      </c>
      <c r="C18" s="114">
        <v>1002.0464940634001</v>
      </c>
      <c r="D18" s="32">
        <f t="shared" si="0"/>
        <v>1017.8797335812541</v>
      </c>
      <c r="E18" s="100">
        <f t="shared" si="1"/>
        <v>0.98444488185048429</v>
      </c>
      <c r="F18" s="30">
        <v>10.3</v>
      </c>
      <c r="G18" s="117">
        <v>18.2</v>
      </c>
      <c r="H18" s="112">
        <v>10.441865570413615</v>
      </c>
      <c r="I18" s="32">
        <v>18.025387024862479</v>
      </c>
    </row>
    <row r="19" spans="1:9" x14ac:dyDescent="0.25">
      <c r="A19" s="107">
        <v>43572</v>
      </c>
      <c r="B19" s="112">
        <v>994.12593518116455</v>
      </c>
      <c r="C19" s="114">
        <v>996.11418705152687</v>
      </c>
      <c r="D19" s="32">
        <f t="shared" si="0"/>
        <v>1010.2962121268052</v>
      </c>
      <c r="E19" s="100">
        <f t="shared" si="1"/>
        <v>0.98596250792089646</v>
      </c>
      <c r="F19" s="30">
        <v>7.1</v>
      </c>
      <c r="G19" s="117">
        <v>5.2</v>
      </c>
      <c r="H19" s="112">
        <v>7.1867117526155138</v>
      </c>
      <c r="I19" s="32">
        <v>5.2740342134968836</v>
      </c>
    </row>
    <row r="20" spans="1:9" x14ac:dyDescent="0.25">
      <c r="A20" s="107">
        <v>43573</v>
      </c>
      <c r="B20" s="112">
        <v>998.00001539484015</v>
      </c>
      <c r="C20" s="114">
        <v>1007.9800155487885</v>
      </c>
      <c r="D20" s="32">
        <f t="shared" si="0"/>
        <v>1012.2088896659239</v>
      </c>
      <c r="E20" s="100">
        <f t="shared" si="1"/>
        <v>0.99582213300010514</v>
      </c>
      <c r="F20" s="30">
        <v>6.8</v>
      </c>
      <c r="G20" s="117">
        <v>8.7999999999999989</v>
      </c>
      <c r="H20" s="112">
        <v>6.8148988868756808</v>
      </c>
      <c r="I20" s="32">
        <v>8.8369194742522055</v>
      </c>
    </row>
    <row r="21" spans="1:9" x14ac:dyDescent="0.25">
      <c r="A21" s="107">
        <v>43578</v>
      </c>
      <c r="B21" s="112">
        <v>1005.9664426944971</v>
      </c>
      <c r="C21" s="114">
        <v>1018.0380400068311</v>
      </c>
      <c r="D21" s="32">
        <f t="shared" si="0"/>
        <v>1010.1868690785474</v>
      </c>
      <c r="E21" s="100">
        <f t="shared" si="1"/>
        <v>1.0077719985961067</v>
      </c>
      <c r="F21" s="30">
        <v>9.1</v>
      </c>
      <c r="G21" s="117">
        <v>9.6999999999999993</v>
      </c>
      <c r="H21" s="112">
        <v>9.0117966563834973</v>
      </c>
      <c r="I21" s="32">
        <v>9.6251930134125008</v>
      </c>
    </row>
    <row r="22" spans="1:9" x14ac:dyDescent="0.25">
      <c r="A22" s="107">
        <v>43579</v>
      </c>
      <c r="B22" s="112">
        <v>1017.4198763341765</v>
      </c>
      <c r="C22" s="114">
        <v>1027.5940750975183</v>
      </c>
      <c r="D22" s="32">
        <f t="shared" si="0"/>
        <v>1009.5734727215183</v>
      </c>
      <c r="E22" s="100">
        <f t="shared" si="1"/>
        <v>1.0178497185820676</v>
      </c>
      <c r="F22" s="30">
        <v>8.5</v>
      </c>
      <c r="G22" s="117">
        <v>16.100000000000001</v>
      </c>
      <c r="H22" s="112">
        <v>8.3342695657991221</v>
      </c>
      <c r="I22" s="32">
        <v>15.81765923404525</v>
      </c>
    </row>
    <row r="23" spans="1:9" x14ac:dyDescent="0.25">
      <c r="A23" s="108">
        <v>43581</v>
      </c>
      <c r="B23" s="113">
        <v>1019.9771090296539</v>
      </c>
      <c r="C23" s="102"/>
      <c r="D23" s="103"/>
      <c r="E23" s="104"/>
      <c r="F23" s="92"/>
      <c r="G23" s="105"/>
      <c r="H23" s="92"/>
      <c r="I23" s="103"/>
    </row>
    <row r="24" spans="1:9" x14ac:dyDescent="0.25">
      <c r="A24" s="95" t="s">
        <v>66</v>
      </c>
      <c r="E24" s="52"/>
    </row>
    <row r="25" spans="1:9" x14ac:dyDescent="0.25">
      <c r="A25" s="1"/>
      <c r="E25" s="52"/>
    </row>
    <row r="26" spans="1:9" ht="21" x14ac:dyDescent="0.35">
      <c r="A26" s="26" t="s">
        <v>18</v>
      </c>
      <c r="B26" s="27"/>
      <c r="C26" s="27"/>
      <c r="D26" s="27"/>
      <c r="E26" s="27"/>
      <c r="F26" s="27"/>
      <c r="G26" s="27"/>
    </row>
    <row r="28" spans="1:9" x14ac:dyDescent="0.25">
      <c r="A28" s="23" t="s">
        <v>12</v>
      </c>
      <c r="B28" s="23" t="s">
        <v>13</v>
      </c>
      <c r="C28" s="24"/>
      <c r="D28" s="24"/>
      <c r="E28" s="24"/>
      <c r="F28" s="24"/>
      <c r="G28" s="25"/>
    </row>
    <row r="29" spans="1:9" x14ac:dyDescent="0.25">
      <c r="A29" s="20" t="s">
        <v>1</v>
      </c>
      <c r="B29" s="20" t="s">
        <v>14</v>
      </c>
      <c r="C29" s="21"/>
      <c r="D29" s="21"/>
      <c r="E29" s="21"/>
      <c r="F29" s="21"/>
      <c r="G29" s="22"/>
    </row>
    <row r="30" spans="1:9" x14ac:dyDescent="0.25">
      <c r="A30" s="6" t="s">
        <v>2</v>
      </c>
      <c r="B30" s="6" t="s">
        <v>15</v>
      </c>
      <c r="G30" s="2"/>
    </row>
    <row r="31" spans="1:9" x14ac:dyDescent="0.25">
      <c r="A31" s="6" t="s">
        <v>3</v>
      </c>
      <c r="B31" s="6" t="s">
        <v>16</v>
      </c>
      <c r="G31" s="2"/>
    </row>
    <row r="32" spans="1:9" x14ac:dyDescent="0.25">
      <c r="A32" s="6" t="s">
        <v>4</v>
      </c>
      <c r="B32" s="6" t="s">
        <v>17</v>
      </c>
      <c r="G32" s="2"/>
    </row>
    <row r="33" spans="1:7" x14ac:dyDescent="0.25">
      <c r="A33" s="6" t="s">
        <v>9</v>
      </c>
      <c r="B33" s="6" t="s">
        <v>34</v>
      </c>
      <c r="G33" s="2"/>
    </row>
    <row r="34" spans="1:7" x14ac:dyDescent="0.25">
      <c r="A34" s="7" t="s">
        <v>10</v>
      </c>
      <c r="B34" s="7" t="s">
        <v>35</v>
      </c>
      <c r="C34" s="3"/>
      <c r="D34" s="3"/>
      <c r="E34" s="3"/>
      <c r="F34" s="3"/>
      <c r="G34" s="4"/>
    </row>
    <row r="36" spans="1:7" x14ac:dyDescent="0.25">
      <c r="A36" s="99" t="s">
        <v>68</v>
      </c>
    </row>
    <row r="37" spans="1:7" x14ac:dyDescent="0.25">
      <c r="A37" t="s">
        <v>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E41"/>
  <sheetViews>
    <sheetView showGridLines="0" workbookViewId="0">
      <selection activeCell="F23" sqref="F23"/>
    </sheetView>
  </sheetViews>
  <sheetFormatPr defaultRowHeight="15" x14ac:dyDescent="0.25"/>
  <cols>
    <col min="1" max="5" width="17.85546875" customWidth="1"/>
    <col min="6" max="7" width="13" customWidth="1"/>
    <col min="8" max="10" width="16.140625" customWidth="1"/>
    <col min="11" max="11" width="13" customWidth="1"/>
  </cols>
  <sheetData>
    <row r="1" spans="1:5" ht="21" x14ac:dyDescent="0.35">
      <c r="A1" s="28" t="s">
        <v>24</v>
      </c>
    </row>
    <row r="2" spans="1:5" x14ac:dyDescent="0.25">
      <c r="A2" t="s">
        <v>69</v>
      </c>
    </row>
    <row r="4" spans="1:5" ht="21" x14ac:dyDescent="0.35">
      <c r="A4" s="26" t="s">
        <v>28</v>
      </c>
      <c r="B4" s="27"/>
      <c r="C4" s="27"/>
      <c r="D4" s="27"/>
      <c r="E4" s="27"/>
    </row>
    <row r="7" spans="1:5" ht="18.75" customHeight="1" x14ac:dyDescent="0.25">
      <c r="A7" s="43"/>
      <c r="B7" s="43" t="s">
        <v>3</v>
      </c>
      <c r="C7" s="73" t="s">
        <v>4</v>
      </c>
      <c r="D7" s="44" t="s">
        <v>4</v>
      </c>
      <c r="E7" s="44" t="s">
        <v>4</v>
      </c>
    </row>
    <row r="8" spans="1:5" ht="18.75" customHeight="1" x14ac:dyDescent="0.25">
      <c r="A8" s="74"/>
      <c r="B8" s="74" t="s">
        <v>1</v>
      </c>
      <c r="C8" s="75" t="s">
        <v>1</v>
      </c>
      <c r="D8" s="76" t="s">
        <v>0</v>
      </c>
      <c r="E8" s="76" t="s">
        <v>5</v>
      </c>
    </row>
    <row r="9" spans="1:5" ht="18.75" customHeight="1" x14ac:dyDescent="0.25">
      <c r="A9" s="77" t="s">
        <v>11</v>
      </c>
      <c r="B9" s="77" t="s">
        <v>7</v>
      </c>
      <c r="C9" s="78" t="s">
        <v>7</v>
      </c>
      <c r="D9" s="79" t="s">
        <v>6</v>
      </c>
      <c r="E9" s="79" t="s">
        <v>8</v>
      </c>
    </row>
    <row r="10" spans="1:5" ht="18.75" customHeight="1" x14ac:dyDescent="0.25">
      <c r="A10" s="96">
        <f>Data!A9</f>
        <v>43558</v>
      </c>
      <c r="B10" s="84"/>
      <c r="C10" s="120">
        <f>'Data (Solution Stage 4)'!C9</f>
        <v>1000</v>
      </c>
      <c r="D10" s="121">
        <f>'Data (Solution Stage 4)'!D9</f>
        <v>1000</v>
      </c>
      <c r="E10" s="122">
        <f>'Data (Solution Stage 4)'!E9</f>
        <v>1</v>
      </c>
    </row>
    <row r="11" spans="1:5" ht="18.75" customHeight="1" x14ac:dyDescent="0.25">
      <c r="A11" s="97">
        <f>Data!A10</f>
        <v>43559</v>
      </c>
      <c r="B11" s="118">
        <f>'Data (Solution Stage 4)'!B10</f>
        <v>1007.3750499001995</v>
      </c>
      <c r="C11" s="120">
        <f>'Data (Solution Stage 4)'!C10</f>
        <v>1018.4561754491016</v>
      </c>
      <c r="D11" s="121">
        <f>'Data (Solution Stage 4)'!D10</f>
        <v>1007.3750499001995</v>
      </c>
      <c r="E11" s="122">
        <f>'Data (Solution Stage 4)'!E10</f>
        <v>1.0109999999999999</v>
      </c>
    </row>
    <row r="12" spans="1:5" ht="18.75" customHeight="1" x14ac:dyDescent="0.25">
      <c r="A12" s="97">
        <f>Data!A11</f>
        <v>43560</v>
      </c>
      <c r="B12" s="118">
        <f>'Data (Solution Stage 4)'!B11</f>
        <v>1026.7222433133729</v>
      </c>
      <c r="C12" s="120">
        <f>'Data (Solution Stage 4)'!C11</f>
        <v>1018.5084653668659</v>
      </c>
      <c r="D12" s="121">
        <f>'Data (Solution Stage 4)'!D11</f>
        <v>1015.551180329746</v>
      </c>
      <c r="E12" s="122">
        <f>'Data (Solution Stage 4)'!E11</f>
        <v>1.0029119999999998</v>
      </c>
    </row>
    <row r="13" spans="1:5" ht="18.75" customHeight="1" x14ac:dyDescent="0.25">
      <c r="A13" s="97">
        <f>Data!A12</f>
        <v>43563</v>
      </c>
      <c r="B13" s="118">
        <f>'Data (Solution Stage 4)'!B12</f>
        <v>1021.600082133333</v>
      </c>
      <c r="C13" s="120">
        <f>'Data (Solution Stage 4)'!C12</f>
        <v>1032.0320837759996</v>
      </c>
      <c r="D13" s="121">
        <f>'Data (Solution Stage 4)'!D12</f>
        <v>1018.6338204481882</v>
      </c>
      <c r="E13" s="122">
        <f>'Data (Solution Stage 4)'!E12</f>
        <v>1.0131531695284928</v>
      </c>
    </row>
    <row r="14" spans="1:5" ht="18.75" customHeight="1" x14ac:dyDescent="0.25">
      <c r="A14" s="97">
        <f>Data!A13</f>
        <v>43564</v>
      </c>
      <c r="B14" s="118">
        <f>'Data (Solution Stage 4)'!B13</f>
        <v>1036.935752257818</v>
      </c>
      <c r="C14" s="120">
        <f>'Data (Solution Stage 4)'!C13</f>
        <v>1034.8618807533023</v>
      </c>
      <c r="D14" s="121">
        <f>'Data (Solution Stage 4)'!D13</f>
        <v>1023.4738274967772</v>
      </c>
      <c r="E14" s="122">
        <f>'Data (Solution Stage 4)'!E13</f>
        <v>1.0111268631894361</v>
      </c>
    </row>
    <row r="15" spans="1:5" ht="18.75" customHeight="1" x14ac:dyDescent="0.25">
      <c r="A15" s="97">
        <f>Data!A14</f>
        <v>43565</v>
      </c>
      <c r="B15" s="118">
        <f>'Data (Solution Stage 4)'!B14</f>
        <v>1034.8061639820753</v>
      </c>
      <c r="C15" s="120">
        <f>'Data (Solution Stage 4)'!C14</f>
        <v>1023.4232961782726</v>
      </c>
      <c r="D15" s="121">
        <f>'Data (Solution Stage 4)'!D14</f>
        <v>1023.4187238562199</v>
      </c>
      <c r="E15" s="122">
        <f>'Data (Solution Stage 4)'!E14</f>
        <v>1.0000044676943525</v>
      </c>
    </row>
    <row r="16" spans="1:5" ht="18.75" customHeight="1" x14ac:dyDescent="0.25">
      <c r="A16" s="97">
        <f>Data!A15</f>
        <v>43566</v>
      </c>
      <c r="B16" s="118">
        <f>'Data (Solution Stage 4)'!B15</f>
        <v>1019.1225260570053</v>
      </c>
      <c r="C16" s="120">
        <f>'Data (Solution Stage 4)'!C15</f>
        <v>1032.1416485830623</v>
      </c>
      <c r="D16" s="121">
        <f>'Data (Solution Stage 4)'!D15</f>
        <v>1019.1179729493933</v>
      </c>
      <c r="E16" s="122">
        <f>'Data (Solution Stage 4)'!E15</f>
        <v>1.0127793601715978</v>
      </c>
    </row>
    <row r="17" spans="1:5" ht="18.75" customHeight="1" x14ac:dyDescent="0.25">
      <c r="A17" s="97">
        <f>Data!A16</f>
        <v>43567</v>
      </c>
      <c r="B17" s="118">
        <f>'Data (Solution Stage 4)'!B16</f>
        <v>1021.8144226463943</v>
      </c>
      <c r="C17" s="120">
        <f>'Data (Solution Stage 4)'!C16</f>
        <v>1018.7489793784551</v>
      </c>
      <c r="D17" s="121">
        <f>'Data (Solution Stage 4)'!D16</f>
        <v>1008.9210570733446</v>
      </c>
      <c r="E17" s="122">
        <f>'Data (Solution Stage 4)'!E16</f>
        <v>1.0097410220910832</v>
      </c>
    </row>
    <row r="18" spans="1:5" ht="18.75" customHeight="1" x14ac:dyDescent="0.25">
      <c r="A18" s="97">
        <f>Data!A17</f>
        <v>43570</v>
      </c>
      <c r="B18" s="118">
        <f>'Data (Solution Stage 4)'!B17</f>
        <v>1018.4305452445075</v>
      </c>
      <c r="C18" s="120">
        <f>'Data (Solution Stage 4)'!C17</f>
        <v>1020.4674063349964</v>
      </c>
      <c r="D18" s="121">
        <f>'Data (Solution Stage 4)'!D17</f>
        <v>1008.6056948893973</v>
      </c>
      <c r="E18" s="122">
        <f>'Data (Solution Stage 4)'!E17</f>
        <v>1.0117605041352655</v>
      </c>
    </row>
    <row r="19" spans="1:5" ht="18.75" customHeight="1" x14ac:dyDescent="0.25">
      <c r="A19" s="97">
        <f>Data!A18</f>
        <v>43571</v>
      </c>
      <c r="B19" s="118">
        <f>'Data (Solution Stage 4)'!B18</f>
        <v>1030.1201030871755</v>
      </c>
      <c r="C19" s="120">
        <f>'Data (Solution Stage 4)'!C18</f>
        <v>1004.3671005099961</v>
      </c>
      <c r="D19" s="121">
        <f>'Data (Solution Stage 4)'!D18</f>
        <v>1018.1461906022924</v>
      </c>
      <c r="E19" s="122">
        <f>'Data (Solution Stage 4)'!E18</f>
        <v>0.98646649153188382</v>
      </c>
    </row>
    <row r="20" spans="1:5" ht="18.75" customHeight="1" x14ac:dyDescent="0.25">
      <c r="A20" s="97">
        <f>Data!A19</f>
        <v>43572</v>
      </c>
      <c r="B20" s="118">
        <f>'Data (Solution Stage 4)'!B19</f>
        <v>996.86510133084016</v>
      </c>
      <c r="C20" s="120">
        <f>'Data (Solution Stage 4)'!C19</f>
        <v>998.85883153350187</v>
      </c>
      <c r="D20" s="121">
        <f>'Data (Solution Stage 4)'!D19</f>
        <v>1010.5412701680403</v>
      </c>
      <c r="E20" s="122">
        <f>'Data (Solution Stage 4)'!E19</f>
        <v>0.98843942451494748</v>
      </c>
    </row>
    <row r="21" spans="1:5" ht="18.75" customHeight="1" x14ac:dyDescent="0.25">
      <c r="A21" s="97">
        <f>Data!A20</f>
        <v>43573</v>
      </c>
      <c r="B21" s="118">
        <f>'Data (Solution Stage 4)'!B20</f>
        <v>1000.7315965339542</v>
      </c>
      <c r="C21" s="120">
        <f>'Data (Solution Stage 4)'!C20</f>
        <v>1010.7389124992937</v>
      </c>
      <c r="D21" s="121">
        <f>'Data (Solution Stage 4)'!D20</f>
        <v>1012.4359386262227</v>
      </c>
      <c r="E21" s="122">
        <f>'Data (Solution Stage 4)'!E20</f>
        <v>0.9983238187600969</v>
      </c>
    </row>
    <row r="22" spans="1:5" ht="18.75" customHeight="1" x14ac:dyDescent="0.25">
      <c r="A22" s="97">
        <f>Data!A21</f>
        <v>43578</v>
      </c>
      <c r="B22" s="118">
        <f>'Data (Solution Stage 4)'!B21</f>
        <v>1008.7032324493914</v>
      </c>
      <c r="C22" s="120">
        <f>'Data (Solution Stage 4)'!C21</f>
        <v>1020.8076712387841</v>
      </c>
      <c r="D22" s="121">
        <f>'Data (Solution Stage 4)'!D21</f>
        <v>1010.3968406785941</v>
      </c>
      <c r="E22" s="122">
        <f>'Data (Solution Stage 4)'!E21</f>
        <v>1.0103037045852181</v>
      </c>
    </row>
    <row r="23" spans="1:5" ht="18.75" customHeight="1" x14ac:dyDescent="0.25">
      <c r="A23" s="97">
        <f>Data!A22</f>
        <v>43579</v>
      </c>
      <c r="B23" s="118">
        <f>'Data (Solution Stage 4)'!B22</f>
        <v>1020.165139407331</v>
      </c>
      <c r="C23" s="120">
        <f>'Data (Solution Stage 4)'!C22</f>
        <v>1030.3667908014042</v>
      </c>
      <c r="D23" s="121">
        <f>'Data (Solution Stage 4)'!D22</f>
        <v>1009.7608617857751</v>
      </c>
      <c r="E23" s="122">
        <f>'Data (Solution Stage 4)'!E22</f>
        <v>1.0204067416310703</v>
      </c>
    </row>
    <row r="24" spans="1:5" x14ac:dyDescent="0.25">
      <c r="A24" s="98">
        <f>Data!A23</f>
        <v>43581</v>
      </c>
      <c r="B24" s="119">
        <f>'Data (Solution Stage 4)'!B23</f>
        <v>1022.7093786142972</v>
      </c>
      <c r="C24" s="85"/>
      <c r="D24" s="86"/>
      <c r="E24" s="87"/>
    </row>
    <row r="25" spans="1:5" x14ac:dyDescent="0.25">
      <c r="A25" s="1"/>
    </row>
    <row r="26" spans="1:5" x14ac:dyDescent="0.25">
      <c r="A26" s="1"/>
    </row>
    <row r="27" spans="1:5" ht="21" x14ac:dyDescent="0.35">
      <c r="A27" s="26" t="s">
        <v>57</v>
      </c>
      <c r="B27" s="27"/>
      <c r="C27" s="27"/>
      <c r="D27" s="27"/>
    </row>
    <row r="29" spans="1:5" ht="19.5" customHeight="1" x14ac:dyDescent="0.25">
      <c r="A29" s="45" t="s">
        <v>70</v>
      </c>
      <c r="B29" s="46"/>
      <c r="C29" s="47"/>
      <c r="D29" s="123">
        <f>SUM('Data (Solution Stage 4)'!O25:P25)*10^6</f>
        <v>148270.76745206132</v>
      </c>
      <c r="E29" s="48" t="s">
        <v>33</v>
      </c>
    </row>
    <row r="30" spans="1:5" ht="19.5" customHeight="1" x14ac:dyDescent="0.25"/>
    <row r="31" spans="1:5" ht="19.5" customHeight="1" x14ac:dyDescent="0.35">
      <c r="A31" s="26" t="s">
        <v>59</v>
      </c>
      <c r="B31" s="27"/>
      <c r="C31" s="27"/>
      <c r="D31" s="27"/>
    </row>
    <row r="33" spans="1:5" x14ac:dyDescent="0.25">
      <c r="A33" s="45" t="s">
        <v>60</v>
      </c>
      <c r="B33" s="46"/>
      <c r="C33" s="47"/>
      <c r="D33" s="123">
        <f>'Data (Solution Stage 4)'!R25*10^6</f>
        <v>772715.70388597867</v>
      </c>
      <c r="E33" s="48" t="s">
        <v>33</v>
      </c>
    </row>
    <row r="35" spans="1:5" ht="21" x14ac:dyDescent="0.35">
      <c r="A35" s="26" t="s">
        <v>58</v>
      </c>
      <c r="B35" s="27"/>
      <c r="C35" s="27"/>
      <c r="D35" s="27"/>
    </row>
    <row r="37" spans="1:5" x14ac:dyDescent="0.25">
      <c r="A37" s="45" t="s">
        <v>62</v>
      </c>
      <c r="B37" s="46"/>
      <c r="C37" s="47"/>
      <c r="D37" s="123">
        <f>'Data (Solution Stage 2)'!R25*10^6</f>
        <v>997504.56238029979</v>
      </c>
      <c r="E37" s="48" t="s">
        <v>33</v>
      </c>
    </row>
    <row r="38" spans="1:5" x14ac:dyDescent="0.25">
      <c r="A38" s="45" t="s">
        <v>63</v>
      </c>
      <c r="B38" s="46"/>
      <c r="C38" s="47"/>
      <c r="D38" s="123">
        <f>'Data (Solution Stage 3)'!R25*10^6-D37</f>
        <v>-685332.35250356479</v>
      </c>
      <c r="E38" s="48" t="s">
        <v>33</v>
      </c>
    </row>
    <row r="39" spans="1:5" x14ac:dyDescent="0.25">
      <c r="A39" s="45" t="s">
        <v>64</v>
      </c>
      <c r="B39" s="46"/>
      <c r="C39" s="47"/>
      <c r="D39" s="123">
        <f>'Data (Solution Stage 4)'!R25*10^6-Template!D38-Template!D37</f>
        <v>460543.49400924367</v>
      </c>
      <c r="E39" s="48" t="s">
        <v>33</v>
      </c>
    </row>
    <row r="40" spans="1:5" x14ac:dyDescent="0.25">
      <c r="A40" s="81" t="s">
        <v>61</v>
      </c>
      <c r="B40" s="82"/>
      <c r="C40" s="83"/>
      <c r="D40" s="80">
        <f>D33</f>
        <v>772715.70388597867</v>
      </c>
      <c r="E40" s="48" t="s">
        <v>33</v>
      </c>
    </row>
    <row r="41" spans="1:5" x14ac:dyDescent="0.25">
      <c r="C41" s="93" t="s">
        <v>65</v>
      </c>
      <c r="D41" s="94">
        <f>D40-SUM(D37:D39)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M44"/>
  <sheetViews>
    <sheetView showGridLines="0" zoomScaleNormal="100" workbookViewId="0">
      <selection activeCell="E25" sqref="E25"/>
    </sheetView>
  </sheetViews>
  <sheetFormatPr defaultRowHeight="15" x14ac:dyDescent="0.25"/>
  <cols>
    <col min="1" max="1" width="16.28515625" customWidth="1"/>
    <col min="2" max="9" width="14.28515625" customWidth="1"/>
    <col min="11" max="13" width="14.28515625" customWidth="1"/>
  </cols>
  <sheetData>
    <row r="1" spans="1:13" ht="21" x14ac:dyDescent="0.35">
      <c r="A1" s="28" t="s">
        <v>36</v>
      </c>
    </row>
    <row r="2" spans="1:13" x14ac:dyDescent="0.25">
      <c r="A2" t="s">
        <v>38</v>
      </c>
    </row>
    <row r="4" spans="1:13" ht="21" x14ac:dyDescent="0.35">
      <c r="A4" s="26" t="s">
        <v>39</v>
      </c>
      <c r="B4" s="27"/>
      <c r="C4" s="27"/>
      <c r="D4" s="27"/>
      <c r="E4" s="27"/>
      <c r="F4" s="27"/>
      <c r="G4" s="27"/>
      <c r="H4" s="27"/>
      <c r="I4" s="27"/>
      <c r="K4" s="26" t="s">
        <v>40</v>
      </c>
      <c r="L4" s="27"/>
      <c r="M4" s="27"/>
    </row>
    <row r="6" spans="1:13" x14ac:dyDescent="0.25">
      <c r="A6" s="8"/>
      <c r="B6" s="8" t="s">
        <v>3</v>
      </c>
      <c r="C6" s="9" t="s">
        <v>4</v>
      </c>
      <c r="D6" s="10" t="s">
        <v>4</v>
      </c>
      <c r="E6" s="10" t="s">
        <v>4</v>
      </c>
      <c r="F6" s="8" t="s">
        <v>2</v>
      </c>
      <c r="G6" s="11" t="s">
        <v>2</v>
      </c>
      <c r="H6" s="8" t="s">
        <v>0</v>
      </c>
      <c r="I6" s="10" t="s">
        <v>0</v>
      </c>
      <c r="K6" s="8" t="s">
        <v>21</v>
      </c>
      <c r="L6" s="10" t="s">
        <v>22</v>
      </c>
      <c r="M6" s="9" t="s">
        <v>29</v>
      </c>
    </row>
    <row r="7" spans="1:13" x14ac:dyDescent="0.25">
      <c r="A7" s="12"/>
      <c r="B7" s="12" t="s">
        <v>1</v>
      </c>
      <c r="C7" s="13" t="s">
        <v>1</v>
      </c>
      <c r="D7" s="14" t="s">
        <v>0</v>
      </c>
      <c r="E7" s="14" t="s">
        <v>5</v>
      </c>
      <c r="F7" s="12" t="s">
        <v>9</v>
      </c>
      <c r="G7" s="15" t="s">
        <v>10</v>
      </c>
      <c r="H7" s="12" t="s">
        <v>25</v>
      </c>
      <c r="I7" s="14" t="s">
        <v>26</v>
      </c>
      <c r="K7" s="12" t="s">
        <v>41</v>
      </c>
      <c r="L7" s="14" t="s">
        <v>41</v>
      </c>
      <c r="M7" s="13" t="s">
        <v>30</v>
      </c>
    </row>
    <row r="8" spans="1:13" x14ac:dyDescent="0.25">
      <c r="A8" s="16" t="s">
        <v>11</v>
      </c>
      <c r="B8" s="16" t="s">
        <v>7</v>
      </c>
      <c r="C8" s="17" t="s">
        <v>7</v>
      </c>
      <c r="D8" s="18" t="s">
        <v>6</v>
      </c>
      <c r="E8" s="18" t="s">
        <v>8</v>
      </c>
      <c r="F8" s="16" t="s">
        <v>7</v>
      </c>
      <c r="G8" s="19" t="s">
        <v>7</v>
      </c>
      <c r="H8" s="16" t="s">
        <v>6</v>
      </c>
      <c r="I8" s="18" t="s">
        <v>6</v>
      </c>
      <c r="K8" s="16"/>
      <c r="L8" s="18"/>
      <c r="M8" s="17"/>
    </row>
    <row r="9" spans="1:13" x14ac:dyDescent="0.25">
      <c r="A9" s="106">
        <f>Data!A9</f>
        <v>43558</v>
      </c>
      <c r="B9" s="39"/>
      <c r="C9" s="41">
        <f>Data!C9</f>
        <v>1000</v>
      </c>
      <c r="D9" s="41">
        <f>Data!D9</f>
        <v>1000</v>
      </c>
      <c r="E9" s="109">
        <f>Data!E9</f>
        <v>1</v>
      </c>
      <c r="F9" s="39">
        <f>Data!F9</f>
        <v>12.5</v>
      </c>
      <c r="G9" s="115">
        <f>I9*E9</f>
        <v>5.0999999999999996</v>
      </c>
      <c r="H9" s="116">
        <f>F9/(E9*$L$24)</f>
        <v>12.4750499001996</v>
      </c>
      <c r="I9" s="42">
        <f>Data!I9</f>
        <v>5.0999999999999996</v>
      </c>
      <c r="J9" s="5"/>
      <c r="K9" s="53">
        <f>Data!F9/(Data!H9*Data!$E9)-1</f>
        <v>2.0000000000000018E-3</v>
      </c>
      <c r="L9" s="42">
        <f>Data!G9/(Data!I9*Data!$E9)-1</f>
        <v>0</v>
      </c>
      <c r="M9" s="41"/>
    </row>
    <row r="10" spans="1:13" x14ac:dyDescent="0.25">
      <c r="A10" s="107">
        <f>Data!A10</f>
        <v>43559</v>
      </c>
      <c r="B10" s="112">
        <f>C9+F9/$L$24-G9</f>
        <v>1007.3750499001995</v>
      </c>
      <c r="C10" s="114">
        <f>B10*(1+M10)</f>
        <v>1018.4561754491016</v>
      </c>
      <c r="D10" s="32">
        <f>D9+H9-I9</f>
        <v>1007.3750499001995</v>
      </c>
      <c r="E10" s="100">
        <f>C10/D10</f>
        <v>1.0109999999999999</v>
      </c>
      <c r="F10" s="30">
        <f>Data!F10</f>
        <v>17</v>
      </c>
      <c r="G10" s="117">
        <f t="shared" ref="G10:G21" si="0">I10*E10</f>
        <v>8.6999999999999993</v>
      </c>
      <c r="H10" s="112">
        <f t="shared" ref="H10:H21" si="1">F10/(E10*$L$24)</f>
        <v>16.781471675837249</v>
      </c>
      <c r="I10" s="32">
        <f>Data!I10</f>
        <v>8.6053412462908021</v>
      </c>
      <c r="J10" s="5"/>
      <c r="K10" s="54">
        <f>Data!F10/(Data!H10*Data!$E10)-1</f>
        <v>2.0000000000000018E-3</v>
      </c>
      <c r="L10" s="32">
        <f>Data!G10/(Data!I10*Data!$E10)-1</f>
        <v>0</v>
      </c>
      <c r="M10" s="37">
        <f>Data!C10/Data!B10-1</f>
        <v>1.0999999999999899E-2</v>
      </c>
    </row>
    <row r="11" spans="1:13" x14ac:dyDescent="0.25">
      <c r="A11" s="107">
        <f>Data!A11</f>
        <v>43560</v>
      </c>
      <c r="B11" s="112">
        <f t="shared" ref="B11:B21" si="2">C10+F10/$L$24-G10</f>
        <v>1026.7222433133729</v>
      </c>
      <c r="C11" s="114">
        <f t="shared" ref="C11:C21" si="3">B11*(1+M11)</f>
        <v>1018.5084653668659</v>
      </c>
      <c r="D11" s="32">
        <f t="shared" ref="D11:D21" si="4">D10+H10-I10</f>
        <v>1015.551180329746</v>
      </c>
      <c r="E11" s="100">
        <f t="shared" ref="E11:E21" si="5">C11/D11</f>
        <v>1.0029119999999998</v>
      </c>
      <c r="F11" s="30">
        <f>Data!F11</f>
        <v>4.2</v>
      </c>
      <c r="G11" s="117">
        <f t="shared" si="0"/>
        <v>1.1000000000000001</v>
      </c>
      <c r="H11" s="112">
        <f t="shared" si="1"/>
        <v>4.1794462190771142</v>
      </c>
      <c r="I11" s="32">
        <f>Data!I11</f>
        <v>1.0968061006349514</v>
      </c>
      <c r="J11" s="5"/>
      <c r="K11" s="54">
        <f>Data!F11/(Data!H11*Data!$E11)-1</f>
        <v>2.0000000000000018E-3</v>
      </c>
      <c r="L11" s="32">
        <f>Data!G11/(Data!I11*Data!$E11)-1</f>
        <v>0</v>
      </c>
      <c r="M11" s="37">
        <f>Data!C11/Data!B11-1</f>
        <v>-8.0000000000000071E-3</v>
      </c>
    </row>
    <row r="12" spans="1:13" x14ac:dyDescent="0.25">
      <c r="A12" s="107">
        <f>Data!A12</f>
        <v>43563</v>
      </c>
      <c r="B12" s="112">
        <f t="shared" si="2"/>
        <v>1021.600082133333</v>
      </c>
      <c r="C12" s="114">
        <f t="shared" si="3"/>
        <v>1042.0320837759996</v>
      </c>
      <c r="D12" s="32">
        <f t="shared" si="4"/>
        <v>1018.6338204481882</v>
      </c>
      <c r="E12" s="100">
        <f t="shared" si="5"/>
        <v>1.0229702399999996</v>
      </c>
      <c r="F12" s="30">
        <f>Data!F12</f>
        <v>19.7</v>
      </c>
      <c r="G12" s="117">
        <f t="shared" si="0"/>
        <v>14.899999999999999</v>
      </c>
      <c r="H12" s="112">
        <f t="shared" si="1"/>
        <v>19.219208803879358</v>
      </c>
      <c r="I12" s="32">
        <f>Data!I12</f>
        <v>14.565428609145076</v>
      </c>
      <c r="J12" s="5"/>
      <c r="K12" s="54">
        <f>Data!F12/(Data!H12*Data!$E12)-1</f>
        <v>2.0000000000000018E-3</v>
      </c>
      <c r="L12" s="32">
        <f>Data!G12/(Data!I12*Data!$E12)-1</f>
        <v>0</v>
      </c>
      <c r="M12" s="37">
        <f>Data!C12/Data!B12-1</f>
        <v>2.0000000000000018E-2</v>
      </c>
    </row>
    <row r="13" spans="1:13" x14ac:dyDescent="0.25">
      <c r="A13" s="107">
        <f>Data!A13</f>
        <v>43564</v>
      </c>
      <c r="B13" s="112">
        <f t="shared" si="2"/>
        <v>1046.7927624187141</v>
      </c>
      <c r="C13" s="114">
        <f t="shared" si="3"/>
        <v>1044.6991768938767</v>
      </c>
      <c r="D13" s="32">
        <f t="shared" si="4"/>
        <v>1023.2876006429224</v>
      </c>
      <c r="E13" s="100">
        <f t="shared" si="5"/>
        <v>1.0209242995199996</v>
      </c>
      <c r="F13" s="30">
        <f>Data!F13</f>
        <v>5.7</v>
      </c>
      <c r="G13" s="117">
        <f t="shared" si="0"/>
        <v>5.8</v>
      </c>
      <c r="H13" s="112">
        <f t="shared" si="1"/>
        <v>5.5720318902837311</v>
      </c>
      <c r="I13" s="32">
        <f>Data!I13</f>
        <v>5.6811264093987601</v>
      </c>
      <c r="J13" s="5"/>
      <c r="K13" s="54">
        <f>Data!F13/(Data!H13*Data!$E13)-1</f>
        <v>2.0000000000000018E-3</v>
      </c>
      <c r="L13" s="32">
        <f>Data!G13/(Data!I13*Data!$E13)-1</f>
        <v>0</v>
      </c>
      <c r="M13" s="37">
        <f>Data!C13/Data!B13-1</f>
        <v>-2.0000000000000018E-3</v>
      </c>
    </row>
    <row r="14" spans="1:13" x14ac:dyDescent="0.25">
      <c r="A14" s="107">
        <f>Data!A14</f>
        <v>43565</v>
      </c>
      <c r="B14" s="112">
        <f t="shared" si="2"/>
        <v>1044.5877996483678</v>
      </c>
      <c r="C14" s="114">
        <f t="shared" si="3"/>
        <v>1033.0973338522358</v>
      </c>
      <c r="D14" s="32">
        <f t="shared" si="4"/>
        <v>1023.1785061238074</v>
      </c>
      <c r="E14" s="100">
        <f t="shared" si="5"/>
        <v>1.0096941322252797</v>
      </c>
      <c r="F14" s="30">
        <f>Data!F14</f>
        <v>7.5</v>
      </c>
      <c r="G14" s="117">
        <f t="shared" si="0"/>
        <v>11.899999999999999</v>
      </c>
      <c r="H14" s="112">
        <f t="shared" si="1"/>
        <v>7.4131657313125041</v>
      </c>
      <c r="I14" s="32">
        <f>Data!I14</f>
        <v>11.785747406269872</v>
      </c>
      <c r="J14" s="5"/>
      <c r="K14" s="54">
        <f>Data!F14/(Data!H14*Data!$E14)-1</f>
        <v>2.0000000000000018E-3</v>
      </c>
      <c r="L14" s="32">
        <f>Data!G14/(Data!I14*Data!$E14)-1</f>
        <v>0</v>
      </c>
      <c r="M14" s="37">
        <f>Data!C14/Data!B14-1</f>
        <v>-1.0999999999999899E-2</v>
      </c>
    </row>
    <row r="15" spans="1:13" x14ac:dyDescent="0.25">
      <c r="A15" s="107">
        <f>Data!A15</f>
        <v>43566</v>
      </c>
      <c r="B15" s="112">
        <f t="shared" si="2"/>
        <v>1028.6823637923555</v>
      </c>
      <c r="C15" s="114">
        <f t="shared" si="3"/>
        <v>1029.7110461561479</v>
      </c>
      <c r="D15" s="32">
        <f t="shared" si="4"/>
        <v>1018.8059244488502</v>
      </c>
      <c r="E15" s="100">
        <f t="shared" si="5"/>
        <v>1.0107038263575048</v>
      </c>
      <c r="F15" s="30">
        <f>Data!F15</f>
        <v>1.5</v>
      </c>
      <c r="G15" s="117">
        <f t="shared" si="0"/>
        <v>11.8</v>
      </c>
      <c r="H15" s="112">
        <f t="shared" si="1"/>
        <v>1.4811519942682332</v>
      </c>
      <c r="I15" s="32">
        <f>Data!I15</f>
        <v>11.675032479619921</v>
      </c>
      <c r="J15" s="5"/>
      <c r="K15" s="54">
        <f>Data!F15/(Data!H15*Data!$E15)-1</f>
        <v>1.9999999999997797E-3</v>
      </c>
      <c r="L15" s="32">
        <f>Data!G15/(Data!I15*Data!$E15)-1</f>
        <v>0</v>
      </c>
      <c r="M15" s="37">
        <f>Data!C15/Data!B15-1</f>
        <v>9.9999999999988987E-4</v>
      </c>
    </row>
    <row r="16" spans="1:13" x14ac:dyDescent="0.25">
      <c r="A16" s="107">
        <f>Data!A16</f>
        <v>43567</v>
      </c>
      <c r="B16" s="112">
        <f t="shared" si="2"/>
        <v>1019.408052144172</v>
      </c>
      <c r="C16" s="114">
        <f t="shared" si="3"/>
        <v>1016.3498279877394</v>
      </c>
      <c r="D16" s="32">
        <f t="shared" si="4"/>
        <v>1008.6120439634984</v>
      </c>
      <c r="E16" s="100">
        <f t="shared" si="5"/>
        <v>1.0076717148784324</v>
      </c>
      <c r="F16" s="30">
        <f>Data!F16</f>
        <v>4.4000000000000004</v>
      </c>
      <c r="G16" s="117">
        <f t="shared" si="0"/>
        <v>4.7</v>
      </c>
      <c r="H16" s="112">
        <f t="shared" si="1"/>
        <v>4.3577858741425768</v>
      </c>
      <c r="I16" s="32">
        <f>Data!I16</f>
        <v>4.6642174535652394</v>
      </c>
      <c r="J16" s="5"/>
      <c r="K16" s="54">
        <f>Data!F16/(Data!H16*Data!$E16)-1</f>
        <v>2.0000000000002238E-3</v>
      </c>
      <c r="L16" s="32">
        <f>Data!G16/(Data!I16*Data!$E16)-1</f>
        <v>0</v>
      </c>
      <c r="M16" s="37">
        <f>Data!C16/Data!B16-1</f>
        <v>-3.0000000000000027E-3</v>
      </c>
    </row>
    <row r="17" spans="1:13" x14ac:dyDescent="0.25">
      <c r="A17" s="107">
        <f>Data!A17</f>
        <v>43570</v>
      </c>
      <c r="B17" s="112">
        <f t="shared" si="2"/>
        <v>1016.0410455526096</v>
      </c>
      <c r="C17" s="114">
        <f t="shared" si="3"/>
        <v>1018.0731276437148</v>
      </c>
      <c r="D17" s="32">
        <f t="shared" si="4"/>
        <v>1008.3056123840757</v>
      </c>
      <c r="E17" s="100">
        <f t="shared" si="5"/>
        <v>1.0096870583081892</v>
      </c>
      <c r="F17" s="30">
        <f>Data!F17</f>
        <v>16.600000000000001</v>
      </c>
      <c r="G17" s="117">
        <f t="shared" si="0"/>
        <v>6.9</v>
      </c>
      <c r="H17" s="112">
        <f t="shared" si="1"/>
        <v>16.407921772538288</v>
      </c>
      <c r="I17" s="32">
        <f>Data!I17</f>
        <v>6.8338005753599518</v>
      </c>
      <c r="J17" s="5"/>
      <c r="K17" s="54">
        <f>Data!F17/(Data!H17*Data!$E17)-1</f>
        <v>1.9999999999997797E-3</v>
      </c>
      <c r="L17" s="32">
        <f>Data!G17/(Data!I17*Data!$E17)-1</f>
        <v>0</v>
      </c>
      <c r="M17" s="37">
        <f>Data!C17/Data!B17-1</f>
        <v>2.0000000000000018E-3</v>
      </c>
    </row>
    <row r="18" spans="1:13" x14ac:dyDescent="0.25">
      <c r="A18" s="107">
        <f>Data!A18</f>
        <v>43571</v>
      </c>
      <c r="B18" s="112">
        <f t="shared" si="2"/>
        <v>1027.7399939111797</v>
      </c>
      <c r="C18" s="114">
        <f t="shared" si="3"/>
        <v>1002.0464940634001</v>
      </c>
      <c r="D18" s="32">
        <f t="shared" si="4"/>
        <v>1017.8797335812541</v>
      </c>
      <c r="E18" s="100">
        <f t="shared" si="5"/>
        <v>0.98444488185048429</v>
      </c>
      <c r="F18" s="30">
        <f>Data!F18</f>
        <v>10.3</v>
      </c>
      <c r="G18" s="101">
        <f>I18*E17</f>
        <v>18.2</v>
      </c>
      <c r="H18" s="112">
        <f t="shared" si="1"/>
        <v>10.441865570413615</v>
      </c>
      <c r="I18" s="32">
        <f>Data!I18</f>
        <v>18.025387024862479</v>
      </c>
      <c r="J18" s="5"/>
      <c r="K18" s="54">
        <f>Data!F18/(Data!H18*Data!$E18)-1</f>
        <v>2.0000000000002238E-3</v>
      </c>
      <c r="L18" s="32">
        <f>Data!G18/(Data!I18*Data!$E18)-1</f>
        <v>2.5641025641025994E-2</v>
      </c>
      <c r="M18" s="37">
        <f>Data!C18/Data!B18-1</f>
        <v>-2.5000000000000022E-2</v>
      </c>
    </row>
    <row r="19" spans="1:13" x14ac:dyDescent="0.25">
      <c r="A19" s="107">
        <f>Data!A19</f>
        <v>43572</v>
      </c>
      <c r="B19" s="112">
        <f t="shared" si="2"/>
        <v>994.12593518116455</v>
      </c>
      <c r="C19" s="114">
        <f t="shared" si="3"/>
        <v>996.11418705152687</v>
      </c>
      <c r="D19" s="32">
        <f t="shared" si="4"/>
        <v>1010.2962121268052</v>
      </c>
      <c r="E19" s="100">
        <f t="shared" si="5"/>
        <v>0.98596250792089646</v>
      </c>
      <c r="F19" s="30">
        <f>Data!F19</f>
        <v>7.1</v>
      </c>
      <c r="G19" s="117">
        <f t="shared" si="0"/>
        <v>5.2</v>
      </c>
      <c r="H19" s="112">
        <f t="shared" si="1"/>
        <v>7.1867117526155138</v>
      </c>
      <c r="I19" s="32">
        <f>Data!I19</f>
        <v>5.2740342134968836</v>
      </c>
      <c r="J19" s="5"/>
      <c r="K19" s="54">
        <f>Data!F19/(Data!H19*Data!$E19)-1</f>
        <v>2.0000000000000018E-3</v>
      </c>
      <c r="L19" s="32">
        <f>Data!G19/(Data!I19*Data!$E19)-1</f>
        <v>0</v>
      </c>
      <c r="M19" s="37">
        <f>Data!C19/Data!B19-1</f>
        <v>2.0000000000000018E-3</v>
      </c>
    </row>
    <row r="20" spans="1:13" x14ac:dyDescent="0.25">
      <c r="A20" s="107">
        <f>Data!A20</f>
        <v>43573</v>
      </c>
      <c r="B20" s="112">
        <f t="shared" si="2"/>
        <v>998.00001539484015</v>
      </c>
      <c r="C20" s="114">
        <f t="shared" si="3"/>
        <v>1007.9800155487885</v>
      </c>
      <c r="D20" s="32">
        <f t="shared" si="4"/>
        <v>1012.2088896659239</v>
      </c>
      <c r="E20" s="100">
        <f t="shared" si="5"/>
        <v>0.99582213300010514</v>
      </c>
      <c r="F20" s="30">
        <f>Data!F20</f>
        <v>6.8</v>
      </c>
      <c r="G20" s="117">
        <f t="shared" si="0"/>
        <v>8.7999999999999989</v>
      </c>
      <c r="H20" s="112">
        <f t="shared" si="1"/>
        <v>6.8148988868756808</v>
      </c>
      <c r="I20" s="32">
        <f>Data!I20</f>
        <v>8.8369194742522055</v>
      </c>
      <c r="J20" s="5"/>
      <c r="K20" s="54">
        <f>Data!F20/(Data!H20*Data!$E20)-1</f>
        <v>2.0000000000000018E-3</v>
      </c>
      <c r="L20" s="32">
        <f>Data!G20/(Data!I20*Data!$E20)-1</f>
        <v>0</v>
      </c>
      <c r="M20" s="37">
        <f>Data!C20/Data!B20-1</f>
        <v>1.0000000000000009E-2</v>
      </c>
    </row>
    <row r="21" spans="1:13" x14ac:dyDescent="0.25">
      <c r="A21" s="107">
        <f>Data!A21</f>
        <v>43578</v>
      </c>
      <c r="B21" s="112">
        <f t="shared" si="2"/>
        <v>1005.9664426944971</v>
      </c>
      <c r="C21" s="114">
        <f t="shared" si="3"/>
        <v>1018.0380400068311</v>
      </c>
      <c r="D21" s="32">
        <f t="shared" si="4"/>
        <v>1010.1868690785474</v>
      </c>
      <c r="E21" s="100">
        <f t="shared" si="5"/>
        <v>1.0077719985961067</v>
      </c>
      <c r="F21" s="30">
        <f>Data!F21</f>
        <v>9.1</v>
      </c>
      <c r="G21" s="117">
        <f t="shared" si="0"/>
        <v>9.6999999999999993</v>
      </c>
      <c r="H21" s="112">
        <f t="shared" si="1"/>
        <v>9.0117966563834973</v>
      </c>
      <c r="I21" s="32">
        <f>Data!I21</f>
        <v>9.6251930134125008</v>
      </c>
      <c r="J21" s="5"/>
      <c r="K21" s="54">
        <f>Data!F21/(Data!H21*Data!$E21)-1</f>
        <v>2.0000000000000018E-3</v>
      </c>
      <c r="L21" s="32">
        <f>Data!G21/(Data!I21*Data!$E21)-1</f>
        <v>0</v>
      </c>
      <c r="M21" s="37">
        <f>Data!C21/Data!B21-1</f>
        <v>1.2000000000000011E-2</v>
      </c>
    </row>
    <row r="22" spans="1:13" x14ac:dyDescent="0.25">
      <c r="A22" s="107">
        <f>Data!A22</f>
        <v>43579</v>
      </c>
      <c r="B22" s="112">
        <f t="shared" ref="B22:B23" si="6">C21+F21/$L$24-G21</f>
        <v>1017.4198763341765</v>
      </c>
      <c r="C22" s="114">
        <f t="shared" ref="C22" si="7">B22*(1+M22)</f>
        <v>1027.5940750975183</v>
      </c>
      <c r="D22" s="32">
        <f t="shared" ref="D22" si="8">D21+H21-I21</f>
        <v>1009.5734727215183</v>
      </c>
      <c r="E22" s="100">
        <f t="shared" ref="E22" si="9">C22/D22</f>
        <v>1.0178497185820676</v>
      </c>
      <c r="F22" s="30">
        <f>Data!F22</f>
        <v>8.5</v>
      </c>
      <c r="G22" s="117">
        <f t="shared" ref="G22" si="10">I22*E22</f>
        <v>16.100000000000001</v>
      </c>
      <c r="H22" s="112">
        <f t="shared" ref="H22" si="11">F22/(E22*$L$24)</f>
        <v>8.3342695657991221</v>
      </c>
      <c r="I22" s="32">
        <f>Data!I22</f>
        <v>15.81765923404525</v>
      </c>
      <c r="J22" s="5"/>
      <c r="K22" s="55">
        <f>Data!F22/(Data!H22*Data!$E22)-1</f>
        <v>2.0000000000002238E-3</v>
      </c>
      <c r="L22" s="36">
        <f>Data!G22/(Data!I22*Data!$E22)-1</f>
        <v>0</v>
      </c>
      <c r="M22" s="38">
        <f>Data!C22/Data!B22-1</f>
        <v>1.0000000000000009E-2</v>
      </c>
    </row>
    <row r="23" spans="1:13" x14ac:dyDescent="0.25">
      <c r="A23" s="108">
        <f>Data!A23</f>
        <v>43581</v>
      </c>
      <c r="B23" s="113">
        <f t="shared" si="6"/>
        <v>1019.9771090296539</v>
      </c>
      <c r="C23" s="102"/>
      <c r="D23" s="103"/>
      <c r="E23" s="104"/>
      <c r="F23" s="92"/>
      <c r="G23" s="105"/>
      <c r="H23" s="92"/>
      <c r="I23" s="103"/>
    </row>
    <row r="24" spans="1:13" x14ac:dyDescent="0.25">
      <c r="A24" s="95" t="str">
        <f>Data!A24</f>
        <v>Note: Public holidays and weekends are excluded from the extract.</v>
      </c>
      <c r="E24" s="52"/>
      <c r="K24" s="56" t="s">
        <v>47</v>
      </c>
      <c r="L24" s="57">
        <f>1+$K$9</f>
        <v>1.002</v>
      </c>
    </row>
    <row r="25" spans="1:13" x14ac:dyDescent="0.25">
      <c r="A25" s="1"/>
      <c r="E25" s="52"/>
    </row>
    <row r="26" spans="1:13" ht="21" x14ac:dyDescent="0.35">
      <c r="A26" s="26" t="s">
        <v>37</v>
      </c>
      <c r="B26" s="27"/>
      <c r="C26" s="27"/>
      <c r="D26" s="27"/>
      <c r="E26" s="27"/>
      <c r="F26" s="27"/>
      <c r="G26" s="27"/>
      <c r="H26" s="27"/>
      <c r="I26" s="27"/>
    </row>
    <row r="28" spans="1:13" x14ac:dyDescent="0.25">
      <c r="A28" s="8"/>
      <c r="B28" s="8" t="s">
        <v>3</v>
      </c>
      <c r="C28" s="9" t="s">
        <v>4</v>
      </c>
      <c r="D28" s="10" t="s">
        <v>4</v>
      </c>
      <c r="E28" s="10" t="s">
        <v>4</v>
      </c>
      <c r="F28" s="8" t="s">
        <v>2</v>
      </c>
      <c r="G28" s="11" t="s">
        <v>2</v>
      </c>
      <c r="H28" s="8" t="s">
        <v>0</v>
      </c>
      <c r="I28" s="10" t="s">
        <v>0</v>
      </c>
    </row>
    <row r="29" spans="1:13" x14ac:dyDescent="0.25">
      <c r="A29" s="12"/>
      <c r="B29" s="12" t="s">
        <v>1</v>
      </c>
      <c r="C29" s="13" t="s">
        <v>1</v>
      </c>
      <c r="D29" s="14" t="s">
        <v>0</v>
      </c>
      <c r="E29" s="14" t="s">
        <v>5</v>
      </c>
      <c r="F29" s="12" t="s">
        <v>9</v>
      </c>
      <c r="G29" s="15" t="s">
        <v>10</v>
      </c>
      <c r="H29" s="12" t="s">
        <v>25</v>
      </c>
      <c r="I29" s="14" t="s">
        <v>26</v>
      </c>
    </row>
    <row r="30" spans="1:13" x14ac:dyDescent="0.25">
      <c r="A30" s="16" t="s">
        <v>11</v>
      </c>
      <c r="B30" s="16" t="s">
        <v>7</v>
      </c>
      <c r="C30" s="17" t="s">
        <v>7</v>
      </c>
      <c r="D30" s="18" t="s">
        <v>6</v>
      </c>
      <c r="E30" s="18" t="s">
        <v>8</v>
      </c>
      <c r="F30" s="16" t="s">
        <v>7</v>
      </c>
      <c r="G30" s="19" t="s">
        <v>7</v>
      </c>
      <c r="H30" s="16" t="s">
        <v>6</v>
      </c>
      <c r="I30" s="18" t="s">
        <v>6</v>
      </c>
    </row>
    <row r="31" spans="1:13" x14ac:dyDescent="0.25">
      <c r="A31" s="40">
        <f>A9</f>
        <v>43558</v>
      </c>
      <c r="B31" s="39">
        <f>B9-Data!B9</f>
        <v>0</v>
      </c>
      <c r="C31" s="41">
        <f>C9-Data!C9</f>
        <v>0</v>
      </c>
      <c r="D31" s="42">
        <f>D9-Data!D9</f>
        <v>0</v>
      </c>
      <c r="E31" s="42">
        <f>E9-Data!E9</f>
        <v>0</v>
      </c>
      <c r="F31" s="39">
        <f>F9-Data!F9</f>
        <v>0</v>
      </c>
      <c r="G31" s="60">
        <f>G9-Data!G9</f>
        <v>0</v>
      </c>
      <c r="H31" s="39">
        <f>H9-Data!H9</f>
        <v>0</v>
      </c>
      <c r="I31" s="42">
        <f>I9-Data!I9</f>
        <v>0</v>
      </c>
    </row>
    <row r="32" spans="1:13" x14ac:dyDescent="0.25">
      <c r="A32" s="29">
        <f t="shared" ref="A32:A44" si="12">A10</f>
        <v>43559</v>
      </c>
      <c r="B32" s="30">
        <f>B10-Data!B10</f>
        <v>0</v>
      </c>
      <c r="C32" s="31">
        <f>C10-Data!C10</f>
        <v>0</v>
      </c>
      <c r="D32" s="32">
        <f>D10-Data!D10</f>
        <v>0</v>
      </c>
      <c r="E32" s="32">
        <f>E10-Data!E10</f>
        <v>0</v>
      </c>
      <c r="F32" s="30">
        <f>F10-Data!F10</f>
        <v>0</v>
      </c>
      <c r="G32" s="61">
        <f>G10-Data!G10</f>
        <v>0</v>
      </c>
      <c r="H32" s="30">
        <f>H10-Data!H10</f>
        <v>0</v>
      </c>
      <c r="I32" s="32">
        <f>I10-Data!I10</f>
        <v>0</v>
      </c>
    </row>
    <row r="33" spans="1:9" x14ac:dyDescent="0.25">
      <c r="A33" s="29">
        <f t="shared" si="12"/>
        <v>43560</v>
      </c>
      <c r="B33" s="30">
        <f>B11-Data!B11</f>
        <v>0</v>
      </c>
      <c r="C33" s="31">
        <f>C11-Data!C11</f>
        <v>0</v>
      </c>
      <c r="D33" s="32">
        <f>D11-Data!D11</f>
        <v>0</v>
      </c>
      <c r="E33" s="32">
        <f>E11-Data!E11</f>
        <v>0</v>
      </c>
      <c r="F33" s="30">
        <f>F11-Data!F11</f>
        <v>0</v>
      </c>
      <c r="G33" s="61">
        <f>G11-Data!G11</f>
        <v>0</v>
      </c>
      <c r="H33" s="30">
        <f>H11-Data!H11</f>
        <v>0</v>
      </c>
      <c r="I33" s="32">
        <f>I11-Data!I11</f>
        <v>0</v>
      </c>
    </row>
    <row r="34" spans="1:9" x14ac:dyDescent="0.25">
      <c r="A34" s="29">
        <f t="shared" si="12"/>
        <v>43563</v>
      </c>
      <c r="B34" s="30">
        <f>B12-Data!B12</f>
        <v>0</v>
      </c>
      <c r="C34" s="31">
        <f>C12-Data!C12</f>
        <v>0</v>
      </c>
      <c r="D34" s="32">
        <f>D12-Data!D12</f>
        <v>0</v>
      </c>
      <c r="E34" s="32">
        <f>E12-Data!E12</f>
        <v>0</v>
      </c>
      <c r="F34" s="30">
        <f>F12-Data!F12</f>
        <v>0</v>
      </c>
      <c r="G34" s="61">
        <f>G12-Data!G12</f>
        <v>0</v>
      </c>
      <c r="H34" s="30">
        <f>H12-Data!H12</f>
        <v>0</v>
      </c>
      <c r="I34" s="32">
        <f>I12-Data!I12</f>
        <v>0</v>
      </c>
    </row>
    <row r="35" spans="1:9" x14ac:dyDescent="0.25">
      <c r="A35" s="29">
        <f t="shared" si="12"/>
        <v>43564</v>
      </c>
      <c r="B35" s="30">
        <f>B13-Data!B13</f>
        <v>0</v>
      </c>
      <c r="C35" s="31">
        <f>C13-Data!C13</f>
        <v>0</v>
      </c>
      <c r="D35" s="32">
        <f>D13-Data!D13</f>
        <v>0</v>
      </c>
      <c r="E35" s="32">
        <f>E13-Data!E13</f>
        <v>0</v>
      </c>
      <c r="F35" s="30">
        <f>F13-Data!F13</f>
        <v>0</v>
      </c>
      <c r="G35" s="61">
        <f>G13-Data!G13</f>
        <v>0</v>
      </c>
      <c r="H35" s="30">
        <f>H13-Data!H13</f>
        <v>0</v>
      </c>
      <c r="I35" s="32">
        <f>I13-Data!I13</f>
        <v>0</v>
      </c>
    </row>
    <row r="36" spans="1:9" x14ac:dyDescent="0.25">
      <c r="A36" s="29">
        <f t="shared" si="12"/>
        <v>43565</v>
      </c>
      <c r="B36" s="30">
        <f>B14-Data!B14</f>
        <v>0</v>
      </c>
      <c r="C36" s="31">
        <f>C14-Data!C14</f>
        <v>0</v>
      </c>
      <c r="D36" s="32">
        <f>D14-Data!D14</f>
        <v>0</v>
      </c>
      <c r="E36" s="32">
        <f>E14-Data!E14</f>
        <v>0</v>
      </c>
      <c r="F36" s="30">
        <f>F14-Data!F14</f>
        <v>0</v>
      </c>
      <c r="G36" s="61">
        <f>G14-Data!G14</f>
        <v>0</v>
      </c>
      <c r="H36" s="30">
        <f>H14-Data!H14</f>
        <v>0</v>
      </c>
      <c r="I36" s="32">
        <f>I14-Data!I14</f>
        <v>0</v>
      </c>
    </row>
    <row r="37" spans="1:9" x14ac:dyDescent="0.25">
      <c r="A37" s="29">
        <f t="shared" si="12"/>
        <v>43566</v>
      </c>
      <c r="B37" s="30">
        <f>B15-Data!B15</f>
        <v>0</v>
      </c>
      <c r="C37" s="31">
        <f>C15-Data!C15</f>
        <v>0</v>
      </c>
      <c r="D37" s="32">
        <f>D15-Data!D15</f>
        <v>0</v>
      </c>
      <c r="E37" s="32">
        <f>E15-Data!E15</f>
        <v>0</v>
      </c>
      <c r="F37" s="30">
        <f>F15-Data!F15</f>
        <v>0</v>
      </c>
      <c r="G37" s="61">
        <f>G15-Data!G15</f>
        <v>0</v>
      </c>
      <c r="H37" s="30">
        <f>H15-Data!H15</f>
        <v>0</v>
      </c>
      <c r="I37" s="32">
        <f>I15-Data!I15</f>
        <v>0</v>
      </c>
    </row>
    <row r="38" spans="1:9" x14ac:dyDescent="0.25">
      <c r="A38" s="29">
        <f t="shared" si="12"/>
        <v>43567</v>
      </c>
      <c r="B38" s="30">
        <f>B16-Data!B16</f>
        <v>0</v>
      </c>
      <c r="C38" s="31">
        <f>C16-Data!C16</f>
        <v>0</v>
      </c>
      <c r="D38" s="32">
        <f>D16-Data!D16</f>
        <v>0</v>
      </c>
      <c r="E38" s="32">
        <f>E16-Data!E16</f>
        <v>0</v>
      </c>
      <c r="F38" s="30">
        <f>F16-Data!F16</f>
        <v>0</v>
      </c>
      <c r="G38" s="61">
        <f>G16-Data!G16</f>
        <v>0</v>
      </c>
      <c r="H38" s="30">
        <f>H16-Data!H16</f>
        <v>0</v>
      </c>
      <c r="I38" s="32">
        <f>I16-Data!I16</f>
        <v>0</v>
      </c>
    </row>
    <row r="39" spans="1:9" x14ac:dyDescent="0.25">
      <c r="A39" s="29">
        <f t="shared" si="12"/>
        <v>43570</v>
      </c>
      <c r="B39" s="30">
        <f>B17-Data!B17</f>
        <v>0</v>
      </c>
      <c r="C39" s="31">
        <f>C17-Data!C17</f>
        <v>0</v>
      </c>
      <c r="D39" s="32">
        <f>D17-Data!D17</f>
        <v>0</v>
      </c>
      <c r="E39" s="32">
        <f>E17-Data!E17</f>
        <v>0</v>
      </c>
      <c r="F39" s="30">
        <f>F17-Data!F17</f>
        <v>0</v>
      </c>
      <c r="G39" s="61">
        <f>G17-Data!G17</f>
        <v>0</v>
      </c>
      <c r="H39" s="30">
        <f>H17-Data!H17</f>
        <v>0</v>
      </c>
      <c r="I39" s="32">
        <f>I17-Data!I17</f>
        <v>0</v>
      </c>
    </row>
    <row r="40" spans="1:9" x14ac:dyDescent="0.25">
      <c r="A40" s="29">
        <f t="shared" si="12"/>
        <v>43571</v>
      </c>
      <c r="B40" s="30">
        <f>B18-Data!B18</f>
        <v>0</v>
      </c>
      <c r="C40" s="31">
        <f>C18-Data!C18</f>
        <v>0</v>
      </c>
      <c r="D40" s="32">
        <f>D18-Data!D18</f>
        <v>0</v>
      </c>
      <c r="E40" s="32">
        <f>E18-Data!E18</f>
        <v>0</v>
      </c>
      <c r="F40" s="30">
        <f>F18-Data!F18</f>
        <v>0</v>
      </c>
      <c r="G40" s="61">
        <f>G18-Data!G18</f>
        <v>0</v>
      </c>
      <c r="H40" s="30">
        <f>H18-Data!H18</f>
        <v>0</v>
      </c>
      <c r="I40" s="32">
        <f>I18-Data!I18</f>
        <v>0</v>
      </c>
    </row>
    <row r="41" spans="1:9" x14ac:dyDescent="0.25">
      <c r="A41" s="29">
        <f t="shared" si="12"/>
        <v>43572</v>
      </c>
      <c r="B41" s="30">
        <f>B19-Data!B19</f>
        <v>0</v>
      </c>
      <c r="C41" s="31">
        <f>C19-Data!C19</f>
        <v>0</v>
      </c>
      <c r="D41" s="32">
        <f>D19-Data!D19</f>
        <v>0</v>
      </c>
      <c r="E41" s="32">
        <f>E19-Data!E19</f>
        <v>0</v>
      </c>
      <c r="F41" s="30">
        <f>F19-Data!F19</f>
        <v>0</v>
      </c>
      <c r="G41" s="61">
        <f>G19-Data!G19</f>
        <v>0</v>
      </c>
      <c r="H41" s="30">
        <f>H19-Data!H19</f>
        <v>0</v>
      </c>
      <c r="I41" s="32">
        <f>I19-Data!I19</f>
        <v>0</v>
      </c>
    </row>
    <row r="42" spans="1:9" x14ac:dyDescent="0.25">
      <c r="A42" s="29">
        <f t="shared" si="12"/>
        <v>43573</v>
      </c>
      <c r="B42" s="30">
        <f>B20-Data!B20</f>
        <v>0</v>
      </c>
      <c r="C42" s="31">
        <f>C20-Data!C20</f>
        <v>0</v>
      </c>
      <c r="D42" s="32">
        <f>D20-Data!D20</f>
        <v>0</v>
      </c>
      <c r="E42" s="32">
        <f>E20-Data!E20</f>
        <v>0</v>
      </c>
      <c r="F42" s="30">
        <f>F20-Data!F20</f>
        <v>0</v>
      </c>
      <c r="G42" s="61">
        <f>G20-Data!G20</f>
        <v>0</v>
      </c>
      <c r="H42" s="30">
        <f>H20-Data!H20</f>
        <v>0</v>
      </c>
      <c r="I42" s="32">
        <f>I20-Data!I20</f>
        <v>0</v>
      </c>
    </row>
    <row r="43" spans="1:9" x14ac:dyDescent="0.25">
      <c r="A43" s="29">
        <f t="shared" si="12"/>
        <v>43578</v>
      </c>
      <c r="B43" s="30">
        <f>B21-Data!B21</f>
        <v>0</v>
      </c>
      <c r="C43" s="31">
        <f>C21-Data!C21</f>
        <v>0</v>
      </c>
      <c r="D43" s="32">
        <f>D21-Data!D21</f>
        <v>0</v>
      </c>
      <c r="E43" s="32">
        <f>E21-Data!E21</f>
        <v>0</v>
      </c>
      <c r="F43" s="30">
        <f>F21-Data!F21</f>
        <v>0</v>
      </c>
      <c r="G43" s="61">
        <f>G21-Data!G21</f>
        <v>0</v>
      </c>
      <c r="H43" s="30">
        <f>H21-Data!H21</f>
        <v>0</v>
      </c>
      <c r="I43" s="32">
        <f>I21-Data!I21</f>
        <v>0</v>
      </c>
    </row>
    <row r="44" spans="1:9" x14ac:dyDescent="0.25">
      <c r="A44" s="33">
        <f t="shared" si="12"/>
        <v>43579</v>
      </c>
      <c r="B44" s="34">
        <f>B22-Data!B22</f>
        <v>0</v>
      </c>
      <c r="C44" s="35">
        <f>C22-Data!C22</f>
        <v>0</v>
      </c>
      <c r="D44" s="36">
        <f>D22-Data!D22</f>
        <v>0</v>
      </c>
      <c r="E44" s="36">
        <f>E22-Data!E22</f>
        <v>0</v>
      </c>
      <c r="F44" s="34">
        <f>F22-Data!F22</f>
        <v>0</v>
      </c>
      <c r="G44" s="62">
        <f>G22-Data!G22</f>
        <v>0</v>
      </c>
      <c r="H44" s="34">
        <f>H22-Data!H22</f>
        <v>0</v>
      </c>
      <c r="I44" s="36">
        <f>I22-Data!I22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R44"/>
  <sheetViews>
    <sheetView showGridLines="0" workbookViewId="0">
      <selection activeCell="A4" sqref="A4"/>
    </sheetView>
  </sheetViews>
  <sheetFormatPr defaultRowHeight="15" x14ac:dyDescent="0.25"/>
  <cols>
    <col min="1" max="1" width="16.28515625" customWidth="1"/>
    <col min="2" max="9" width="14.28515625" customWidth="1"/>
    <col min="11" max="13" width="14.28515625" customWidth="1"/>
    <col min="15" max="18" width="14.28515625" customWidth="1"/>
  </cols>
  <sheetData>
    <row r="1" spans="1:18" ht="21" x14ac:dyDescent="0.35">
      <c r="A1" s="28" t="s">
        <v>42</v>
      </c>
    </row>
    <row r="2" spans="1:18" x14ac:dyDescent="0.25">
      <c r="A2" t="s">
        <v>52</v>
      </c>
    </row>
    <row r="4" spans="1:18" ht="21" x14ac:dyDescent="0.35">
      <c r="A4" s="26" t="s">
        <v>71</v>
      </c>
      <c r="B4" s="27"/>
      <c r="C4" s="27"/>
      <c r="D4" s="27"/>
      <c r="E4" s="27"/>
      <c r="F4" s="27"/>
      <c r="G4" s="27"/>
      <c r="H4" s="27"/>
      <c r="I4" s="27"/>
      <c r="K4" s="26" t="s">
        <v>40</v>
      </c>
      <c r="L4" s="27"/>
      <c r="M4" s="27"/>
      <c r="O4" s="26" t="s">
        <v>44</v>
      </c>
      <c r="P4" s="27"/>
      <c r="Q4" s="27"/>
      <c r="R4" s="27"/>
    </row>
    <row r="6" spans="1:18" x14ac:dyDescent="0.25">
      <c r="A6" s="8"/>
      <c r="B6" s="8" t="s">
        <v>3</v>
      </c>
      <c r="C6" s="9" t="s">
        <v>4</v>
      </c>
      <c r="D6" s="10" t="s">
        <v>4</v>
      </c>
      <c r="E6" s="10" t="s">
        <v>4</v>
      </c>
      <c r="F6" s="8" t="s">
        <v>2</v>
      </c>
      <c r="G6" s="11" t="s">
        <v>2</v>
      </c>
      <c r="H6" s="8" t="s">
        <v>0</v>
      </c>
      <c r="I6" s="10" t="s">
        <v>0</v>
      </c>
      <c r="K6" s="8" t="s">
        <v>21</v>
      </c>
      <c r="L6" s="10" t="s">
        <v>22</v>
      </c>
      <c r="M6" s="9" t="s">
        <v>29</v>
      </c>
      <c r="O6" s="8" t="s">
        <v>31</v>
      </c>
      <c r="P6" s="10" t="s">
        <v>27</v>
      </c>
      <c r="Q6" s="10" t="s">
        <v>55</v>
      </c>
      <c r="R6" s="9" t="s">
        <v>53</v>
      </c>
    </row>
    <row r="7" spans="1:18" x14ac:dyDescent="0.25">
      <c r="A7" s="12"/>
      <c r="B7" s="12" t="s">
        <v>1</v>
      </c>
      <c r="C7" s="13" t="s">
        <v>1</v>
      </c>
      <c r="D7" s="14" t="s">
        <v>0</v>
      </c>
      <c r="E7" s="14" t="s">
        <v>5</v>
      </c>
      <c r="F7" s="12" t="s">
        <v>9</v>
      </c>
      <c r="G7" s="15" t="s">
        <v>10</v>
      </c>
      <c r="H7" s="12" t="s">
        <v>25</v>
      </c>
      <c r="I7" s="14" t="s">
        <v>26</v>
      </c>
      <c r="K7" s="12" t="s">
        <v>41</v>
      </c>
      <c r="L7" s="14" t="s">
        <v>41</v>
      </c>
      <c r="M7" s="13" t="s">
        <v>30</v>
      </c>
      <c r="O7" s="12" t="s">
        <v>32</v>
      </c>
      <c r="P7" s="14" t="s">
        <v>41</v>
      </c>
      <c r="Q7" s="14" t="s">
        <v>56</v>
      </c>
      <c r="R7" s="13" t="s">
        <v>54</v>
      </c>
    </row>
    <row r="8" spans="1:18" x14ac:dyDescent="0.25">
      <c r="A8" s="16" t="s">
        <v>11</v>
      </c>
      <c r="B8" s="16" t="s">
        <v>7</v>
      </c>
      <c r="C8" s="17" t="s">
        <v>7</v>
      </c>
      <c r="D8" s="18" t="s">
        <v>6</v>
      </c>
      <c r="E8" s="18" t="s">
        <v>8</v>
      </c>
      <c r="F8" s="16" t="s">
        <v>7</v>
      </c>
      <c r="G8" s="19" t="s">
        <v>7</v>
      </c>
      <c r="H8" s="16" t="s">
        <v>6</v>
      </c>
      <c r="I8" s="18" t="s">
        <v>6</v>
      </c>
      <c r="K8" s="16"/>
      <c r="L8" s="18"/>
      <c r="M8" s="17"/>
      <c r="O8" s="16"/>
      <c r="P8" s="18"/>
      <c r="Q8" s="18"/>
      <c r="R8" s="17"/>
    </row>
    <row r="9" spans="1:18" x14ac:dyDescent="0.25">
      <c r="A9" s="106">
        <f>Data!A9</f>
        <v>43558</v>
      </c>
      <c r="B9" s="39"/>
      <c r="C9" s="41">
        <f>Data!C9</f>
        <v>1000</v>
      </c>
      <c r="D9" s="41">
        <f>Data!D9</f>
        <v>1000</v>
      </c>
      <c r="E9" s="109">
        <f>Data!E9</f>
        <v>1</v>
      </c>
      <c r="F9" s="39">
        <f>Data!F9</f>
        <v>12.5</v>
      </c>
      <c r="G9" s="115">
        <f>I9*E9</f>
        <v>5.0999999999999996</v>
      </c>
      <c r="H9" s="116">
        <f>F9/(E9*$L$24)</f>
        <v>12.4750499001996</v>
      </c>
      <c r="I9" s="42">
        <f>Data!I9</f>
        <v>5.0999999999999996</v>
      </c>
      <c r="J9" s="5"/>
      <c r="K9" s="53">
        <f>Data!F9/(Data!H9*Data!$E9)-1</f>
        <v>2.0000000000000018E-3</v>
      </c>
      <c r="L9" s="42">
        <f>Data!G9/(Data!I9*Data!$E9)-1</f>
        <v>0</v>
      </c>
      <c r="M9" s="41"/>
      <c r="O9" s="64">
        <f>MAX(G9-Data!G9,0)</f>
        <v>0</v>
      </c>
      <c r="P9" s="65">
        <f>O9*((1+$P$27)^(($A$23-A9)/365)-1)</f>
        <v>0</v>
      </c>
      <c r="Q9" s="65">
        <f>MAX(-(G9-Data!G9),0)</f>
        <v>0</v>
      </c>
      <c r="R9" s="49"/>
    </row>
    <row r="10" spans="1:18" x14ac:dyDescent="0.25">
      <c r="A10" s="107">
        <f>Data!A10</f>
        <v>43559</v>
      </c>
      <c r="B10" s="112">
        <f>C9+F9/$L$24-G9</f>
        <v>1007.3750499001995</v>
      </c>
      <c r="C10" s="114">
        <f>B10*(1+M10)</f>
        <v>1018.4561754491016</v>
      </c>
      <c r="D10" s="32">
        <f>D9+H9-I9</f>
        <v>1007.3750499001995</v>
      </c>
      <c r="E10" s="100">
        <f>C10/D10</f>
        <v>1.0109999999999999</v>
      </c>
      <c r="F10" s="30">
        <f>Data!F10</f>
        <v>17</v>
      </c>
      <c r="G10" s="117">
        <f t="shared" ref="G10:G21" si="0">I10*E10</f>
        <v>8.6999999999999993</v>
      </c>
      <c r="H10" s="112">
        <f t="shared" ref="H10:H21" si="1">F10/(E10*$L$24)</f>
        <v>16.781471675837249</v>
      </c>
      <c r="I10" s="32">
        <f>Data!I10</f>
        <v>8.6053412462908021</v>
      </c>
      <c r="J10" s="5"/>
      <c r="K10" s="54">
        <f>Data!F10/(Data!H10*Data!$E10)-1</f>
        <v>2.0000000000000018E-3</v>
      </c>
      <c r="L10" s="32">
        <f>Data!G10/(Data!I10*Data!$E10)-1</f>
        <v>0</v>
      </c>
      <c r="M10" s="37">
        <f>Data!C10/Data!B10-1</f>
        <v>1.0999999999999899E-2</v>
      </c>
      <c r="O10" s="66">
        <f>MAX(G10-Data!G10,0)</f>
        <v>0</v>
      </c>
      <c r="P10" s="67">
        <f t="shared" ref="P10:P22" si="2">O10*((1+$P$27)^(($A$23-A10)/365)-1)</f>
        <v>0</v>
      </c>
      <c r="Q10" s="67">
        <f>MAX(-(G10-Data!G10),0)</f>
        <v>0</v>
      </c>
      <c r="R10" s="50"/>
    </row>
    <row r="11" spans="1:18" x14ac:dyDescent="0.25">
      <c r="A11" s="107">
        <f>Data!A11</f>
        <v>43560</v>
      </c>
      <c r="B11" s="112">
        <f t="shared" ref="B11:B21" si="3">C10+F10/$L$24-G10</f>
        <v>1026.7222433133729</v>
      </c>
      <c r="C11" s="114">
        <f t="shared" ref="C11:C21" si="4">B11*(1+M11)</f>
        <v>1018.5084653668659</v>
      </c>
      <c r="D11" s="32">
        <f t="shared" ref="D11:D21" si="5">D10+H10-I10</f>
        <v>1015.551180329746</v>
      </c>
      <c r="E11" s="100">
        <f t="shared" ref="E11:E21" si="6">C11/D11</f>
        <v>1.0029119999999998</v>
      </c>
      <c r="F11" s="30">
        <f>Data!F11</f>
        <v>4.2</v>
      </c>
      <c r="G11" s="117">
        <f t="shared" si="0"/>
        <v>1.1000000000000001</v>
      </c>
      <c r="H11" s="112">
        <f t="shared" si="1"/>
        <v>4.1794462190771142</v>
      </c>
      <c r="I11" s="32">
        <f>Data!I11</f>
        <v>1.0968061006349514</v>
      </c>
      <c r="J11" s="5"/>
      <c r="K11" s="54">
        <f>Data!F11/(Data!H11*Data!$E11)-1</f>
        <v>2.0000000000000018E-3</v>
      </c>
      <c r="L11" s="32">
        <f>Data!G11/(Data!I11*Data!$E11)-1</f>
        <v>0</v>
      </c>
      <c r="M11" s="37">
        <f>Data!C11/Data!B11-1</f>
        <v>-8.0000000000000071E-3</v>
      </c>
      <c r="O11" s="66">
        <f>MAX(G11-Data!G11,0)</f>
        <v>0</v>
      </c>
      <c r="P11" s="67">
        <f t="shared" si="2"/>
        <v>0</v>
      </c>
      <c r="Q11" s="67">
        <f>MAX(-(G11-Data!G11),0)</f>
        <v>0</v>
      </c>
      <c r="R11" s="50"/>
    </row>
    <row r="12" spans="1:18" x14ac:dyDescent="0.25">
      <c r="A12" s="107">
        <f>Data!A12</f>
        <v>43563</v>
      </c>
      <c r="B12" s="112">
        <f t="shared" si="3"/>
        <v>1021.600082133333</v>
      </c>
      <c r="C12" s="110">
        <f>B12*(1+M12)-10</f>
        <v>1032.0320837759996</v>
      </c>
      <c r="D12" s="32">
        <f t="shared" si="5"/>
        <v>1018.6338204481882</v>
      </c>
      <c r="E12" s="100">
        <f t="shared" si="6"/>
        <v>1.0131531695284928</v>
      </c>
      <c r="F12" s="30">
        <f>Data!F12</f>
        <v>19.7</v>
      </c>
      <c r="G12" s="117">
        <f t="shared" si="0"/>
        <v>14.75701016089632</v>
      </c>
      <c r="H12" s="112">
        <f t="shared" si="1"/>
        <v>19.405435657734131</v>
      </c>
      <c r="I12" s="32">
        <f>Data!I12</f>
        <v>14.565428609145076</v>
      </c>
      <c r="J12" s="5"/>
      <c r="K12" s="54">
        <f>Data!F12/(Data!H12*Data!$E12)-1</f>
        <v>2.0000000000000018E-3</v>
      </c>
      <c r="L12" s="32">
        <f>Data!G12/(Data!I12*Data!$E12)-1</f>
        <v>0</v>
      </c>
      <c r="M12" s="37">
        <f>Data!C12/Data!B12-1</f>
        <v>2.0000000000000018E-2</v>
      </c>
      <c r="O12" s="66">
        <f>MAX(G12-Data!G12,0)</f>
        <v>0</v>
      </c>
      <c r="P12" s="67">
        <f t="shared" si="2"/>
        <v>0</v>
      </c>
      <c r="Q12" s="67">
        <f>MAX(-(G12-Data!G12),0)</f>
        <v>0.14298983910367902</v>
      </c>
      <c r="R12" s="50"/>
    </row>
    <row r="13" spans="1:18" x14ac:dyDescent="0.25">
      <c r="A13" s="107">
        <f>Data!A13</f>
        <v>43564</v>
      </c>
      <c r="B13" s="112">
        <f t="shared" si="3"/>
        <v>1036.935752257818</v>
      </c>
      <c r="C13" s="114">
        <f t="shared" si="4"/>
        <v>1034.8618807533023</v>
      </c>
      <c r="D13" s="32">
        <f t="shared" si="5"/>
        <v>1023.4738274967772</v>
      </c>
      <c r="E13" s="100">
        <f t="shared" si="6"/>
        <v>1.0111268631894361</v>
      </c>
      <c r="F13" s="30">
        <f>Data!F13</f>
        <v>5.7</v>
      </c>
      <c r="G13" s="117">
        <f t="shared" si="0"/>
        <v>5.7443395257180327</v>
      </c>
      <c r="H13" s="112">
        <f t="shared" si="1"/>
        <v>5.6260227688414668</v>
      </c>
      <c r="I13" s="32">
        <f>Data!I13</f>
        <v>5.6811264093987601</v>
      </c>
      <c r="J13" s="5"/>
      <c r="K13" s="54">
        <f>Data!F13/(Data!H13*Data!$E13)-1</f>
        <v>2.0000000000000018E-3</v>
      </c>
      <c r="L13" s="32">
        <f>Data!G13/(Data!I13*Data!$E13)-1</f>
        <v>0</v>
      </c>
      <c r="M13" s="37">
        <f>Data!C13/Data!B13-1</f>
        <v>-2.0000000000000018E-3</v>
      </c>
      <c r="O13" s="66">
        <f>MAX(G13-Data!G13,0)</f>
        <v>0</v>
      </c>
      <c r="P13" s="67">
        <f t="shared" si="2"/>
        <v>0</v>
      </c>
      <c r="Q13" s="67">
        <f>MAX(-(G13-Data!G13),0)</f>
        <v>5.5660474281967076E-2</v>
      </c>
      <c r="R13" s="50"/>
    </row>
    <row r="14" spans="1:18" x14ac:dyDescent="0.25">
      <c r="A14" s="107">
        <f>Data!A14</f>
        <v>43565</v>
      </c>
      <c r="B14" s="112">
        <f t="shared" si="3"/>
        <v>1034.8061639820753</v>
      </c>
      <c r="C14" s="114">
        <f t="shared" si="4"/>
        <v>1023.4232961782726</v>
      </c>
      <c r="D14" s="32">
        <f t="shared" si="5"/>
        <v>1023.4187238562199</v>
      </c>
      <c r="E14" s="100">
        <f t="shared" si="6"/>
        <v>1.0000044676943525</v>
      </c>
      <c r="F14" s="30">
        <f>Data!F14</f>
        <v>7.5</v>
      </c>
      <c r="G14" s="117">
        <f t="shared" si="0"/>
        <v>11.785800061386999</v>
      </c>
      <c r="H14" s="112">
        <f t="shared" si="1"/>
        <v>7.4849964994431719</v>
      </c>
      <c r="I14" s="32">
        <f>Data!I14</f>
        <v>11.785747406269872</v>
      </c>
      <c r="J14" s="5"/>
      <c r="K14" s="54">
        <f>Data!F14/(Data!H14*Data!$E14)-1</f>
        <v>2.0000000000000018E-3</v>
      </c>
      <c r="L14" s="32">
        <f>Data!G14/(Data!I14*Data!$E14)-1</f>
        <v>0</v>
      </c>
      <c r="M14" s="37">
        <f>Data!C14/Data!B14-1</f>
        <v>-1.0999999999999899E-2</v>
      </c>
      <c r="O14" s="66">
        <f>MAX(G14-Data!G14,0)</f>
        <v>0</v>
      </c>
      <c r="P14" s="67">
        <f t="shared" si="2"/>
        <v>0</v>
      </c>
      <c r="Q14" s="67">
        <f>MAX(-(G14-Data!G14),0)</f>
        <v>0.11419993861299993</v>
      </c>
      <c r="R14" s="50"/>
    </row>
    <row r="15" spans="1:18" x14ac:dyDescent="0.25">
      <c r="A15" s="107">
        <f>Data!A15</f>
        <v>43566</v>
      </c>
      <c r="B15" s="112">
        <f t="shared" si="3"/>
        <v>1019.1225260570053</v>
      </c>
      <c r="C15" s="114">
        <f t="shared" si="4"/>
        <v>1020.1416485830622</v>
      </c>
      <c r="D15" s="32">
        <f t="shared" si="5"/>
        <v>1019.1179729493933</v>
      </c>
      <c r="E15" s="100">
        <f t="shared" si="6"/>
        <v>1.0010044721620464</v>
      </c>
      <c r="F15" s="30">
        <f>Data!F15</f>
        <v>1.5</v>
      </c>
      <c r="G15" s="117">
        <f t="shared" si="0"/>
        <v>11.686759724736685</v>
      </c>
      <c r="H15" s="112">
        <f t="shared" si="1"/>
        <v>1.4955037960925426</v>
      </c>
      <c r="I15" s="32">
        <f>Data!I15</f>
        <v>11.675032479619921</v>
      </c>
      <c r="J15" s="5"/>
      <c r="K15" s="54">
        <f>Data!F15/(Data!H15*Data!$E15)-1</f>
        <v>1.9999999999997797E-3</v>
      </c>
      <c r="L15" s="32">
        <f>Data!G15/(Data!I15*Data!$E15)-1</f>
        <v>0</v>
      </c>
      <c r="M15" s="37">
        <f>Data!C15/Data!B15-1</f>
        <v>9.9999999999988987E-4</v>
      </c>
      <c r="O15" s="66">
        <f>MAX(G15-Data!G15,0)</f>
        <v>0</v>
      </c>
      <c r="P15" s="67">
        <f t="shared" si="2"/>
        <v>0</v>
      </c>
      <c r="Q15" s="67">
        <f>MAX(-(G15-Data!G15),0)</f>
        <v>0.11324027526331548</v>
      </c>
      <c r="R15" s="50"/>
    </row>
    <row r="16" spans="1:18" x14ac:dyDescent="0.25">
      <c r="A16" s="107">
        <f>Data!A16</f>
        <v>43567</v>
      </c>
      <c r="B16" s="112">
        <f t="shared" si="3"/>
        <v>1009.9518948463494</v>
      </c>
      <c r="C16" s="114">
        <f t="shared" si="4"/>
        <v>1006.9220391618104</v>
      </c>
      <c r="D16" s="32">
        <f t="shared" si="5"/>
        <v>1008.9384442658659</v>
      </c>
      <c r="E16" s="100">
        <f t="shared" si="6"/>
        <v>0.99800145874556034</v>
      </c>
      <c r="F16" s="30">
        <f>Data!F16</f>
        <v>4.4000000000000004</v>
      </c>
      <c r="G16" s="117">
        <f t="shared" si="0"/>
        <v>4.6548958225646118</v>
      </c>
      <c r="H16" s="112">
        <f t="shared" si="1"/>
        <v>4.4000111687109236</v>
      </c>
      <c r="I16" s="32">
        <f>Data!I16</f>
        <v>4.6642174535652394</v>
      </c>
      <c r="J16" s="5"/>
      <c r="K16" s="54">
        <f>Data!F16/(Data!H16*Data!$E16)-1</f>
        <v>2.0000000000002238E-3</v>
      </c>
      <c r="L16" s="32">
        <f>Data!G16/(Data!I16*Data!$E16)-1</f>
        <v>0</v>
      </c>
      <c r="M16" s="37">
        <f>Data!C16/Data!B16-1</f>
        <v>-3.0000000000000027E-3</v>
      </c>
      <c r="O16" s="66">
        <f>MAX(G16-Data!G16,0)</f>
        <v>0</v>
      </c>
      <c r="P16" s="67">
        <f t="shared" si="2"/>
        <v>0</v>
      </c>
      <c r="Q16" s="67">
        <f>MAX(-(G16-Data!G16),0)</f>
        <v>4.5104177435388415E-2</v>
      </c>
      <c r="R16" s="50"/>
    </row>
    <row r="17" spans="1:18" x14ac:dyDescent="0.25">
      <c r="A17" s="107">
        <f>Data!A17</f>
        <v>43570</v>
      </c>
      <c r="B17" s="112">
        <f t="shared" si="3"/>
        <v>1006.6583609041161</v>
      </c>
      <c r="C17" s="114">
        <f t="shared" si="4"/>
        <v>1008.6716776259243</v>
      </c>
      <c r="D17" s="32">
        <f t="shared" si="5"/>
        <v>1008.6742379810115</v>
      </c>
      <c r="E17" s="100">
        <f t="shared" si="6"/>
        <v>0.99999746166305159</v>
      </c>
      <c r="F17" s="30">
        <f>Data!F17</f>
        <v>16.600000000000001</v>
      </c>
      <c r="G17" s="117">
        <f t="shared" si="0"/>
        <v>6.8337832288714528</v>
      </c>
      <c r="H17" s="112">
        <f t="shared" si="1"/>
        <v>16.56690831986058</v>
      </c>
      <c r="I17" s="32">
        <f>Data!I17</f>
        <v>6.8338005753599518</v>
      </c>
      <c r="J17" s="5"/>
      <c r="K17" s="54">
        <f>Data!F17/(Data!H17*Data!$E17)-1</f>
        <v>1.9999999999997797E-3</v>
      </c>
      <c r="L17" s="32">
        <f>Data!G17/(Data!I17*Data!$E17)-1</f>
        <v>0</v>
      </c>
      <c r="M17" s="37">
        <f>Data!C17/Data!B17-1</f>
        <v>2.0000000000000018E-3</v>
      </c>
      <c r="O17" s="66">
        <f>MAX(G17-Data!G17,0)</f>
        <v>0</v>
      </c>
      <c r="P17" s="67">
        <f t="shared" si="2"/>
        <v>0</v>
      </c>
      <c r="Q17" s="67">
        <f>MAX(-(G17-Data!G17),0)</f>
        <v>6.6216771128547514E-2</v>
      </c>
      <c r="R17" s="50"/>
    </row>
    <row r="18" spans="1:18" x14ac:dyDescent="0.25">
      <c r="A18" s="107">
        <f>Data!A18</f>
        <v>43571</v>
      </c>
      <c r="B18" s="112">
        <f t="shared" si="3"/>
        <v>1018.4047606645179</v>
      </c>
      <c r="C18" s="114">
        <f t="shared" si="4"/>
        <v>992.94464164790486</v>
      </c>
      <c r="D18" s="32">
        <f t="shared" si="5"/>
        <v>1018.4073457255121</v>
      </c>
      <c r="E18" s="100">
        <f t="shared" si="6"/>
        <v>0.97499752512147519</v>
      </c>
      <c r="F18" s="30">
        <f>Data!F18</f>
        <v>10.3</v>
      </c>
      <c r="G18" s="101">
        <f>I18*E17</f>
        <v>18.025341270356584</v>
      </c>
      <c r="H18" s="112">
        <f t="shared" si="1"/>
        <v>10.543043292836824</v>
      </c>
      <c r="I18" s="32">
        <f>Data!I18</f>
        <v>18.025387024862479</v>
      </c>
      <c r="J18" s="5"/>
      <c r="K18" s="54">
        <f>Data!F18/(Data!H18*Data!$E18)-1</f>
        <v>2.0000000000002238E-3</v>
      </c>
      <c r="L18" s="32">
        <f>Data!G18/(Data!I18*Data!$E18)-1</f>
        <v>2.5641025641025994E-2</v>
      </c>
      <c r="M18" s="37">
        <f>Data!C18/Data!B18-1</f>
        <v>-2.5000000000000022E-2</v>
      </c>
      <c r="O18" s="66">
        <f>MAX(G18-Data!G18,0)</f>
        <v>0</v>
      </c>
      <c r="P18" s="67">
        <f t="shared" si="2"/>
        <v>0</v>
      </c>
      <c r="Q18" s="67">
        <f>MAX(-(G18-Data!G18),0)</f>
        <v>0.174658729643415</v>
      </c>
      <c r="R18" s="50"/>
    </row>
    <row r="19" spans="1:18" x14ac:dyDescent="0.25">
      <c r="A19" s="107">
        <f>Data!A19</f>
        <v>43572</v>
      </c>
      <c r="B19" s="112">
        <f t="shared" si="3"/>
        <v>985.19874149531279</v>
      </c>
      <c r="C19" s="114">
        <f t="shared" si="4"/>
        <v>987.16913897830341</v>
      </c>
      <c r="D19" s="32">
        <f t="shared" si="5"/>
        <v>1010.9250019934865</v>
      </c>
      <c r="E19" s="100">
        <f t="shared" si="6"/>
        <v>0.97650086508065592</v>
      </c>
      <c r="F19" s="30">
        <f>Data!F19</f>
        <v>7.1</v>
      </c>
      <c r="G19" s="117">
        <f t="shared" si="0"/>
        <v>5.1500989719446837</v>
      </c>
      <c r="H19" s="112">
        <f t="shared" si="1"/>
        <v>7.2563462017292792</v>
      </c>
      <c r="I19" s="32">
        <f>Data!I19</f>
        <v>5.2740342134968836</v>
      </c>
      <c r="J19" s="5"/>
      <c r="K19" s="54">
        <f>Data!F19/(Data!H19*Data!$E19)-1</f>
        <v>2.0000000000000018E-3</v>
      </c>
      <c r="L19" s="32">
        <f>Data!G19/(Data!I19*Data!$E19)-1</f>
        <v>0</v>
      </c>
      <c r="M19" s="37">
        <f>Data!C19/Data!B19-1</f>
        <v>2.0000000000000018E-3</v>
      </c>
      <c r="O19" s="66">
        <f>MAX(G19-Data!G19,0)</f>
        <v>0</v>
      </c>
      <c r="P19" s="67">
        <f t="shared" si="2"/>
        <v>0</v>
      </c>
      <c r="Q19" s="67">
        <f>MAX(-(G19-Data!G19),0)</f>
        <v>4.9901028055316488E-2</v>
      </c>
      <c r="R19" s="50"/>
    </row>
    <row r="20" spans="1:18" x14ac:dyDescent="0.25">
      <c r="A20" s="107">
        <f>Data!A20</f>
        <v>43573</v>
      </c>
      <c r="B20" s="112">
        <f t="shared" si="3"/>
        <v>989.10486834967207</v>
      </c>
      <c r="C20" s="114">
        <f t="shared" si="4"/>
        <v>998.99591703316878</v>
      </c>
      <c r="D20" s="32">
        <f t="shared" si="5"/>
        <v>1012.9073139817189</v>
      </c>
      <c r="E20" s="100">
        <f t="shared" si="6"/>
        <v>0.98626587373146246</v>
      </c>
      <c r="F20" s="30">
        <f>Data!F20</f>
        <v>6.8</v>
      </c>
      <c r="G20" s="117">
        <f t="shared" si="0"/>
        <v>8.7155521063679267</v>
      </c>
      <c r="H20" s="112">
        <f t="shared" si="1"/>
        <v>6.8809307170212106</v>
      </c>
      <c r="I20" s="32">
        <f>Data!I20</f>
        <v>8.8369194742522055</v>
      </c>
      <c r="J20" s="5"/>
      <c r="K20" s="54">
        <f>Data!F20/(Data!H20*Data!$E20)-1</f>
        <v>2.0000000000000018E-3</v>
      </c>
      <c r="L20" s="32">
        <f>Data!G20/(Data!I20*Data!$E20)-1</f>
        <v>0</v>
      </c>
      <c r="M20" s="37">
        <f>Data!C20/Data!B20-1</f>
        <v>1.0000000000000009E-2</v>
      </c>
      <c r="O20" s="66">
        <f>MAX(G20-Data!G20,0)</f>
        <v>0</v>
      </c>
      <c r="P20" s="67">
        <f t="shared" si="2"/>
        <v>0</v>
      </c>
      <c r="Q20" s="67">
        <f>MAX(-(G20-Data!G20),0)</f>
        <v>8.444789363207228E-2</v>
      </c>
      <c r="R20" s="50"/>
    </row>
    <row r="21" spans="1:18" x14ac:dyDescent="0.25">
      <c r="A21" s="107">
        <f>Data!A21</f>
        <v>43578</v>
      </c>
      <c r="B21" s="112">
        <f t="shared" si="3"/>
        <v>997.06679207250943</v>
      </c>
      <c r="C21" s="114">
        <f t="shared" si="4"/>
        <v>1009.0315935773796</v>
      </c>
      <c r="D21" s="32">
        <f t="shared" si="5"/>
        <v>1010.9513252244878</v>
      </c>
      <c r="E21" s="100">
        <f t="shared" si="6"/>
        <v>0.99810106421624012</v>
      </c>
      <c r="F21" s="30">
        <f>Data!F21</f>
        <v>9.1</v>
      </c>
      <c r="G21" s="117">
        <f t="shared" si="0"/>
        <v>9.6069153899737358</v>
      </c>
      <c r="H21" s="112">
        <f t="shared" si="1"/>
        <v>9.0991149623478567</v>
      </c>
      <c r="I21" s="32">
        <f>Data!I21</f>
        <v>9.6251930134125008</v>
      </c>
      <c r="J21" s="5"/>
      <c r="K21" s="54">
        <f>Data!F21/(Data!H21*Data!$E21)-1</f>
        <v>2.0000000000000018E-3</v>
      </c>
      <c r="L21" s="32">
        <f>Data!G21/(Data!I21*Data!$E21)-1</f>
        <v>0</v>
      </c>
      <c r="M21" s="37">
        <f>Data!C21/Data!B21-1</f>
        <v>1.2000000000000011E-2</v>
      </c>
      <c r="O21" s="66">
        <f>MAX(G21-Data!G21,0)</f>
        <v>0</v>
      </c>
      <c r="P21" s="67">
        <f t="shared" si="2"/>
        <v>0</v>
      </c>
      <c r="Q21" s="67">
        <f>MAX(-(G21-Data!G21),0)</f>
        <v>9.3084610026263448E-2</v>
      </c>
      <c r="R21" s="50"/>
    </row>
    <row r="22" spans="1:18" x14ac:dyDescent="0.25">
      <c r="A22" s="107">
        <f>Data!A22</f>
        <v>43579</v>
      </c>
      <c r="B22" s="112">
        <f t="shared" ref="B22:B23" si="7">C21+F21/$L$24-G21</f>
        <v>1008.5065145147511</v>
      </c>
      <c r="C22" s="114">
        <f t="shared" ref="C22" si="8">B22*(1+M22)</f>
        <v>1018.5915796598986</v>
      </c>
      <c r="D22" s="32">
        <f t="shared" ref="D22" si="9">D21+H21-I21</f>
        <v>1010.4252471734231</v>
      </c>
      <c r="E22" s="100">
        <f t="shared" ref="E22" si="10">C22/D22</f>
        <v>1.0080820748584025</v>
      </c>
      <c r="F22" s="30">
        <f>Data!F22</f>
        <v>8.5</v>
      </c>
      <c r="G22" s="117">
        <f t="shared" ref="G22" si="11">I22*E22</f>
        <v>15.945498740059506</v>
      </c>
      <c r="H22" s="112">
        <f t="shared" ref="H22" si="12">F22/(E22*$L$24)</f>
        <v>8.4150230856225434</v>
      </c>
      <c r="I22" s="32">
        <f>Data!I22</f>
        <v>15.81765923404525</v>
      </c>
      <c r="J22" s="5"/>
      <c r="K22" s="55">
        <f>Data!F22/(Data!H22*Data!$E22)-1</f>
        <v>2.0000000000002238E-3</v>
      </c>
      <c r="L22" s="36">
        <f>Data!G22/(Data!I22*Data!$E22)-1</f>
        <v>0</v>
      </c>
      <c r="M22" s="38">
        <f>Data!C22/Data!B22-1</f>
        <v>1.0000000000000009E-2</v>
      </c>
      <c r="O22" s="68">
        <f>MAX(G22-Data!G22,0)</f>
        <v>0</v>
      </c>
      <c r="P22" s="69">
        <f t="shared" si="2"/>
        <v>0</v>
      </c>
      <c r="Q22" s="69">
        <f>MAX(-(G22-Data!G22),0)</f>
        <v>0.15450125994049557</v>
      </c>
      <c r="R22" s="51">
        <f>C22-'Data (Solution Stage 1)'!C22-(-10)</f>
        <v>0.99750456238029983</v>
      </c>
    </row>
    <row r="23" spans="1:18" x14ac:dyDescent="0.25">
      <c r="A23" s="108">
        <f>Data!A23</f>
        <v>43581</v>
      </c>
      <c r="B23" s="124">
        <f t="shared" si="7"/>
        <v>1011.1291148519747</v>
      </c>
      <c r="C23" s="88"/>
      <c r="D23" s="89"/>
      <c r="E23" s="90"/>
      <c r="F23" s="59"/>
      <c r="G23" s="91"/>
      <c r="H23" s="92"/>
      <c r="I23" s="58"/>
    </row>
    <row r="24" spans="1:18" x14ac:dyDescent="0.25">
      <c r="A24" s="95" t="s">
        <v>66</v>
      </c>
      <c r="E24" s="52"/>
      <c r="K24" s="56" t="s">
        <v>47</v>
      </c>
      <c r="L24" s="57">
        <f>1+$K$9</f>
        <v>1.002</v>
      </c>
      <c r="O24" s="23" t="s">
        <v>45</v>
      </c>
      <c r="P24" s="71"/>
      <c r="Q24" s="71"/>
      <c r="R24" s="72"/>
    </row>
    <row r="25" spans="1:18" x14ac:dyDescent="0.25">
      <c r="A25" s="1"/>
      <c r="E25" s="52"/>
      <c r="O25" s="70">
        <f>SUM(O9:O22)</f>
        <v>0</v>
      </c>
      <c r="P25" s="70">
        <f>SUM(P9:P22)</f>
        <v>0</v>
      </c>
      <c r="Q25" s="70">
        <f>SUM(Q9:Q22)</f>
        <v>1.0940049971234602</v>
      </c>
      <c r="R25" s="70">
        <f>R22</f>
        <v>0.99750456238029983</v>
      </c>
    </row>
    <row r="26" spans="1:18" ht="21" x14ac:dyDescent="0.35">
      <c r="A26" s="26" t="s">
        <v>37</v>
      </c>
      <c r="B26" s="27"/>
      <c r="C26" s="27"/>
      <c r="D26" s="27"/>
      <c r="E26" s="27"/>
      <c r="F26" s="27"/>
      <c r="G26" s="27"/>
      <c r="H26" s="27"/>
      <c r="I26" s="27"/>
    </row>
    <row r="27" spans="1:18" x14ac:dyDescent="0.25">
      <c r="O27" s="56" t="s">
        <v>46</v>
      </c>
      <c r="P27" s="57">
        <v>0.08</v>
      </c>
      <c r="Q27" s="63"/>
      <c r="R27" s="5"/>
    </row>
    <row r="28" spans="1:18" x14ac:dyDescent="0.25">
      <c r="A28" s="8"/>
      <c r="B28" s="8" t="s">
        <v>3</v>
      </c>
      <c r="C28" s="9" t="s">
        <v>4</v>
      </c>
      <c r="D28" s="10" t="s">
        <v>4</v>
      </c>
      <c r="E28" s="10" t="s">
        <v>4</v>
      </c>
      <c r="F28" s="8" t="s">
        <v>2</v>
      </c>
      <c r="G28" s="11" t="s">
        <v>2</v>
      </c>
      <c r="H28" s="8" t="s">
        <v>0</v>
      </c>
      <c r="I28" s="10" t="s">
        <v>0</v>
      </c>
    </row>
    <row r="29" spans="1:18" x14ac:dyDescent="0.25">
      <c r="A29" s="12"/>
      <c r="B29" s="12" t="s">
        <v>1</v>
      </c>
      <c r="C29" s="13" t="s">
        <v>1</v>
      </c>
      <c r="D29" s="14" t="s">
        <v>0</v>
      </c>
      <c r="E29" s="14" t="s">
        <v>5</v>
      </c>
      <c r="F29" s="12" t="s">
        <v>9</v>
      </c>
      <c r="G29" s="15" t="s">
        <v>10</v>
      </c>
      <c r="H29" s="12" t="s">
        <v>25</v>
      </c>
      <c r="I29" s="14" t="s">
        <v>26</v>
      </c>
    </row>
    <row r="30" spans="1:18" x14ac:dyDescent="0.25">
      <c r="A30" s="16" t="s">
        <v>11</v>
      </c>
      <c r="B30" s="16" t="s">
        <v>7</v>
      </c>
      <c r="C30" s="17" t="s">
        <v>7</v>
      </c>
      <c r="D30" s="18" t="s">
        <v>6</v>
      </c>
      <c r="E30" s="18" t="s">
        <v>8</v>
      </c>
      <c r="F30" s="16" t="s">
        <v>7</v>
      </c>
      <c r="G30" s="19" t="s">
        <v>7</v>
      </c>
      <c r="H30" s="16" t="s">
        <v>6</v>
      </c>
      <c r="I30" s="18" t="s">
        <v>6</v>
      </c>
    </row>
    <row r="31" spans="1:18" x14ac:dyDescent="0.25">
      <c r="A31" s="40">
        <f>A9</f>
        <v>43558</v>
      </c>
      <c r="B31" s="39">
        <f>B9-Data!B9</f>
        <v>0</v>
      </c>
      <c r="C31" s="41">
        <f>C9-Data!C9</f>
        <v>0</v>
      </c>
      <c r="D31" s="42">
        <f>D9-Data!D9</f>
        <v>0</v>
      </c>
      <c r="E31" s="42">
        <f>E9-Data!E9</f>
        <v>0</v>
      </c>
      <c r="F31" s="39">
        <f>F9-Data!F9</f>
        <v>0</v>
      </c>
      <c r="G31" s="60">
        <f>G9-Data!G9</f>
        <v>0</v>
      </c>
      <c r="H31" s="39">
        <f>H9-Data!H9</f>
        <v>0</v>
      </c>
      <c r="I31" s="42">
        <f>I9-Data!I9</f>
        <v>0</v>
      </c>
    </row>
    <row r="32" spans="1:18" x14ac:dyDescent="0.25">
      <c r="A32" s="29">
        <f t="shared" ref="A32:A44" si="13">A10</f>
        <v>43559</v>
      </c>
      <c r="B32" s="30">
        <f>B10-Data!B10</f>
        <v>0</v>
      </c>
      <c r="C32" s="31">
        <f>C10-Data!C10</f>
        <v>0</v>
      </c>
      <c r="D32" s="32">
        <f>D10-Data!D10</f>
        <v>0</v>
      </c>
      <c r="E32" s="32">
        <f>E10-Data!E10</f>
        <v>0</v>
      </c>
      <c r="F32" s="30">
        <f>F10-Data!F10</f>
        <v>0</v>
      </c>
      <c r="G32" s="61">
        <f>G10-Data!G10</f>
        <v>0</v>
      </c>
      <c r="H32" s="30">
        <f>H10-Data!H10</f>
        <v>0</v>
      </c>
      <c r="I32" s="32">
        <f>I10-Data!I10</f>
        <v>0</v>
      </c>
    </row>
    <row r="33" spans="1:9" x14ac:dyDescent="0.25">
      <c r="A33" s="29">
        <f t="shared" si="13"/>
        <v>43560</v>
      </c>
      <c r="B33" s="30">
        <f>B11-Data!B11</f>
        <v>0</v>
      </c>
      <c r="C33" s="31">
        <f>C11-Data!C11</f>
        <v>0</v>
      </c>
      <c r="D33" s="32">
        <f>D11-Data!D11</f>
        <v>0</v>
      </c>
      <c r="E33" s="32">
        <f>E11-Data!E11</f>
        <v>0</v>
      </c>
      <c r="F33" s="30">
        <f>F11-Data!F11</f>
        <v>0</v>
      </c>
      <c r="G33" s="61">
        <f>G11-Data!G11</f>
        <v>0</v>
      </c>
      <c r="H33" s="30">
        <f>H11-Data!H11</f>
        <v>0</v>
      </c>
      <c r="I33" s="32">
        <f>I11-Data!I11</f>
        <v>0</v>
      </c>
    </row>
    <row r="34" spans="1:9" x14ac:dyDescent="0.25">
      <c r="A34" s="29">
        <f t="shared" si="13"/>
        <v>43563</v>
      </c>
      <c r="B34" s="30">
        <f>B12-Data!B12</f>
        <v>0</v>
      </c>
      <c r="C34" s="31">
        <f>C12-Data!C12</f>
        <v>-10</v>
      </c>
      <c r="D34" s="32">
        <f>D12-Data!D12</f>
        <v>0</v>
      </c>
      <c r="E34" s="32">
        <f>E12-Data!E12</f>
        <v>-9.8170704715068169E-3</v>
      </c>
      <c r="F34" s="30">
        <f>F12-Data!F12</f>
        <v>0</v>
      </c>
      <c r="G34" s="61">
        <f>G12-Data!G12</f>
        <v>-0.14298983910367902</v>
      </c>
      <c r="H34" s="30">
        <f>H12-Data!H12</f>
        <v>0.18622685385477311</v>
      </c>
      <c r="I34" s="32">
        <f>I12-Data!I12</f>
        <v>0</v>
      </c>
    </row>
    <row r="35" spans="1:9" x14ac:dyDescent="0.25">
      <c r="A35" s="29">
        <f t="shared" si="13"/>
        <v>43564</v>
      </c>
      <c r="B35" s="30">
        <f>B13-Data!B13</f>
        <v>-9.8570101608961522</v>
      </c>
      <c r="C35" s="31">
        <f>C13-Data!C13</f>
        <v>-9.8372961405743808</v>
      </c>
      <c r="D35" s="32">
        <f>D13-Data!D13</f>
        <v>0.18622685385480509</v>
      </c>
      <c r="E35" s="32">
        <f>E13-Data!E13</f>
        <v>-9.7974363305635137E-3</v>
      </c>
      <c r="F35" s="30">
        <f>F13-Data!F13</f>
        <v>0</v>
      </c>
      <c r="G35" s="61">
        <f>G13-Data!G13</f>
        <v>-5.5660474281967076E-2</v>
      </c>
      <c r="H35" s="30">
        <f>H13-Data!H13</f>
        <v>5.3990878557735655E-2</v>
      </c>
      <c r="I35" s="32">
        <f>I13-Data!I13</f>
        <v>0</v>
      </c>
    </row>
    <row r="36" spans="1:9" x14ac:dyDescent="0.25">
      <c r="A36" s="29">
        <f t="shared" si="13"/>
        <v>43565</v>
      </c>
      <c r="B36" s="30">
        <f>B14-Data!B14</f>
        <v>-9.7816356662924591</v>
      </c>
      <c r="C36" s="31">
        <f>C14-Data!C14</f>
        <v>-9.6740376739631984</v>
      </c>
      <c r="D36" s="32">
        <f>D14-Data!D14</f>
        <v>0.24021773241247502</v>
      </c>
      <c r="E36" s="32">
        <f>E14-Data!E14</f>
        <v>-9.6896645309272333E-3</v>
      </c>
      <c r="F36" s="30">
        <f>F14-Data!F14</f>
        <v>0</v>
      </c>
      <c r="G36" s="61">
        <f>G14-Data!G14</f>
        <v>-0.11419993861299993</v>
      </c>
      <c r="H36" s="30">
        <f>H14-Data!H14</f>
        <v>7.1830768130667799E-2</v>
      </c>
      <c r="I36" s="32">
        <f>I14-Data!I14</f>
        <v>0</v>
      </c>
    </row>
    <row r="37" spans="1:9" x14ac:dyDescent="0.25">
      <c r="A37" s="29">
        <f t="shared" si="13"/>
        <v>43566</v>
      </c>
      <c r="B37" s="30">
        <f>B15-Data!B15</f>
        <v>-9.5598377353502428</v>
      </c>
      <c r="C37" s="31">
        <f>C15-Data!C15</f>
        <v>-9.5693975730856664</v>
      </c>
      <c r="D37" s="32">
        <f>D15-Data!D15</f>
        <v>0.31204850054314193</v>
      </c>
      <c r="E37" s="32">
        <f>E15-Data!E15</f>
        <v>-9.6993541954584206E-3</v>
      </c>
      <c r="F37" s="30">
        <f>F15-Data!F15</f>
        <v>0</v>
      </c>
      <c r="G37" s="61">
        <f>G15-Data!G15</f>
        <v>-0.11324027526331548</v>
      </c>
      <c r="H37" s="30">
        <f>H15-Data!H15</f>
        <v>1.4351801824309396E-2</v>
      </c>
      <c r="I37" s="32">
        <f>I15-Data!I15</f>
        <v>0</v>
      </c>
    </row>
    <row r="38" spans="1:9" x14ac:dyDescent="0.25">
      <c r="A38" s="29">
        <f t="shared" si="13"/>
        <v>43567</v>
      </c>
      <c r="B38" s="30">
        <f>B16-Data!B16</f>
        <v>-9.4561572978225286</v>
      </c>
      <c r="C38" s="31">
        <f>C16-Data!C16</f>
        <v>-9.4277888259290421</v>
      </c>
      <c r="D38" s="32">
        <f>D16-Data!D16</f>
        <v>0.32640030236746043</v>
      </c>
      <c r="E38" s="32">
        <f>E16-Data!E16</f>
        <v>-9.6702561328720904E-3</v>
      </c>
      <c r="F38" s="30">
        <f>F16-Data!F16</f>
        <v>0</v>
      </c>
      <c r="G38" s="61">
        <f>G16-Data!G16</f>
        <v>-4.5104177435388415E-2</v>
      </c>
      <c r="H38" s="30">
        <f>H16-Data!H16</f>
        <v>4.2225294568346783E-2</v>
      </c>
      <c r="I38" s="32">
        <f>I16-Data!I16</f>
        <v>0</v>
      </c>
    </row>
    <row r="39" spans="1:9" x14ac:dyDescent="0.25">
      <c r="A39" s="29">
        <f t="shared" si="13"/>
        <v>43570</v>
      </c>
      <c r="B39" s="30">
        <f>B17-Data!B17</f>
        <v>-9.3826846484935231</v>
      </c>
      <c r="C39" s="31">
        <f>C17-Data!C17</f>
        <v>-9.4014500177904665</v>
      </c>
      <c r="D39" s="32">
        <f>D17-Data!D17</f>
        <v>0.36862559693577168</v>
      </c>
      <c r="E39" s="32">
        <f>E17-Data!E17</f>
        <v>-9.689596645137577E-3</v>
      </c>
      <c r="F39" s="30">
        <f>F17-Data!F17</f>
        <v>0</v>
      </c>
      <c r="G39" s="61">
        <f>G17-Data!G17</f>
        <v>-6.6216771128547514E-2</v>
      </c>
      <c r="H39" s="30">
        <f>H17-Data!H17</f>
        <v>0.15898654732229289</v>
      </c>
      <c r="I39" s="32">
        <f>I17-Data!I17</f>
        <v>0</v>
      </c>
    </row>
    <row r="40" spans="1:9" x14ac:dyDescent="0.25">
      <c r="A40" s="29">
        <f t="shared" si="13"/>
        <v>43571</v>
      </c>
      <c r="B40" s="30">
        <f>B18-Data!B18</f>
        <v>-9.3352332466618009</v>
      </c>
      <c r="C40" s="31">
        <f>C18-Data!C18</f>
        <v>-9.1018524154952729</v>
      </c>
      <c r="D40" s="32">
        <f>D18-Data!D18</f>
        <v>0.52761214425800063</v>
      </c>
      <c r="E40" s="32">
        <f>E18-Data!E18</f>
        <v>-9.4473567290090932E-3</v>
      </c>
      <c r="F40" s="30">
        <f>F18-Data!F18</f>
        <v>0</v>
      </c>
      <c r="G40" s="61">
        <f>G18-Data!G18</f>
        <v>-0.174658729643415</v>
      </c>
      <c r="H40" s="30">
        <f>H18-Data!H18</f>
        <v>0.1011777224232091</v>
      </c>
      <c r="I40" s="32">
        <f>I18-Data!I18</f>
        <v>0</v>
      </c>
    </row>
    <row r="41" spans="1:9" x14ac:dyDescent="0.25">
      <c r="A41" s="29">
        <f t="shared" si="13"/>
        <v>43572</v>
      </c>
      <c r="B41" s="30">
        <f>B19-Data!B19</f>
        <v>-8.927193685851762</v>
      </c>
      <c r="C41" s="31">
        <f>C19-Data!C19</f>
        <v>-8.945048073223461</v>
      </c>
      <c r="D41" s="32">
        <f>D19-Data!D19</f>
        <v>0.62878986668124526</v>
      </c>
      <c r="E41" s="32">
        <f>E19-Data!E19</f>
        <v>-9.4616428402405361E-3</v>
      </c>
      <c r="F41" s="30">
        <f>F19-Data!F19</f>
        <v>0</v>
      </c>
      <c r="G41" s="61">
        <f>G19-Data!G19</f>
        <v>-4.9901028055316488E-2</v>
      </c>
      <c r="H41" s="30">
        <f>H19-Data!H19</f>
        <v>6.9634449113765484E-2</v>
      </c>
      <c r="I41" s="32">
        <f>I19-Data!I19</f>
        <v>0</v>
      </c>
    </row>
    <row r="42" spans="1:9" x14ac:dyDescent="0.25">
      <c r="A42" s="29">
        <f t="shared" si="13"/>
        <v>43573</v>
      </c>
      <c r="B42" s="30">
        <f>B20-Data!B20</f>
        <v>-8.8951470451680734</v>
      </c>
      <c r="C42" s="31">
        <f>C20-Data!C20</f>
        <v>-8.9840985156197348</v>
      </c>
      <c r="D42" s="32">
        <f>D20-Data!D20</f>
        <v>0.69842431579490949</v>
      </c>
      <c r="E42" s="32">
        <f>E20-Data!E20</f>
        <v>-9.5562592686426751E-3</v>
      </c>
      <c r="F42" s="30">
        <f>F20-Data!F20</f>
        <v>0</v>
      </c>
      <c r="G42" s="61">
        <f>G20-Data!G20</f>
        <v>-8.444789363207228E-2</v>
      </c>
      <c r="H42" s="30">
        <f>H20-Data!H20</f>
        <v>6.6031830145529824E-2</v>
      </c>
      <c r="I42" s="32">
        <f>I20-Data!I20</f>
        <v>0</v>
      </c>
    </row>
    <row r="43" spans="1:9" x14ac:dyDescent="0.25">
      <c r="A43" s="29">
        <f t="shared" si="13"/>
        <v>43578</v>
      </c>
      <c r="B43" s="30">
        <f>B21-Data!B21</f>
        <v>-8.8996506219876892</v>
      </c>
      <c r="C43" s="31">
        <f>C21-Data!C21</f>
        <v>-9.0064464294515574</v>
      </c>
      <c r="D43" s="32">
        <f>D21-Data!D21</f>
        <v>0.76445614594047129</v>
      </c>
      <c r="E43" s="32">
        <f>E21-Data!E21</f>
        <v>-9.670934379866547E-3</v>
      </c>
      <c r="F43" s="30">
        <f>F21-Data!F21</f>
        <v>0</v>
      </c>
      <c r="G43" s="61">
        <f>G21-Data!G21</f>
        <v>-9.3084610026263448E-2</v>
      </c>
      <c r="H43" s="30">
        <f>H21-Data!H21</f>
        <v>8.7318305964359411E-2</v>
      </c>
      <c r="I43" s="32">
        <f>I21-Data!I21</f>
        <v>0</v>
      </c>
    </row>
    <row r="44" spans="1:9" x14ac:dyDescent="0.25">
      <c r="A44" s="33">
        <f t="shared" si="13"/>
        <v>43579</v>
      </c>
      <c r="B44" s="34">
        <f>B22-Data!B22</f>
        <v>-8.9133618194254041</v>
      </c>
      <c r="C44" s="35">
        <f>C22-Data!C22</f>
        <v>-9.0024954376197002</v>
      </c>
      <c r="D44" s="36">
        <f>D22-Data!D22</f>
        <v>0.85177445190481649</v>
      </c>
      <c r="E44" s="36">
        <f>E22-Data!E22</f>
        <v>-9.7676437236651203E-3</v>
      </c>
      <c r="F44" s="34">
        <f>F22-Data!F22</f>
        <v>0</v>
      </c>
      <c r="G44" s="62">
        <f>G22-Data!G22</f>
        <v>-0.15450125994049557</v>
      </c>
      <c r="H44" s="34">
        <f>H22-Data!H22</f>
        <v>8.0753519823421271E-2</v>
      </c>
      <c r="I44" s="36">
        <f>I22-Data!I22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R44"/>
  <sheetViews>
    <sheetView showGridLines="0" workbookViewId="0">
      <selection activeCell="A5" sqref="A5"/>
    </sheetView>
  </sheetViews>
  <sheetFormatPr defaultRowHeight="15" x14ac:dyDescent="0.25"/>
  <cols>
    <col min="1" max="1" width="16.28515625" customWidth="1"/>
    <col min="2" max="9" width="14.28515625" customWidth="1"/>
    <col min="11" max="13" width="14.28515625" customWidth="1"/>
    <col min="15" max="18" width="14.28515625" customWidth="1"/>
  </cols>
  <sheetData>
    <row r="1" spans="1:18" ht="21" x14ac:dyDescent="0.35">
      <c r="A1" s="28" t="s">
        <v>43</v>
      </c>
    </row>
    <row r="2" spans="1:18" x14ac:dyDescent="0.25">
      <c r="A2" t="s">
        <v>51</v>
      </c>
    </row>
    <row r="4" spans="1:18" ht="21" x14ac:dyDescent="0.35">
      <c r="A4" s="26" t="s">
        <v>72</v>
      </c>
      <c r="B4" s="27"/>
      <c r="C4" s="27"/>
      <c r="D4" s="27"/>
      <c r="E4" s="27"/>
      <c r="F4" s="27"/>
      <c r="G4" s="27"/>
      <c r="H4" s="27"/>
      <c r="I4" s="27"/>
      <c r="K4" s="26" t="s">
        <v>40</v>
      </c>
      <c r="L4" s="27"/>
      <c r="M4" s="27"/>
      <c r="O4" s="26" t="s">
        <v>44</v>
      </c>
      <c r="P4" s="27"/>
      <c r="Q4" s="27"/>
      <c r="R4" s="27"/>
    </row>
    <row r="6" spans="1:18" x14ac:dyDescent="0.25">
      <c r="A6" s="8"/>
      <c r="B6" s="8" t="s">
        <v>3</v>
      </c>
      <c r="C6" s="9" t="s">
        <v>4</v>
      </c>
      <c r="D6" s="10" t="s">
        <v>4</v>
      </c>
      <c r="E6" s="10" t="s">
        <v>4</v>
      </c>
      <c r="F6" s="8" t="s">
        <v>2</v>
      </c>
      <c r="G6" s="11" t="s">
        <v>2</v>
      </c>
      <c r="H6" s="8" t="s">
        <v>0</v>
      </c>
      <c r="I6" s="10" t="s">
        <v>0</v>
      </c>
      <c r="K6" s="8" t="s">
        <v>21</v>
      </c>
      <c r="L6" s="10" t="s">
        <v>22</v>
      </c>
      <c r="M6" s="9" t="s">
        <v>29</v>
      </c>
      <c r="O6" s="8" t="s">
        <v>31</v>
      </c>
      <c r="P6" s="10" t="s">
        <v>27</v>
      </c>
      <c r="Q6" s="10" t="s">
        <v>55</v>
      </c>
      <c r="R6" s="9" t="s">
        <v>53</v>
      </c>
    </row>
    <row r="7" spans="1:18" x14ac:dyDescent="0.25">
      <c r="A7" s="12"/>
      <c r="B7" s="12" t="s">
        <v>1</v>
      </c>
      <c r="C7" s="13" t="s">
        <v>1</v>
      </c>
      <c r="D7" s="14" t="s">
        <v>0</v>
      </c>
      <c r="E7" s="14" t="s">
        <v>5</v>
      </c>
      <c r="F7" s="12" t="s">
        <v>9</v>
      </c>
      <c r="G7" s="15" t="s">
        <v>10</v>
      </c>
      <c r="H7" s="12" t="s">
        <v>25</v>
      </c>
      <c r="I7" s="14" t="s">
        <v>26</v>
      </c>
      <c r="K7" s="12" t="s">
        <v>41</v>
      </c>
      <c r="L7" s="14" t="s">
        <v>41</v>
      </c>
      <c r="M7" s="13" t="s">
        <v>30</v>
      </c>
      <c r="O7" s="12" t="s">
        <v>32</v>
      </c>
      <c r="P7" s="14" t="s">
        <v>41</v>
      </c>
      <c r="Q7" s="14" t="s">
        <v>56</v>
      </c>
      <c r="R7" s="13" t="s">
        <v>54</v>
      </c>
    </row>
    <row r="8" spans="1:18" x14ac:dyDescent="0.25">
      <c r="A8" s="16" t="s">
        <v>11</v>
      </c>
      <c r="B8" s="16" t="s">
        <v>7</v>
      </c>
      <c r="C8" s="17" t="s">
        <v>7</v>
      </c>
      <c r="D8" s="18" t="s">
        <v>6</v>
      </c>
      <c r="E8" s="18" t="s">
        <v>8</v>
      </c>
      <c r="F8" s="16" t="s">
        <v>7</v>
      </c>
      <c r="G8" s="19" t="s">
        <v>7</v>
      </c>
      <c r="H8" s="16" t="s">
        <v>6</v>
      </c>
      <c r="I8" s="18" t="s">
        <v>6</v>
      </c>
      <c r="K8" s="16"/>
      <c r="L8" s="18"/>
      <c r="M8" s="17"/>
      <c r="O8" s="16"/>
      <c r="P8" s="18"/>
      <c r="Q8" s="18"/>
      <c r="R8" s="17"/>
    </row>
    <row r="9" spans="1:18" x14ac:dyDescent="0.25">
      <c r="A9" s="106">
        <f>Data!A9</f>
        <v>43558</v>
      </c>
      <c r="B9" s="39"/>
      <c r="C9" s="41">
        <f>Data!C9</f>
        <v>1000</v>
      </c>
      <c r="D9" s="41">
        <f>Data!D9</f>
        <v>1000</v>
      </c>
      <c r="E9" s="109">
        <f>Data!E9</f>
        <v>1</v>
      </c>
      <c r="F9" s="39">
        <f>Data!F9</f>
        <v>12.5</v>
      </c>
      <c r="G9" s="115">
        <f>I9*E9</f>
        <v>5.0999999999999996</v>
      </c>
      <c r="H9" s="116">
        <f>F9/(E9*$L$24)</f>
        <v>12.4750499001996</v>
      </c>
      <c r="I9" s="42">
        <f>Data!I9</f>
        <v>5.0999999999999996</v>
      </c>
      <c r="J9" s="5"/>
      <c r="K9" s="53">
        <f>Data!F9/(Data!H9*Data!$E9)-1</f>
        <v>2.0000000000000018E-3</v>
      </c>
      <c r="L9" s="42">
        <f>Data!G9/(Data!I9*Data!$E9)-1</f>
        <v>0</v>
      </c>
      <c r="M9" s="41"/>
      <c r="O9" s="64">
        <f>MAX(G9-Data!G9,0)</f>
        <v>0</v>
      </c>
      <c r="P9" s="65">
        <f>O9*((1+$P$27)^(($A$23-A9)/365)-1)</f>
        <v>0</v>
      </c>
      <c r="Q9" s="65">
        <f>MAX(-(G9-Data!G9),0)</f>
        <v>0</v>
      </c>
      <c r="R9" s="49"/>
    </row>
    <row r="10" spans="1:18" x14ac:dyDescent="0.25">
      <c r="A10" s="107">
        <f>Data!A10</f>
        <v>43559</v>
      </c>
      <c r="B10" s="112">
        <f>C9+F9/$L$24-G9</f>
        <v>1007.3750499001995</v>
      </c>
      <c r="C10" s="114">
        <f>B10*(1+M10)</f>
        <v>1018.4561754491016</v>
      </c>
      <c r="D10" s="32">
        <f>D9+H9-I9</f>
        <v>1007.3750499001995</v>
      </c>
      <c r="E10" s="100">
        <f>C10/D10</f>
        <v>1.0109999999999999</v>
      </c>
      <c r="F10" s="30">
        <f>Data!F10</f>
        <v>17</v>
      </c>
      <c r="G10" s="117">
        <f t="shared" ref="G10:G21" si="0">I10*E10</f>
        <v>8.6999999999999993</v>
      </c>
      <c r="H10" s="112">
        <f t="shared" ref="H10:H21" si="1">F10/(E10*$L$24)</f>
        <v>16.781471675837249</v>
      </c>
      <c r="I10" s="32">
        <f>Data!I10</f>
        <v>8.6053412462908021</v>
      </c>
      <c r="J10" s="5"/>
      <c r="K10" s="54">
        <f>Data!F10/(Data!H10*Data!$E10)-1</f>
        <v>2.0000000000000018E-3</v>
      </c>
      <c r="L10" s="32">
        <f>Data!G10/(Data!I10*Data!$E10)-1</f>
        <v>0</v>
      </c>
      <c r="M10" s="37">
        <f>Data!C10/Data!B10-1</f>
        <v>1.0999999999999899E-2</v>
      </c>
      <c r="O10" s="66">
        <f>MAX(G10-Data!G10,0)</f>
        <v>0</v>
      </c>
      <c r="P10" s="67">
        <f t="shared" ref="P10:P22" si="2">O10*((1+$P$27)^(($A$23-A10)/365)-1)</f>
        <v>0</v>
      </c>
      <c r="Q10" s="67">
        <f>MAX(-(G10-Data!G10),0)</f>
        <v>0</v>
      </c>
      <c r="R10" s="50"/>
    </row>
    <row r="11" spans="1:18" x14ac:dyDescent="0.25">
      <c r="A11" s="107">
        <f>Data!A11</f>
        <v>43560</v>
      </c>
      <c r="B11" s="112">
        <f t="shared" ref="B11:B21" si="3">C10+F10/$L$24-G10</f>
        <v>1026.7222433133729</v>
      </c>
      <c r="C11" s="114">
        <f t="shared" ref="C11:C21" si="4">B11*(1+M11)</f>
        <v>1018.5084653668659</v>
      </c>
      <c r="D11" s="32">
        <f t="shared" ref="D11:D21" si="5">D10+H10-I10</f>
        <v>1015.551180329746</v>
      </c>
      <c r="E11" s="100">
        <f t="shared" ref="E11:E21" si="6">C11/D11</f>
        <v>1.0029119999999998</v>
      </c>
      <c r="F11" s="30">
        <f>Data!F11</f>
        <v>4.2</v>
      </c>
      <c r="G11" s="117">
        <f t="shared" si="0"/>
        <v>1.1000000000000001</v>
      </c>
      <c r="H11" s="112">
        <f t="shared" si="1"/>
        <v>4.1794462190771142</v>
      </c>
      <c r="I11" s="32">
        <f>Data!I11</f>
        <v>1.0968061006349514</v>
      </c>
      <c r="J11" s="5"/>
      <c r="K11" s="54">
        <f>Data!F11/(Data!H11*Data!$E11)-1</f>
        <v>2.0000000000000018E-3</v>
      </c>
      <c r="L11" s="32">
        <f>Data!G11/(Data!I11*Data!$E11)-1</f>
        <v>0</v>
      </c>
      <c r="M11" s="37">
        <f>Data!C11/Data!B11-1</f>
        <v>-8.0000000000000071E-3</v>
      </c>
      <c r="O11" s="66">
        <f>MAX(G11-Data!G11,0)</f>
        <v>0</v>
      </c>
      <c r="P11" s="67">
        <f t="shared" si="2"/>
        <v>0</v>
      </c>
      <c r="Q11" s="67">
        <f>MAX(-(G11-Data!G11),0)</f>
        <v>0</v>
      </c>
      <c r="R11" s="50"/>
    </row>
    <row r="12" spans="1:18" x14ac:dyDescent="0.25">
      <c r="A12" s="107">
        <f>Data!A12</f>
        <v>43563</v>
      </c>
      <c r="B12" s="112">
        <f t="shared" si="3"/>
        <v>1021.600082133333</v>
      </c>
      <c r="C12" s="110">
        <f>B12*(1+M12)-10</f>
        <v>1032.0320837759996</v>
      </c>
      <c r="D12" s="32">
        <f t="shared" si="5"/>
        <v>1018.6338204481882</v>
      </c>
      <c r="E12" s="100">
        <f t="shared" si="6"/>
        <v>1.0131531695284928</v>
      </c>
      <c r="F12" s="30">
        <f>Data!F12</f>
        <v>19.7</v>
      </c>
      <c r="G12" s="117">
        <f t="shared" si="0"/>
        <v>14.75701016089632</v>
      </c>
      <c r="H12" s="112">
        <f t="shared" si="1"/>
        <v>19.405435657734131</v>
      </c>
      <c r="I12" s="32">
        <f>Data!I12</f>
        <v>14.565428609145076</v>
      </c>
      <c r="J12" s="5"/>
      <c r="K12" s="54">
        <f>Data!F12/(Data!H12*Data!$E12)-1</f>
        <v>2.0000000000000018E-3</v>
      </c>
      <c r="L12" s="32">
        <f>Data!G12/(Data!I12*Data!$E12)-1</f>
        <v>0</v>
      </c>
      <c r="M12" s="37">
        <f>Data!C12/Data!B12-1</f>
        <v>2.0000000000000018E-2</v>
      </c>
      <c r="O12" s="66">
        <f>MAX(G12-Data!G12,0)</f>
        <v>0</v>
      </c>
      <c r="P12" s="67">
        <f t="shared" si="2"/>
        <v>0</v>
      </c>
      <c r="Q12" s="67">
        <f>MAX(-(G12-Data!G12),0)</f>
        <v>0.14298983910367902</v>
      </c>
      <c r="R12" s="50"/>
    </row>
    <row r="13" spans="1:18" x14ac:dyDescent="0.25">
      <c r="A13" s="107">
        <f>Data!A13</f>
        <v>43564</v>
      </c>
      <c r="B13" s="112">
        <f t="shared" si="3"/>
        <v>1036.935752257818</v>
      </c>
      <c r="C13" s="114">
        <f t="shared" si="4"/>
        <v>1034.8618807533023</v>
      </c>
      <c r="D13" s="32">
        <f t="shared" si="5"/>
        <v>1023.4738274967772</v>
      </c>
      <c r="E13" s="100">
        <f t="shared" si="6"/>
        <v>1.0111268631894361</v>
      </c>
      <c r="F13" s="30">
        <f>Data!F13</f>
        <v>5.7</v>
      </c>
      <c r="G13" s="117">
        <f t="shared" si="0"/>
        <v>5.7443395257180327</v>
      </c>
      <c r="H13" s="112">
        <f t="shared" si="1"/>
        <v>5.6260227688414668</v>
      </c>
      <c r="I13" s="32">
        <f>Data!I13</f>
        <v>5.6811264093987601</v>
      </c>
      <c r="J13" s="5"/>
      <c r="K13" s="54">
        <f>Data!F13/(Data!H13*Data!$E13)-1</f>
        <v>2.0000000000000018E-3</v>
      </c>
      <c r="L13" s="32">
        <f>Data!G13/(Data!I13*Data!$E13)-1</f>
        <v>0</v>
      </c>
      <c r="M13" s="37">
        <f>Data!C13/Data!B13-1</f>
        <v>-2.0000000000000018E-3</v>
      </c>
      <c r="O13" s="66">
        <f>MAX(G13-Data!G13,0)</f>
        <v>0</v>
      </c>
      <c r="P13" s="67">
        <f t="shared" si="2"/>
        <v>0</v>
      </c>
      <c r="Q13" s="67">
        <f>MAX(-(G13-Data!G13),0)</f>
        <v>5.5660474281967076E-2</v>
      </c>
      <c r="R13" s="50"/>
    </row>
    <row r="14" spans="1:18" x14ac:dyDescent="0.25">
      <c r="A14" s="107">
        <f>Data!A14</f>
        <v>43565</v>
      </c>
      <c r="B14" s="112">
        <f t="shared" si="3"/>
        <v>1034.8061639820753</v>
      </c>
      <c r="C14" s="114">
        <f t="shared" si="4"/>
        <v>1023.4232961782726</v>
      </c>
      <c r="D14" s="32">
        <f t="shared" si="5"/>
        <v>1023.4187238562199</v>
      </c>
      <c r="E14" s="100">
        <f t="shared" si="6"/>
        <v>1.0000044676943525</v>
      </c>
      <c r="F14" s="30">
        <f>Data!F14</f>
        <v>7.5</v>
      </c>
      <c r="G14" s="117">
        <f t="shared" si="0"/>
        <v>11.785800061386999</v>
      </c>
      <c r="H14" s="112">
        <f t="shared" si="1"/>
        <v>7.4849964994431719</v>
      </c>
      <c r="I14" s="32">
        <f>Data!I14</f>
        <v>11.785747406269872</v>
      </c>
      <c r="J14" s="5"/>
      <c r="K14" s="54">
        <f>Data!F14/(Data!H14*Data!$E14)-1</f>
        <v>2.0000000000000018E-3</v>
      </c>
      <c r="L14" s="32">
        <f>Data!G14/(Data!I14*Data!$E14)-1</f>
        <v>0</v>
      </c>
      <c r="M14" s="37">
        <f>Data!C14/Data!B14-1</f>
        <v>-1.0999999999999899E-2</v>
      </c>
      <c r="O14" s="66">
        <f>MAX(G14-Data!G14,0)</f>
        <v>0</v>
      </c>
      <c r="P14" s="67">
        <f t="shared" si="2"/>
        <v>0</v>
      </c>
      <c r="Q14" s="67">
        <f>MAX(-(G14-Data!G14),0)</f>
        <v>0.11419993861299993</v>
      </c>
      <c r="R14" s="50"/>
    </row>
    <row r="15" spans="1:18" x14ac:dyDescent="0.25">
      <c r="A15" s="107">
        <f>Data!A15</f>
        <v>43566</v>
      </c>
      <c r="B15" s="112">
        <f t="shared" si="3"/>
        <v>1019.1225260570053</v>
      </c>
      <c r="C15" s="110">
        <f>B15*(1+M15)+12</f>
        <v>1032.1416485830623</v>
      </c>
      <c r="D15" s="32">
        <f t="shared" si="5"/>
        <v>1019.1179729493933</v>
      </c>
      <c r="E15" s="100">
        <f t="shared" si="6"/>
        <v>1.0127793601715978</v>
      </c>
      <c r="F15" s="30">
        <f>Data!F15</f>
        <v>1.5</v>
      </c>
      <c r="G15" s="117">
        <f t="shared" si="0"/>
        <v>11.824231924692086</v>
      </c>
      <c r="H15" s="112">
        <f t="shared" si="1"/>
        <v>1.4781166035712956</v>
      </c>
      <c r="I15" s="32">
        <f>Data!I15</f>
        <v>11.675032479619921</v>
      </c>
      <c r="J15" s="5"/>
      <c r="K15" s="54">
        <f>Data!F15/(Data!H15*Data!$E15)-1</f>
        <v>1.9999999999997797E-3</v>
      </c>
      <c r="L15" s="32">
        <f>Data!G15/(Data!I15*Data!$E15)-1</f>
        <v>0</v>
      </c>
      <c r="M15" s="37">
        <f>Data!C15/Data!B15-1</f>
        <v>9.9999999999988987E-4</v>
      </c>
      <c r="O15" s="66">
        <f>MAX(G15-Data!G15,0)</f>
        <v>2.4231924692085016E-2</v>
      </c>
      <c r="P15" s="67">
        <f t="shared" si="2"/>
        <v>7.6761633847115344E-5</v>
      </c>
      <c r="Q15" s="67">
        <f>MAX(-(G15-Data!G15),0)</f>
        <v>0</v>
      </c>
      <c r="R15" s="50"/>
    </row>
    <row r="16" spans="1:18" x14ac:dyDescent="0.25">
      <c r="A16" s="107">
        <f>Data!A16</f>
        <v>43567</v>
      </c>
      <c r="B16" s="112">
        <f t="shared" si="3"/>
        <v>1021.8144226463943</v>
      </c>
      <c r="C16" s="114">
        <f t="shared" si="4"/>
        <v>1018.7489793784551</v>
      </c>
      <c r="D16" s="32">
        <f t="shared" si="5"/>
        <v>1008.9210570733446</v>
      </c>
      <c r="E16" s="100">
        <f t="shared" si="6"/>
        <v>1.0097410220910832</v>
      </c>
      <c r="F16" s="30">
        <f>Data!F16</f>
        <v>4.4000000000000004</v>
      </c>
      <c r="G16" s="117">
        <f t="shared" si="0"/>
        <v>4.7096516988180346</v>
      </c>
      <c r="H16" s="112">
        <f t="shared" si="1"/>
        <v>4.3488552696179879</v>
      </c>
      <c r="I16" s="32">
        <f>Data!I16</f>
        <v>4.6642174535652394</v>
      </c>
      <c r="J16" s="5"/>
      <c r="K16" s="54">
        <f>Data!F16/(Data!H16*Data!$E16)-1</f>
        <v>2.0000000000002238E-3</v>
      </c>
      <c r="L16" s="32">
        <f>Data!G16/(Data!I16*Data!$E16)-1</f>
        <v>0</v>
      </c>
      <c r="M16" s="37">
        <f>Data!C16/Data!B16-1</f>
        <v>-3.0000000000000027E-3</v>
      </c>
      <c r="O16" s="66">
        <f>MAX(G16-Data!G16,0)</f>
        <v>9.6516988180344043E-3</v>
      </c>
      <c r="P16" s="67">
        <f t="shared" si="2"/>
        <v>2.8533235964163179E-5</v>
      </c>
      <c r="Q16" s="67">
        <f>MAX(-(G16-Data!G16),0)</f>
        <v>0</v>
      </c>
      <c r="R16" s="50"/>
    </row>
    <row r="17" spans="1:18" x14ac:dyDescent="0.25">
      <c r="A17" s="107">
        <f>Data!A17</f>
        <v>43570</v>
      </c>
      <c r="B17" s="112">
        <f t="shared" si="3"/>
        <v>1018.4305452445075</v>
      </c>
      <c r="C17" s="114">
        <f t="shared" si="4"/>
        <v>1020.4674063349964</v>
      </c>
      <c r="D17" s="32">
        <f t="shared" si="5"/>
        <v>1008.6056948893973</v>
      </c>
      <c r="E17" s="100">
        <f t="shared" si="6"/>
        <v>1.0117605041352655</v>
      </c>
      <c r="F17" s="30">
        <f>Data!F17</f>
        <v>16.600000000000001</v>
      </c>
      <c r="G17" s="117">
        <f t="shared" si="0"/>
        <v>6.9141695152860523</v>
      </c>
      <c r="H17" s="112">
        <f t="shared" si="1"/>
        <v>16.374296288254985</v>
      </c>
      <c r="I17" s="32">
        <f>Data!I17</f>
        <v>6.8338005753599518</v>
      </c>
      <c r="J17" s="5"/>
      <c r="K17" s="54">
        <f>Data!F17/(Data!H17*Data!$E17)-1</f>
        <v>1.9999999999997797E-3</v>
      </c>
      <c r="L17" s="32">
        <f>Data!G17/(Data!I17*Data!$E17)-1</f>
        <v>0</v>
      </c>
      <c r="M17" s="37">
        <f>Data!C17/Data!B17-1</f>
        <v>2.0000000000000018E-3</v>
      </c>
      <c r="O17" s="66">
        <f>MAX(G17-Data!G17,0)</f>
        <v>1.4169515286051926E-2</v>
      </c>
      <c r="P17" s="67">
        <f t="shared" si="2"/>
        <v>3.2902545015994484E-5</v>
      </c>
      <c r="Q17" s="67">
        <f>MAX(-(G17-Data!G17),0)</f>
        <v>0</v>
      </c>
      <c r="R17" s="50"/>
    </row>
    <row r="18" spans="1:18" x14ac:dyDescent="0.25">
      <c r="A18" s="107">
        <f>Data!A18</f>
        <v>43571</v>
      </c>
      <c r="B18" s="112">
        <f t="shared" si="3"/>
        <v>1030.1201030871755</v>
      </c>
      <c r="C18" s="114">
        <f t="shared" si="4"/>
        <v>1004.3671005099961</v>
      </c>
      <c r="D18" s="32">
        <f t="shared" si="5"/>
        <v>1018.1461906022924</v>
      </c>
      <c r="E18" s="100">
        <f t="shared" si="6"/>
        <v>0.98646649153188382</v>
      </c>
      <c r="F18" s="30">
        <f>Data!F18</f>
        <v>10.3</v>
      </c>
      <c r="G18" s="101">
        <f>I18*E17</f>
        <v>18.237374663508135</v>
      </c>
      <c r="H18" s="112">
        <f t="shared" si="1"/>
        <v>10.420466590610216</v>
      </c>
      <c r="I18" s="32">
        <f>Data!I18</f>
        <v>18.025387024862479</v>
      </c>
      <c r="J18" s="5"/>
      <c r="K18" s="54">
        <f>Data!F18/(Data!H18*Data!$E18)-1</f>
        <v>2.0000000000002238E-3</v>
      </c>
      <c r="L18" s="32">
        <f>Data!G18/(Data!I18*Data!$E18)-1</f>
        <v>2.5641025641025994E-2</v>
      </c>
      <c r="M18" s="37">
        <f>Data!C18/Data!B18-1</f>
        <v>-2.5000000000000022E-2</v>
      </c>
      <c r="O18" s="66">
        <f>MAX(G18-Data!G18,0)</f>
        <v>3.7374663508135342E-2</v>
      </c>
      <c r="P18" s="67">
        <f t="shared" si="2"/>
        <v>7.8888427854082723E-5</v>
      </c>
      <c r="Q18" s="67">
        <f>MAX(-(G18-Data!G18),0)</f>
        <v>0</v>
      </c>
      <c r="R18" s="50"/>
    </row>
    <row r="19" spans="1:18" x14ac:dyDescent="0.25">
      <c r="A19" s="107">
        <f>Data!A19</f>
        <v>43572</v>
      </c>
      <c r="B19" s="112">
        <f t="shared" si="3"/>
        <v>996.40916696425245</v>
      </c>
      <c r="C19" s="114">
        <f t="shared" si="4"/>
        <v>998.40198529818099</v>
      </c>
      <c r="D19" s="32">
        <f t="shared" si="5"/>
        <v>1010.5412701680403</v>
      </c>
      <c r="E19" s="100">
        <f t="shared" si="6"/>
        <v>0.98798734378474151</v>
      </c>
      <c r="F19" s="30">
        <f>Data!F19</f>
        <v>7.1</v>
      </c>
      <c r="G19" s="117">
        <f t="shared" si="0"/>
        <v>5.2106790536226342</v>
      </c>
      <c r="H19" s="112">
        <f t="shared" si="1"/>
        <v>7.1719829083733719</v>
      </c>
      <c r="I19" s="32">
        <f>Data!I19</f>
        <v>5.2740342134968836</v>
      </c>
      <c r="J19" s="5"/>
      <c r="K19" s="54">
        <f>Data!F19/(Data!H19*Data!$E19)-1</f>
        <v>2.0000000000000018E-3</v>
      </c>
      <c r="L19" s="32">
        <f>Data!G19/(Data!I19*Data!$E19)-1</f>
        <v>0</v>
      </c>
      <c r="M19" s="37">
        <f>Data!C19/Data!B19-1</f>
        <v>2.0000000000000018E-3</v>
      </c>
      <c r="O19" s="66">
        <f>MAX(G19-Data!G19,0)</f>
        <v>1.0679053622633994E-2</v>
      </c>
      <c r="P19" s="67">
        <f t="shared" si="2"/>
        <v>2.028455503173666E-5</v>
      </c>
      <c r="Q19" s="67">
        <f>MAX(-(G19-Data!G19),0)</f>
        <v>0</v>
      </c>
      <c r="R19" s="50"/>
    </row>
    <row r="20" spans="1:18" x14ac:dyDescent="0.25">
      <c r="A20" s="107">
        <f>Data!A20</f>
        <v>43573</v>
      </c>
      <c r="B20" s="112">
        <f t="shared" si="3"/>
        <v>1000.2771345878717</v>
      </c>
      <c r="C20" s="114">
        <f t="shared" si="4"/>
        <v>1010.2799059337505</v>
      </c>
      <c r="D20" s="32">
        <f t="shared" si="5"/>
        <v>1012.4392188629168</v>
      </c>
      <c r="E20" s="100">
        <f t="shared" si="6"/>
        <v>0.99786721722258886</v>
      </c>
      <c r="F20" s="30">
        <f>Data!F20</f>
        <v>6.8</v>
      </c>
      <c r="G20" s="117">
        <f t="shared" si="0"/>
        <v>8.8180722445921518</v>
      </c>
      <c r="H20" s="112">
        <f t="shared" si="1"/>
        <v>6.8009320564689624</v>
      </c>
      <c r="I20" s="32">
        <f>Data!I20</f>
        <v>8.8369194742522055</v>
      </c>
      <c r="J20" s="5"/>
      <c r="K20" s="54">
        <f>Data!F20/(Data!H20*Data!$E20)-1</f>
        <v>2.0000000000000018E-3</v>
      </c>
      <c r="L20" s="32">
        <f>Data!G20/(Data!I20*Data!$E20)-1</f>
        <v>0</v>
      </c>
      <c r="M20" s="37">
        <f>Data!C20/Data!B20-1</f>
        <v>1.0000000000000009E-2</v>
      </c>
      <c r="O20" s="66">
        <f>MAX(G20-Data!G20,0)</f>
        <v>1.8072244592152842E-2</v>
      </c>
      <c r="P20" s="67">
        <f t="shared" si="2"/>
        <v>3.0510300968201842E-5</v>
      </c>
      <c r="Q20" s="67">
        <f>MAX(-(G20-Data!G20),0)</f>
        <v>0</v>
      </c>
      <c r="R20" s="50"/>
    </row>
    <row r="21" spans="1:18" x14ac:dyDescent="0.25">
      <c r="A21" s="107">
        <f>Data!A21</f>
        <v>43578</v>
      </c>
      <c r="B21" s="112">
        <f t="shared" si="3"/>
        <v>1008.2482608348669</v>
      </c>
      <c r="C21" s="114">
        <f t="shared" si="4"/>
        <v>1020.3472399648853</v>
      </c>
      <c r="D21" s="32">
        <f t="shared" si="5"/>
        <v>1010.4032314451335</v>
      </c>
      <c r="E21" s="100">
        <f t="shared" si="6"/>
        <v>1.00984162382926</v>
      </c>
      <c r="F21" s="30">
        <f>Data!F21</f>
        <v>9.1</v>
      </c>
      <c r="G21" s="117">
        <f t="shared" si="0"/>
        <v>9.7199205423345276</v>
      </c>
      <c r="H21" s="112">
        <f t="shared" si="1"/>
        <v>8.9933273822755702</v>
      </c>
      <c r="I21" s="32">
        <f>Data!I21</f>
        <v>9.6251930134125008</v>
      </c>
      <c r="J21" s="5"/>
      <c r="K21" s="54">
        <f>Data!F21/(Data!H21*Data!$E21)-1</f>
        <v>2.0000000000000018E-3</v>
      </c>
      <c r="L21" s="32">
        <f>Data!G21/(Data!I21*Data!$E21)-1</f>
        <v>0</v>
      </c>
      <c r="M21" s="37">
        <f>Data!C21/Data!B21-1</f>
        <v>1.2000000000000011E-2</v>
      </c>
      <c r="O21" s="66">
        <f>MAX(G21-Data!G21,0)</f>
        <v>1.9920542334528335E-2</v>
      </c>
      <c r="P21" s="67">
        <f t="shared" si="2"/>
        <v>1.2604854807949003E-5</v>
      </c>
      <c r="Q21" s="67">
        <f>MAX(-(G21-Data!G21),0)</f>
        <v>0</v>
      </c>
      <c r="R21" s="50"/>
    </row>
    <row r="22" spans="1:18" x14ac:dyDescent="0.25">
      <c r="A22" s="107">
        <f>Data!A22</f>
        <v>43579</v>
      </c>
      <c r="B22" s="112">
        <f t="shared" ref="B22:B23" si="7">C21+F21/$L$24-G21</f>
        <v>1019.709155749896</v>
      </c>
      <c r="C22" s="114">
        <f t="shared" ref="C22" si="8">B22*(1+M22)</f>
        <v>1029.906247307395</v>
      </c>
      <c r="D22" s="32">
        <f t="shared" ref="D22" si="9">D21+H21-I21</f>
        <v>1009.7713658139966</v>
      </c>
      <c r="E22" s="100">
        <f t="shared" ref="E22" si="10">C22/D22</f>
        <v>1.0199400400675527</v>
      </c>
      <c r="F22" s="30">
        <f>Data!F22</f>
        <v>8.5</v>
      </c>
      <c r="G22" s="117">
        <f t="shared" ref="G22" si="11">I22*E22</f>
        <v>16.133063992947008</v>
      </c>
      <c r="H22" s="112">
        <f t="shared" ref="H22" si="12">F22/(E22*$L$24)</f>
        <v>8.3171888531544269</v>
      </c>
      <c r="I22" s="32">
        <f>Data!I22</f>
        <v>15.81765923404525</v>
      </c>
      <c r="J22" s="5"/>
      <c r="K22" s="55">
        <f>Data!F22/(Data!H22*Data!$E22)-1</f>
        <v>2.0000000000002238E-3</v>
      </c>
      <c r="L22" s="36">
        <f>Data!G22/(Data!I22*Data!$E22)-1</f>
        <v>0</v>
      </c>
      <c r="M22" s="38">
        <f>Data!C22/Data!B22-1</f>
        <v>1.0000000000000009E-2</v>
      </c>
      <c r="O22" s="68">
        <f>MAX(G22-Data!G22,0)</f>
        <v>3.3063992947006682E-2</v>
      </c>
      <c r="P22" s="69">
        <f t="shared" si="2"/>
        <v>1.3946169531313963E-5</v>
      </c>
      <c r="Q22" s="69">
        <f>MAX(-(G22-Data!G22),0)</f>
        <v>0</v>
      </c>
      <c r="R22" s="51">
        <f>C22-'Data (Solution Stage 1)'!C22-(12-10)</f>
        <v>0.312172209876735</v>
      </c>
    </row>
    <row r="23" spans="1:18" x14ac:dyDescent="0.25">
      <c r="A23" s="108">
        <f>Data!A23</f>
        <v>43581</v>
      </c>
      <c r="B23" s="113">
        <f t="shared" si="7"/>
        <v>1022.2562172465837</v>
      </c>
      <c r="C23" s="102"/>
      <c r="D23" s="103"/>
      <c r="E23" s="104"/>
      <c r="F23" s="92"/>
      <c r="G23" s="105"/>
      <c r="H23" s="92"/>
      <c r="I23" s="103"/>
    </row>
    <row r="24" spans="1:18" x14ac:dyDescent="0.25">
      <c r="A24" s="95" t="s">
        <v>66</v>
      </c>
      <c r="E24" s="52"/>
      <c r="K24" s="56" t="s">
        <v>47</v>
      </c>
      <c r="L24" s="57">
        <f>1+$K$9</f>
        <v>1.002</v>
      </c>
      <c r="O24" s="23" t="s">
        <v>45</v>
      </c>
      <c r="P24" s="71"/>
      <c r="Q24" s="71"/>
      <c r="R24" s="72"/>
    </row>
    <row r="25" spans="1:18" x14ac:dyDescent="0.25">
      <c r="A25" s="1"/>
      <c r="E25" s="52"/>
      <c r="O25" s="70">
        <f>SUM(O9:O22)</f>
        <v>0.16716363580062854</v>
      </c>
      <c r="P25" s="70">
        <f>SUM(P9:P22)</f>
        <v>2.9443172302055727E-4</v>
      </c>
      <c r="Q25" s="70">
        <f>SUM(Q9:Q22)</f>
        <v>0.31285025199864602</v>
      </c>
      <c r="R25" s="70">
        <f>R22</f>
        <v>0.312172209876735</v>
      </c>
    </row>
    <row r="26" spans="1:18" ht="21" x14ac:dyDescent="0.35">
      <c r="A26" s="26" t="s">
        <v>37</v>
      </c>
      <c r="B26" s="27"/>
      <c r="C26" s="27"/>
      <c r="D26" s="27"/>
      <c r="E26" s="27"/>
      <c r="F26" s="27"/>
      <c r="G26" s="27"/>
      <c r="H26" s="27"/>
      <c r="I26" s="27"/>
    </row>
    <row r="27" spans="1:18" x14ac:dyDescent="0.25">
      <c r="O27" s="56" t="s">
        <v>46</v>
      </c>
      <c r="P27" s="57">
        <v>0.08</v>
      </c>
      <c r="Q27" s="63"/>
      <c r="R27" s="5"/>
    </row>
    <row r="28" spans="1:18" x14ac:dyDescent="0.25">
      <c r="A28" s="8"/>
      <c r="B28" s="8" t="s">
        <v>3</v>
      </c>
      <c r="C28" s="9" t="s">
        <v>4</v>
      </c>
      <c r="D28" s="10" t="s">
        <v>4</v>
      </c>
      <c r="E28" s="10" t="s">
        <v>4</v>
      </c>
      <c r="F28" s="8" t="s">
        <v>2</v>
      </c>
      <c r="G28" s="11" t="s">
        <v>2</v>
      </c>
      <c r="H28" s="8" t="s">
        <v>0</v>
      </c>
      <c r="I28" s="10" t="s">
        <v>0</v>
      </c>
    </row>
    <row r="29" spans="1:18" x14ac:dyDescent="0.25">
      <c r="A29" s="12"/>
      <c r="B29" s="12" t="s">
        <v>1</v>
      </c>
      <c r="C29" s="13" t="s">
        <v>1</v>
      </c>
      <c r="D29" s="14" t="s">
        <v>0</v>
      </c>
      <c r="E29" s="14" t="s">
        <v>5</v>
      </c>
      <c r="F29" s="12" t="s">
        <v>9</v>
      </c>
      <c r="G29" s="15" t="s">
        <v>10</v>
      </c>
      <c r="H29" s="12" t="s">
        <v>25</v>
      </c>
      <c r="I29" s="14" t="s">
        <v>26</v>
      </c>
    </row>
    <row r="30" spans="1:18" x14ac:dyDescent="0.25">
      <c r="A30" s="16" t="s">
        <v>11</v>
      </c>
      <c r="B30" s="16" t="s">
        <v>7</v>
      </c>
      <c r="C30" s="17" t="s">
        <v>7</v>
      </c>
      <c r="D30" s="18" t="s">
        <v>6</v>
      </c>
      <c r="E30" s="18" t="s">
        <v>8</v>
      </c>
      <c r="F30" s="16" t="s">
        <v>7</v>
      </c>
      <c r="G30" s="19" t="s">
        <v>7</v>
      </c>
      <c r="H30" s="16" t="s">
        <v>6</v>
      </c>
      <c r="I30" s="18" t="s">
        <v>6</v>
      </c>
    </row>
    <row r="31" spans="1:18" x14ac:dyDescent="0.25">
      <c r="A31" s="40">
        <f>A9</f>
        <v>43558</v>
      </c>
      <c r="B31" s="39">
        <f>B9-Data!B9</f>
        <v>0</v>
      </c>
      <c r="C31" s="41">
        <f>C9-Data!C9</f>
        <v>0</v>
      </c>
      <c r="D31" s="42">
        <f>D9-Data!D9</f>
        <v>0</v>
      </c>
      <c r="E31" s="42">
        <f>E9-Data!E9</f>
        <v>0</v>
      </c>
      <c r="F31" s="39">
        <f>F9-Data!F9</f>
        <v>0</v>
      </c>
      <c r="G31" s="60">
        <f>G9-Data!G9</f>
        <v>0</v>
      </c>
      <c r="H31" s="39">
        <f>H9-Data!H9</f>
        <v>0</v>
      </c>
      <c r="I31" s="42">
        <f>I9-Data!I9</f>
        <v>0</v>
      </c>
    </row>
    <row r="32" spans="1:18" x14ac:dyDescent="0.25">
      <c r="A32" s="29">
        <f t="shared" ref="A32:A44" si="13">A10</f>
        <v>43559</v>
      </c>
      <c r="B32" s="30">
        <f>B10-Data!B10</f>
        <v>0</v>
      </c>
      <c r="C32" s="31">
        <f>C10-Data!C10</f>
        <v>0</v>
      </c>
      <c r="D32" s="32">
        <f>D10-Data!D10</f>
        <v>0</v>
      </c>
      <c r="E32" s="32">
        <f>E10-Data!E10</f>
        <v>0</v>
      </c>
      <c r="F32" s="30">
        <f>F10-Data!F10</f>
        <v>0</v>
      </c>
      <c r="G32" s="61">
        <f>G10-Data!G10</f>
        <v>0</v>
      </c>
      <c r="H32" s="30">
        <f>H10-Data!H10</f>
        <v>0</v>
      </c>
      <c r="I32" s="32">
        <f>I10-Data!I10</f>
        <v>0</v>
      </c>
    </row>
    <row r="33" spans="1:9" x14ac:dyDescent="0.25">
      <c r="A33" s="29">
        <f t="shared" si="13"/>
        <v>43560</v>
      </c>
      <c r="B33" s="30">
        <f>B11-Data!B11</f>
        <v>0</v>
      </c>
      <c r="C33" s="31">
        <f>C11-Data!C11</f>
        <v>0</v>
      </c>
      <c r="D33" s="32">
        <f>D11-Data!D11</f>
        <v>0</v>
      </c>
      <c r="E33" s="32">
        <f>E11-Data!E11</f>
        <v>0</v>
      </c>
      <c r="F33" s="30">
        <f>F11-Data!F11</f>
        <v>0</v>
      </c>
      <c r="G33" s="61">
        <f>G11-Data!G11</f>
        <v>0</v>
      </c>
      <c r="H33" s="30">
        <f>H11-Data!H11</f>
        <v>0</v>
      </c>
      <c r="I33" s="32">
        <f>I11-Data!I11</f>
        <v>0</v>
      </c>
    </row>
    <row r="34" spans="1:9" x14ac:dyDescent="0.25">
      <c r="A34" s="29">
        <f t="shared" si="13"/>
        <v>43563</v>
      </c>
      <c r="B34" s="30">
        <f>B12-Data!B12</f>
        <v>0</v>
      </c>
      <c r="C34" s="31">
        <f>C12-Data!C12</f>
        <v>-10</v>
      </c>
      <c r="D34" s="32">
        <f>D12-Data!D12</f>
        <v>0</v>
      </c>
      <c r="E34" s="32">
        <f>E12-Data!E12</f>
        <v>-9.8170704715068169E-3</v>
      </c>
      <c r="F34" s="30">
        <f>F12-Data!F12</f>
        <v>0</v>
      </c>
      <c r="G34" s="61">
        <f>G12-Data!G12</f>
        <v>-0.14298983910367902</v>
      </c>
      <c r="H34" s="30">
        <f>H12-Data!H12</f>
        <v>0.18622685385477311</v>
      </c>
      <c r="I34" s="32">
        <f>I12-Data!I12</f>
        <v>0</v>
      </c>
    </row>
    <row r="35" spans="1:9" x14ac:dyDescent="0.25">
      <c r="A35" s="29">
        <f t="shared" si="13"/>
        <v>43564</v>
      </c>
      <c r="B35" s="30">
        <f>B13-Data!B13</f>
        <v>-9.8570101608961522</v>
      </c>
      <c r="C35" s="31">
        <f>C13-Data!C13</f>
        <v>-9.8372961405743808</v>
      </c>
      <c r="D35" s="32">
        <f>D13-Data!D13</f>
        <v>0.18622685385480509</v>
      </c>
      <c r="E35" s="32">
        <f>E13-Data!E13</f>
        <v>-9.7974363305635137E-3</v>
      </c>
      <c r="F35" s="30">
        <f>F13-Data!F13</f>
        <v>0</v>
      </c>
      <c r="G35" s="61">
        <f>G13-Data!G13</f>
        <v>-5.5660474281967076E-2</v>
      </c>
      <c r="H35" s="30">
        <f>H13-Data!H13</f>
        <v>5.3990878557735655E-2</v>
      </c>
      <c r="I35" s="32">
        <f>I13-Data!I13</f>
        <v>0</v>
      </c>
    </row>
    <row r="36" spans="1:9" x14ac:dyDescent="0.25">
      <c r="A36" s="29">
        <f t="shared" si="13"/>
        <v>43565</v>
      </c>
      <c r="B36" s="30">
        <f>B14-Data!B14</f>
        <v>-9.7816356662924591</v>
      </c>
      <c r="C36" s="31">
        <f>C14-Data!C14</f>
        <v>-9.6740376739631984</v>
      </c>
      <c r="D36" s="32">
        <f>D14-Data!D14</f>
        <v>0.24021773241247502</v>
      </c>
      <c r="E36" s="32">
        <f>E14-Data!E14</f>
        <v>-9.6896645309272333E-3</v>
      </c>
      <c r="F36" s="30">
        <f>F14-Data!F14</f>
        <v>0</v>
      </c>
      <c r="G36" s="61">
        <f>G14-Data!G14</f>
        <v>-0.11419993861299993</v>
      </c>
      <c r="H36" s="30">
        <f>H14-Data!H14</f>
        <v>7.1830768130667799E-2</v>
      </c>
      <c r="I36" s="32">
        <f>I14-Data!I14</f>
        <v>0</v>
      </c>
    </row>
    <row r="37" spans="1:9" x14ac:dyDescent="0.25">
      <c r="A37" s="29">
        <f t="shared" si="13"/>
        <v>43566</v>
      </c>
      <c r="B37" s="30">
        <f>B15-Data!B15</f>
        <v>-9.5598377353502428</v>
      </c>
      <c r="C37" s="31">
        <f>C15-Data!C15</f>
        <v>2.4306024269144473</v>
      </c>
      <c r="D37" s="32">
        <f>D15-Data!D15</f>
        <v>0.31204850054314193</v>
      </c>
      <c r="E37" s="32">
        <f>E15-Data!E15</f>
        <v>2.075533814092978E-3</v>
      </c>
      <c r="F37" s="30">
        <f>F15-Data!F15</f>
        <v>0</v>
      </c>
      <c r="G37" s="61">
        <f>G15-Data!G15</f>
        <v>2.4231924692085016E-2</v>
      </c>
      <c r="H37" s="30">
        <f>H15-Data!H15</f>
        <v>-3.0353906969375899E-3</v>
      </c>
      <c r="I37" s="32">
        <f>I15-Data!I15</f>
        <v>0</v>
      </c>
    </row>
    <row r="38" spans="1:9" x14ac:dyDescent="0.25">
      <c r="A38" s="29">
        <f t="shared" si="13"/>
        <v>43567</v>
      </c>
      <c r="B38" s="30">
        <f>B16-Data!B16</f>
        <v>2.4063705022223303</v>
      </c>
      <c r="C38" s="31">
        <f>C16-Data!C16</f>
        <v>2.3991513907157014</v>
      </c>
      <c r="D38" s="32">
        <f>D16-Data!D16</f>
        <v>0.30901310984620523</v>
      </c>
      <c r="E38" s="32">
        <f>E16-Data!E16</f>
        <v>2.0693072126507506E-3</v>
      </c>
      <c r="F38" s="30">
        <f>F16-Data!F16</f>
        <v>0</v>
      </c>
      <c r="G38" s="61">
        <f>G16-Data!G16</f>
        <v>9.6516988180344043E-3</v>
      </c>
      <c r="H38" s="30">
        <f>H16-Data!H16</f>
        <v>-8.9306045245889365E-3</v>
      </c>
      <c r="I38" s="32">
        <f>I16-Data!I16</f>
        <v>0</v>
      </c>
    </row>
    <row r="39" spans="1:9" x14ac:dyDescent="0.25">
      <c r="A39" s="29">
        <f t="shared" si="13"/>
        <v>43570</v>
      </c>
      <c r="B39" s="30">
        <f>B17-Data!B17</f>
        <v>2.3894996918978677</v>
      </c>
      <c r="C39" s="31">
        <f>C17-Data!C17</f>
        <v>2.39427869128167</v>
      </c>
      <c r="D39" s="32">
        <f>D17-Data!D17</f>
        <v>0.30008250532159764</v>
      </c>
      <c r="E39" s="32">
        <f>E17-Data!E17</f>
        <v>2.0734458270763589E-3</v>
      </c>
      <c r="F39" s="30">
        <f>F17-Data!F17</f>
        <v>0</v>
      </c>
      <c r="G39" s="61">
        <f>G17-Data!G17</f>
        <v>1.4169515286051926E-2</v>
      </c>
      <c r="H39" s="30">
        <f>H17-Data!H17</f>
        <v>-3.3625484283302143E-2</v>
      </c>
      <c r="I39" s="32">
        <f>I17-Data!I17</f>
        <v>0</v>
      </c>
    </row>
    <row r="40" spans="1:9" x14ac:dyDescent="0.25">
      <c r="A40" s="29">
        <f t="shared" si="13"/>
        <v>43571</v>
      </c>
      <c r="B40" s="30">
        <f>B18-Data!B18</f>
        <v>2.3801091759958126</v>
      </c>
      <c r="C40" s="31">
        <f>C18-Data!C18</f>
        <v>2.3206064465960026</v>
      </c>
      <c r="D40" s="32">
        <f>D18-Data!D18</f>
        <v>0.26645702103837721</v>
      </c>
      <c r="E40" s="32">
        <f>E18-Data!E18</f>
        <v>2.0216096813995277E-3</v>
      </c>
      <c r="F40" s="30">
        <f>F18-Data!F18</f>
        <v>0</v>
      </c>
      <c r="G40" s="61">
        <f>G18-Data!G18</f>
        <v>3.7374663508135342E-2</v>
      </c>
      <c r="H40" s="30">
        <f>H18-Data!H18</f>
        <v>-2.1398979803398888E-2</v>
      </c>
      <c r="I40" s="32">
        <f>I18-Data!I18</f>
        <v>0</v>
      </c>
    </row>
    <row r="41" spans="1:9" x14ac:dyDescent="0.25">
      <c r="A41" s="29">
        <f t="shared" si="13"/>
        <v>43572</v>
      </c>
      <c r="B41" s="30">
        <f>B19-Data!B19</f>
        <v>2.2832317830878992</v>
      </c>
      <c r="C41" s="31">
        <f>C19-Data!C19</f>
        <v>2.2877982466541198</v>
      </c>
      <c r="D41" s="32">
        <f>D19-Data!D19</f>
        <v>0.24505804123509733</v>
      </c>
      <c r="E41" s="32">
        <f>E19-Data!E19</f>
        <v>2.0248358638450537E-3</v>
      </c>
      <c r="F41" s="30">
        <f>F19-Data!F19</f>
        <v>0</v>
      </c>
      <c r="G41" s="61">
        <f>G19-Data!G19</f>
        <v>1.0679053622633994E-2</v>
      </c>
      <c r="H41" s="30">
        <f>H19-Data!H19</f>
        <v>-1.4728844242141825E-2</v>
      </c>
      <c r="I41" s="32">
        <f>I19-Data!I19</f>
        <v>0</v>
      </c>
    </row>
    <row r="42" spans="1:9" x14ac:dyDescent="0.25">
      <c r="A42" s="29">
        <f t="shared" si="13"/>
        <v>43573</v>
      </c>
      <c r="B42" s="30">
        <f>B20-Data!B20</f>
        <v>2.2771191930315808</v>
      </c>
      <c r="C42" s="31">
        <f>C20-Data!C20</f>
        <v>2.299890384961941</v>
      </c>
      <c r="D42" s="32">
        <f>D20-Data!D20</f>
        <v>0.23032919699289778</v>
      </c>
      <c r="E42" s="32">
        <f>E20-Data!E20</f>
        <v>2.0450842224837285E-3</v>
      </c>
      <c r="F42" s="30">
        <f>F20-Data!F20</f>
        <v>0</v>
      </c>
      <c r="G42" s="61">
        <f>G20-Data!G20</f>
        <v>1.8072244592152842E-2</v>
      </c>
      <c r="H42" s="30">
        <f>H20-Data!H20</f>
        <v>-1.3966830406718422E-2</v>
      </c>
      <c r="I42" s="32">
        <f>I20-Data!I20</f>
        <v>0</v>
      </c>
    </row>
    <row r="43" spans="1:9" x14ac:dyDescent="0.25">
      <c r="A43" s="29">
        <f t="shared" si="13"/>
        <v>43578</v>
      </c>
      <c r="B43" s="30">
        <f>B21-Data!B21</f>
        <v>2.2818181403697508</v>
      </c>
      <c r="C43" s="31">
        <f>C21-Data!C21</f>
        <v>2.3091999580541369</v>
      </c>
      <c r="D43" s="32">
        <f>D21-Data!D21</f>
        <v>0.21636236658616781</v>
      </c>
      <c r="E43" s="32">
        <f>E21-Data!E21</f>
        <v>2.0696252331533493E-3</v>
      </c>
      <c r="F43" s="30">
        <f>F21-Data!F21</f>
        <v>0</v>
      </c>
      <c r="G43" s="61">
        <f>G21-Data!G21</f>
        <v>1.9920542334528335E-2</v>
      </c>
      <c r="H43" s="30">
        <f>H21-Data!H21</f>
        <v>-1.8469274107927092E-2</v>
      </c>
      <c r="I43" s="32">
        <f>I21-Data!I21</f>
        <v>0</v>
      </c>
    </row>
    <row r="44" spans="1:9" x14ac:dyDescent="0.25">
      <c r="A44" s="33">
        <f t="shared" si="13"/>
        <v>43579</v>
      </c>
      <c r="B44" s="34">
        <f>B22-Data!B22</f>
        <v>2.289279415719534</v>
      </c>
      <c r="C44" s="35">
        <f>C22-Data!C22</f>
        <v>2.312172209876735</v>
      </c>
      <c r="D44" s="36">
        <f>D22-Data!D22</f>
        <v>0.19789309247823894</v>
      </c>
      <c r="E44" s="36">
        <f>E22-Data!E22</f>
        <v>2.0903214854850471E-3</v>
      </c>
      <c r="F44" s="34">
        <f>F22-Data!F22</f>
        <v>0</v>
      </c>
      <c r="G44" s="62">
        <f>G22-Data!G22</f>
        <v>3.3063992947006682E-2</v>
      </c>
      <c r="H44" s="34">
        <f>H22-Data!H22</f>
        <v>-1.708071264469524E-2</v>
      </c>
      <c r="I44" s="36">
        <f>I22-Data!I22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R44"/>
  <sheetViews>
    <sheetView showGridLines="0" tabSelected="1" workbookViewId="0">
      <selection activeCell="H26" sqref="H26"/>
    </sheetView>
  </sheetViews>
  <sheetFormatPr defaultRowHeight="15" x14ac:dyDescent="0.25"/>
  <cols>
    <col min="1" max="1" width="16.28515625" customWidth="1"/>
    <col min="2" max="9" width="14.28515625" customWidth="1"/>
    <col min="11" max="13" width="14.28515625" customWidth="1"/>
    <col min="15" max="18" width="14.28515625" customWidth="1"/>
  </cols>
  <sheetData>
    <row r="1" spans="1:18" ht="21" x14ac:dyDescent="0.35">
      <c r="A1" s="28" t="s">
        <v>48</v>
      </c>
    </row>
    <row r="2" spans="1:18" x14ac:dyDescent="0.25">
      <c r="A2" t="s">
        <v>49</v>
      </c>
    </row>
    <row r="4" spans="1:18" ht="21" x14ac:dyDescent="0.35">
      <c r="A4" s="26" t="s">
        <v>50</v>
      </c>
      <c r="B4" s="27"/>
      <c r="C4" s="27"/>
      <c r="D4" s="27"/>
      <c r="E4" s="27"/>
      <c r="F4" s="27"/>
      <c r="G4" s="27"/>
      <c r="H4" s="27"/>
      <c r="I4" s="27"/>
      <c r="K4" s="26" t="s">
        <v>40</v>
      </c>
      <c r="L4" s="27"/>
      <c r="M4" s="27"/>
      <c r="O4" s="26" t="s">
        <v>44</v>
      </c>
      <c r="P4" s="27"/>
      <c r="Q4" s="27"/>
      <c r="R4" s="27"/>
    </row>
    <row r="6" spans="1:18" x14ac:dyDescent="0.25">
      <c r="A6" s="8"/>
      <c r="B6" s="8" t="s">
        <v>3</v>
      </c>
      <c r="C6" s="9" t="s">
        <v>4</v>
      </c>
      <c r="D6" s="10" t="s">
        <v>4</v>
      </c>
      <c r="E6" s="10" t="s">
        <v>4</v>
      </c>
      <c r="F6" s="8" t="s">
        <v>2</v>
      </c>
      <c r="G6" s="11" t="s">
        <v>2</v>
      </c>
      <c r="H6" s="8" t="s">
        <v>0</v>
      </c>
      <c r="I6" s="10" t="s">
        <v>0</v>
      </c>
      <c r="K6" s="8" t="s">
        <v>21</v>
      </c>
      <c r="L6" s="10" t="s">
        <v>22</v>
      </c>
      <c r="M6" s="9" t="s">
        <v>29</v>
      </c>
      <c r="O6" s="8" t="s">
        <v>31</v>
      </c>
      <c r="P6" s="10" t="s">
        <v>27</v>
      </c>
      <c r="Q6" s="10" t="s">
        <v>55</v>
      </c>
      <c r="R6" s="9" t="s">
        <v>53</v>
      </c>
    </row>
    <row r="7" spans="1:18" x14ac:dyDescent="0.25">
      <c r="A7" s="12"/>
      <c r="B7" s="12" t="s">
        <v>1</v>
      </c>
      <c r="C7" s="13" t="s">
        <v>1</v>
      </c>
      <c r="D7" s="14" t="s">
        <v>0</v>
      </c>
      <c r="E7" s="14" t="s">
        <v>5</v>
      </c>
      <c r="F7" s="12" t="s">
        <v>9</v>
      </c>
      <c r="G7" s="15" t="s">
        <v>10</v>
      </c>
      <c r="H7" s="12" t="s">
        <v>25</v>
      </c>
      <c r="I7" s="14" t="s">
        <v>26</v>
      </c>
      <c r="K7" s="12" t="s">
        <v>41</v>
      </c>
      <c r="L7" s="14" t="s">
        <v>41</v>
      </c>
      <c r="M7" s="13" t="s">
        <v>30</v>
      </c>
      <c r="O7" s="12" t="s">
        <v>32</v>
      </c>
      <c r="P7" s="14" t="s">
        <v>41</v>
      </c>
      <c r="Q7" s="14" t="s">
        <v>56</v>
      </c>
      <c r="R7" s="13" t="s">
        <v>54</v>
      </c>
    </row>
    <row r="8" spans="1:18" x14ac:dyDescent="0.25">
      <c r="A8" s="16" t="s">
        <v>11</v>
      </c>
      <c r="B8" s="16" t="s">
        <v>7</v>
      </c>
      <c r="C8" s="17" t="s">
        <v>7</v>
      </c>
      <c r="D8" s="18" t="s">
        <v>6</v>
      </c>
      <c r="E8" s="18" t="s">
        <v>8</v>
      </c>
      <c r="F8" s="16" t="s">
        <v>7</v>
      </c>
      <c r="G8" s="19" t="s">
        <v>7</v>
      </c>
      <c r="H8" s="16" t="s">
        <v>6</v>
      </c>
      <c r="I8" s="18" t="s">
        <v>6</v>
      </c>
      <c r="K8" s="16"/>
      <c r="L8" s="18"/>
      <c r="M8" s="17"/>
      <c r="O8" s="16"/>
      <c r="P8" s="18"/>
      <c r="Q8" s="18"/>
      <c r="R8" s="17"/>
    </row>
    <row r="9" spans="1:18" x14ac:dyDescent="0.25">
      <c r="A9" s="106">
        <f>Data!A9</f>
        <v>43558</v>
      </c>
      <c r="B9" s="39"/>
      <c r="C9" s="41">
        <f>Data!C9</f>
        <v>1000</v>
      </c>
      <c r="D9" s="41">
        <f>Data!D9</f>
        <v>1000</v>
      </c>
      <c r="E9" s="109">
        <f>Data!E9</f>
        <v>1</v>
      </c>
      <c r="F9" s="39">
        <f>Data!F9</f>
        <v>12.5</v>
      </c>
      <c r="G9" s="115">
        <f>I9*E9</f>
        <v>5.0999999999999996</v>
      </c>
      <c r="H9" s="116">
        <f>F9/(E9*$L$24)</f>
        <v>12.4750499001996</v>
      </c>
      <c r="I9" s="42">
        <f>Data!I9</f>
        <v>5.0999999999999996</v>
      </c>
      <c r="J9" s="5"/>
      <c r="K9" s="53">
        <f>Data!F9/(Data!H9*Data!$E9)-1</f>
        <v>2.0000000000000018E-3</v>
      </c>
      <c r="L9" s="42">
        <f>Data!G9/(Data!I9*Data!$E9)-1</f>
        <v>0</v>
      </c>
      <c r="M9" s="41"/>
      <c r="O9" s="64">
        <f>MAX(G9-Data!G9,0)</f>
        <v>0</v>
      </c>
      <c r="P9" s="65">
        <f>O9*((1+$P$27)^(($A$23-A9)/365)-1)</f>
        <v>0</v>
      </c>
      <c r="Q9" s="65">
        <f>MAX(-(G9-Data!G9),0)</f>
        <v>0</v>
      </c>
      <c r="R9" s="49"/>
    </row>
    <row r="10" spans="1:18" x14ac:dyDescent="0.25">
      <c r="A10" s="107">
        <f>Data!A10</f>
        <v>43559</v>
      </c>
      <c r="B10" s="112">
        <f>C9+F9/$L$24-G9</f>
        <v>1007.3750499001995</v>
      </c>
      <c r="C10" s="114">
        <f>B10*(1+M10)</f>
        <v>1018.4561754491016</v>
      </c>
      <c r="D10" s="32">
        <f>D9+H9-I9</f>
        <v>1007.3750499001995</v>
      </c>
      <c r="E10" s="100">
        <f>C10/D10</f>
        <v>1.0109999999999999</v>
      </c>
      <c r="F10" s="30">
        <f>Data!F10</f>
        <v>17</v>
      </c>
      <c r="G10" s="117">
        <f t="shared" ref="G10:G21" si="0">I10*E10</f>
        <v>8.6999999999999993</v>
      </c>
      <c r="H10" s="112">
        <f t="shared" ref="H10:H21" si="1">F10/(E10*$L$24)</f>
        <v>16.781471675837249</v>
      </c>
      <c r="I10" s="32">
        <f>Data!I10</f>
        <v>8.6053412462908021</v>
      </c>
      <c r="J10" s="5"/>
      <c r="K10" s="54">
        <f>Data!F10/(Data!H10*Data!$E10)-1</f>
        <v>2.0000000000000018E-3</v>
      </c>
      <c r="L10" s="32">
        <f>Data!G10/(Data!I10*Data!$E10)-1</f>
        <v>0</v>
      </c>
      <c r="M10" s="37">
        <f>Data!C10/Data!B10-1</f>
        <v>1.0999999999999899E-2</v>
      </c>
      <c r="O10" s="66">
        <f>MAX(G10-Data!G10,0)</f>
        <v>0</v>
      </c>
      <c r="P10" s="67">
        <f t="shared" ref="P10:P22" si="2">O10*((1+$P$27)^(($A$23-A10)/365)-1)</f>
        <v>0</v>
      </c>
      <c r="Q10" s="67">
        <f>MAX(-(G10-Data!G10),0)</f>
        <v>0</v>
      </c>
      <c r="R10" s="50"/>
    </row>
    <row r="11" spans="1:18" x14ac:dyDescent="0.25">
      <c r="A11" s="107">
        <f>Data!A11</f>
        <v>43560</v>
      </c>
      <c r="B11" s="112">
        <f t="shared" ref="B11:B21" si="3">C10+F10/$L$24-G10</f>
        <v>1026.7222433133729</v>
      </c>
      <c r="C11" s="114">
        <f t="shared" ref="C11:C21" si="4">B11*(1+M11)</f>
        <v>1018.5084653668659</v>
      </c>
      <c r="D11" s="32">
        <f t="shared" ref="D11:D21" si="5">D10+H10-I10</f>
        <v>1015.551180329746</v>
      </c>
      <c r="E11" s="100">
        <f t="shared" ref="E11:E21" si="6">C11/D11</f>
        <v>1.0029119999999998</v>
      </c>
      <c r="F11" s="30">
        <f>Data!F11</f>
        <v>4.2</v>
      </c>
      <c r="G11" s="117">
        <f t="shared" si="0"/>
        <v>1.1000000000000001</v>
      </c>
      <c r="H11" s="112">
        <f t="shared" si="1"/>
        <v>4.1794462190771142</v>
      </c>
      <c r="I11" s="32">
        <f>Data!I11</f>
        <v>1.0968061006349514</v>
      </c>
      <c r="J11" s="5"/>
      <c r="K11" s="54">
        <f>Data!F11/(Data!H11*Data!$E11)-1</f>
        <v>2.0000000000000018E-3</v>
      </c>
      <c r="L11" s="32">
        <f>Data!G11/(Data!I11*Data!$E11)-1</f>
        <v>0</v>
      </c>
      <c r="M11" s="37">
        <f>Data!C11/Data!B11-1</f>
        <v>-8.0000000000000071E-3</v>
      </c>
      <c r="O11" s="66">
        <f>MAX(G11-Data!G11,0)</f>
        <v>0</v>
      </c>
      <c r="P11" s="67">
        <f t="shared" si="2"/>
        <v>0</v>
      </c>
      <c r="Q11" s="67">
        <f>MAX(-(G11-Data!G11),0)</f>
        <v>0</v>
      </c>
      <c r="R11" s="50"/>
    </row>
    <row r="12" spans="1:18" x14ac:dyDescent="0.25">
      <c r="A12" s="107">
        <f>Data!A12</f>
        <v>43563</v>
      </c>
      <c r="B12" s="112">
        <f t="shared" si="3"/>
        <v>1021.600082133333</v>
      </c>
      <c r="C12" s="110">
        <f>B12*(1+M12)-10</f>
        <v>1032.0320837759996</v>
      </c>
      <c r="D12" s="32">
        <f t="shared" si="5"/>
        <v>1018.6338204481882</v>
      </c>
      <c r="E12" s="100">
        <f t="shared" si="6"/>
        <v>1.0131531695284928</v>
      </c>
      <c r="F12" s="30">
        <f>Data!F12</f>
        <v>19.7</v>
      </c>
      <c r="G12" s="117">
        <f t="shared" si="0"/>
        <v>14.75701016089632</v>
      </c>
      <c r="H12" s="112">
        <f t="shared" si="1"/>
        <v>19.405435657734131</v>
      </c>
      <c r="I12" s="32">
        <f>Data!I12</f>
        <v>14.565428609145076</v>
      </c>
      <c r="J12" s="5"/>
      <c r="K12" s="54">
        <f>Data!F12/(Data!H12*Data!$E12)-1</f>
        <v>2.0000000000000018E-3</v>
      </c>
      <c r="L12" s="32">
        <f>Data!G12/(Data!I12*Data!$E12)-1</f>
        <v>0</v>
      </c>
      <c r="M12" s="37">
        <f>Data!C12/Data!B12-1</f>
        <v>2.0000000000000018E-2</v>
      </c>
      <c r="O12" s="66">
        <f>MAX(G12-Data!G12,0)</f>
        <v>0</v>
      </c>
      <c r="P12" s="67">
        <f t="shared" si="2"/>
        <v>0</v>
      </c>
      <c r="Q12" s="67">
        <f>MAX(-(G12-Data!G12),0)</f>
        <v>0.14298983910367902</v>
      </c>
      <c r="R12" s="50"/>
    </row>
    <row r="13" spans="1:18" x14ac:dyDescent="0.25">
      <c r="A13" s="107">
        <f>Data!A13</f>
        <v>43564</v>
      </c>
      <c r="B13" s="112">
        <f t="shared" si="3"/>
        <v>1036.935752257818</v>
      </c>
      <c r="C13" s="114">
        <f t="shared" si="4"/>
        <v>1034.8618807533023</v>
      </c>
      <c r="D13" s="32">
        <f t="shared" si="5"/>
        <v>1023.4738274967772</v>
      </c>
      <c r="E13" s="100">
        <f t="shared" si="6"/>
        <v>1.0111268631894361</v>
      </c>
      <c r="F13" s="30">
        <f>Data!F13</f>
        <v>5.7</v>
      </c>
      <c r="G13" s="117">
        <f t="shared" si="0"/>
        <v>5.7443395257180327</v>
      </c>
      <c r="H13" s="112">
        <f t="shared" si="1"/>
        <v>5.6260227688414668</v>
      </c>
      <c r="I13" s="32">
        <f>Data!I13</f>
        <v>5.6811264093987601</v>
      </c>
      <c r="J13" s="5"/>
      <c r="K13" s="54">
        <f>Data!F13/(Data!H13*Data!$E13)-1</f>
        <v>2.0000000000000018E-3</v>
      </c>
      <c r="L13" s="32">
        <f>Data!G13/(Data!I13*Data!$E13)-1</f>
        <v>0</v>
      </c>
      <c r="M13" s="37">
        <f>Data!C13/Data!B13-1</f>
        <v>-2.0000000000000018E-3</v>
      </c>
      <c r="O13" s="66">
        <f>MAX(G13-Data!G13,0)</f>
        <v>0</v>
      </c>
      <c r="P13" s="67">
        <f t="shared" si="2"/>
        <v>0</v>
      </c>
      <c r="Q13" s="67">
        <f>MAX(-(G13-Data!G13),0)</f>
        <v>5.5660474281967076E-2</v>
      </c>
      <c r="R13" s="50"/>
    </row>
    <row r="14" spans="1:18" x14ac:dyDescent="0.25">
      <c r="A14" s="107">
        <f>Data!A14</f>
        <v>43565</v>
      </c>
      <c r="B14" s="112">
        <f t="shared" si="3"/>
        <v>1034.8061639820753</v>
      </c>
      <c r="C14" s="114">
        <f t="shared" si="4"/>
        <v>1023.4232961782726</v>
      </c>
      <c r="D14" s="32">
        <f t="shared" si="5"/>
        <v>1023.4187238562199</v>
      </c>
      <c r="E14" s="100">
        <f t="shared" si="6"/>
        <v>1.0000044676943525</v>
      </c>
      <c r="F14" s="30">
        <f>Data!F14</f>
        <v>7.5</v>
      </c>
      <c r="G14" s="117">
        <f t="shared" si="0"/>
        <v>11.785800061386999</v>
      </c>
      <c r="H14" s="112">
        <f t="shared" si="1"/>
        <v>7.4849964994431719</v>
      </c>
      <c r="I14" s="32">
        <f>Data!I14</f>
        <v>11.785747406269872</v>
      </c>
      <c r="J14" s="5"/>
      <c r="K14" s="54">
        <f>Data!F14/(Data!H14*Data!$E14)-1</f>
        <v>2.0000000000000018E-3</v>
      </c>
      <c r="L14" s="32">
        <f>Data!G14/(Data!I14*Data!$E14)-1</f>
        <v>0</v>
      </c>
      <c r="M14" s="37">
        <f>Data!C14/Data!B14-1</f>
        <v>-1.0999999999999899E-2</v>
      </c>
      <c r="O14" s="66">
        <f>MAX(G14-Data!G14,0)</f>
        <v>0</v>
      </c>
      <c r="P14" s="67">
        <f t="shared" si="2"/>
        <v>0</v>
      </c>
      <c r="Q14" s="67">
        <f>MAX(-(G14-Data!G14),0)</f>
        <v>0.11419993861299993</v>
      </c>
      <c r="R14" s="50"/>
    </row>
    <row r="15" spans="1:18" x14ac:dyDescent="0.25">
      <c r="A15" s="107">
        <f>Data!A15</f>
        <v>43566</v>
      </c>
      <c r="B15" s="112">
        <f t="shared" si="3"/>
        <v>1019.1225260570053</v>
      </c>
      <c r="C15" s="110">
        <f>B15*(1+M15)+12</f>
        <v>1032.1416485830623</v>
      </c>
      <c r="D15" s="32">
        <f t="shared" si="5"/>
        <v>1019.1179729493933</v>
      </c>
      <c r="E15" s="100">
        <f t="shared" si="6"/>
        <v>1.0127793601715978</v>
      </c>
      <c r="F15" s="30">
        <f>Data!F15</f>
        <v>1.5</v>
      </c>
      <c r="G15" s="117">
        <f t="shared" si="0"/>
        <v>11.824231924692086</v>
      </c>
      <c r="H15" s="112">
        <f t="shared" si="1"/>
        <v>1.4781166035712956</v>
      </c>
      <c r="I15" s="32">
        <f>Data!I15</f>
        <v>11.675032479619921</v>
      </c>
      <c r="J15" s="5"/>
      <c r="K15" s="54">
        <f>Data!F15/(Data!H15*Data!$E15)-1</f>
        <v>1.9999999999997797E-3</v>
      </c>
      <c r="L15" s="32">
        <f>Data!G15/(Data!I15*Data!$E15)-1</f>
        <v>0</v>
      </c>
      <c r="M15" s="37">
        <f>Data!C15/Data!B15-1</f>
        <v>9.9999999999988987E-4</v>
      </c>
      <c r="O15" s="66">
        <f>MAX(G15-Data!G15,0)</f>
        <v>2.4231924692085016E-2</v>
      </c>
      <c r="P15" s="67">
        <f t="shared" si="2"/>
        <v>7.6761633847115344E-5</v>
      </c>
      <c r="Q15" s="67">
        <f>MAX(-(G15-Data!G15),0)</f>
        <v>0</v>
      </c>
      <c r="R15" s="50"/>
    </row>
    <row r="16" spans="1:18" x14ac:dyDescent="0.25">
      <c r="A16" s="107">
        <f>Data!A16</f>
        <v>43567</v>
      </c>
      <c r="B16" s="112">
        <f t="shared" si="3"/>
        <v>1021.8144226463943</v>
      </c>
      <c r="C16" s="114">
        <f t="shared" si="4"/>
        <v>1018.7489793784551</v>
      </c>
      <c r="D16" s="32">
        <f t="shared" si="5"/>
        <v>1008.9210570733446</v>
      </c>
      <c r="E16" s="100">
        <f t="shared" si="6"/>
        <v>1.0097410220910832</v>
      </c>
      <c r="F16" s="30">
        <f>Data!F16</f>
        <v>4.4000000000000004</v>
      </c>
      <c r="G16" s="117">
        <f t="shared" si="0"/>
        <v>4.7096516988180346</v>
      </c>
      <c r="H16" s="112">
        <f t="shared" si="1"/>
        <v>4.3488552696179879</v>
      </c>
      <c r="I16" s="32">
        <f>Data!I16</f>
        <v>4.6642174535652394</v>
      </c>
      <c r="J16" s="5"/>
      <c r="K16" s="54">
        <f>Data!F16/(Data!H16*Data!$E16)-1</f>
        <v>2.0000000000002238E-3</v>
      </c>
      <c r="L16" s="32">
        <f>Data!G16/(Data!I16*Data!$E16)-1</f>
        <v>0</v>
      </c>
      <c r="M16" s="37">
        <f>Data!C16/Data!B16-1</f>
        <v>-3.0000000000000027E-3</v>
      </c>
      <c r="O16" s="66">
        <f>MAX(G16-Data!G16,0)</f>
        <v>9.6516988180344043E-3</v>
      </c>
      <c r="P16" s="67">
        <f t="shared" si="2"/>
        <v>2.8533235964163179E-5</v>
      </c>
      <c r="Q16" s="67">
        <f>MAX(-(G16-Data!G16),0)</f>
        <v>0</v>
      </c>
      <c r="R16" s="50"/>
    </row>
    <row r="17" spans="1:18" x14ac:dyDescent="0.25">
      <c r="A17" s="107">
        <f>Data!A17</f>
        <v>43570</v>
      </c>
      <c r="B17" s="112">
        <f t="shared" si="3"/>
        <v>1018.4305452445075</v>
      </c>
      <c r="C17" s="114">
        <f t="shared" si="4"/>
        <v>1020.4674063349964</v>
      </c>
      <c r="D17" s="32">
        <f t="shared" si="5"/>
        <v>1008.6056948893973</v>
      </c>
      <c r="E17" s="100">
        <f t="shared" si="6"/>
        <v>1.0117605041352655</v>
      </c>
      <c r="F17" s="30">
        <f>Data!F17</f>
        <v>16.600000000000001</v>
      </c>
      <c r="G17" s="117">
        <f t="shared" si="0"/>
        <v>6.9141695152860523</v>
      </c>
      <c r="H17" s="112">
        <f t="shared" si="1"/>
        <v>16.374296288254985</v>
      </c>
      <c r="I17" s="32">
        <f>Data!I17</f>
        <v>6.8338005753599518</v>
      </c>
      <c r="J17" s="5"/>
      <c r="K17" s="54">
        <f>Data!F17/(Data!H17*Data!$E17)-1</f>
        <v>1.9999999999997797E-3</v>
      </c>
      <c r="L17" s="32">
        <f>Data!G17/(Data!I17*Data!$E17)-1</f>
        <v>0</v>
      </c>
      <c r="M17" s="37">
        <f>Data!C17/Data!B17-1</f>
        <v>2.0000000000000018E-3</v>
      </c>
      <c r="O17" s="66">
        <f>MAX(G17-Data!G17,0)</f>
        <v>1.4169515286051926E-2</v>
      </c>
      <c r="P17" s="67">
        <f t="shared" si="2"/>
        <v>3.2902545015994484E-5</v>
      </c>
      <c r="Q17" s="67">
        <f>MAX(-(G17-Data!G17),0)</f>
        <v>0</v>
      </c>
      <c r="R17" s="50"/>
    </row>
    <row r="18" spans="1:18" x14ac:dyDescent="0.25">
      <c r="A18" s="107">
        <f>Data!A18</f>
        <v>43571</v>
      </c>
      <c r="B18" s="112">
        <f t="shared" si="3"/>
        <v>1030.1201030871755</v>
      </c>
      <c r="C18" s="114">
        <f t="shared" si="4"/>
        <v>1004.3671005099961</v>
      </c>
      <c r="D18" s="32">
        <f t="shared" si="5"/>
        <v>1018.1461906022924</v>
      </c>
      <c r="E18" s="100">
        <f t="shared" si="6"/>
        <v>0.98646649153188382</v>
      </c>
      <c r="F18" s="30">
        <f>Data!F18</f>
        <v>10.3</v>
      </c>
      <c r="G18" s="111">
        <f t="shared" si="0"/>
        <v>17.781440296920429</v>
      </c>
      <c r="H18" s="112">
        <f t="shared" si="1"/>
        <v>10.420466590610216</v>
      </c>
      <c r="I18" s="32">
        <f>Data!I18</f>
        <v>18.025387024862479</v>
      </c>
      <c r="J18" s="5"/>
      <c r="K18" s="54">
        <f>Data!F18/(Data!H18*Data!$E18)-1</f>
        <v>2.0000000000002238E-3</v>
      </c>
      <c r="L18" s="32">
        <f>Data!G18/(Data!I18*Data!$E18)-1</f>
        <v>2.5641025641025994E-2</v>
      </c>
      <c r="M18" s="37">
        <f>Data!C18/Data!B18-1</f>
        <v>-2.5000000000000022E-2</v>
      </c>
      <c r="O18" s="66">
        <f>MAX(G18-Data!G18,0)</f>
        <v>0</v>
      </c>
      <c r="P18" s="67">
        <f t="shared" si="2"/>
        <v>0</v>
      </c>
      <c r="Q18" s="67">
        <f>MAX(-(G18-Data!G18),0)</f>
        <v>0.4185597030795698</v>
      </c>
      <c r="R18" s="50"/>
    </row>
    <row r="19" spans="1:18" x14ac:dyDescent="0.25">
      <c r="A19" s="107">
        <f>Data!A19</f>
        <v>43572</v>
      </c>
      <c r="B19" s="112">
        <f t="shared" si="3"/>
        <v>996.86510133084016</v>
      </c>
      <c r="C19" s="114">
        <f t="shared" si="4"/>
        <v>998.85883153350187</v>
      </c>
      <c r="D19" s="32">
        <f t="shared" si="5"/>
        <v>1010.5412701680403</v>
      </c>
      <c r="E19" s="100">
        <f t="shared" si="6"/>
        <v>0.98843942451494748</v>
      </c>
      <c r="F19" s="30">
        <f>Data!F19</f>
        <v>7.1</v>
      </c>
      <c r="G19" s="117">
        <f t="shared" si="0"/>
        <v>5.2130633428610036</v>
      </c>
      <c r="H19" s="112">
        <f t="shared" si="1"/>
        <v>7.1687026716792186</v>
      </c>
      <c r="I19" s="32">
        <f>Data!I19</f>
        <v>5.2740342134968836</v>
      </c>
      <c r="J19" s="5"/>
      <c r="K19" s="54">
        <f>Data!F19/(Data!H19*Data!$E19)-1</f>
        <v>2.0000000000000018E-3</v>
      </c>
      <c r="L19" s="32">
        <f>Data!G19/(Data!I19*Data!$E19)-1</f>
        <v>0</v>
      </c>
      <c r="M19" s="37">
        <f>Data!C19/Data!B19-1</f>
        <v>2.0000000000000018E-3</v>
      </c>
      <c r="O19" s="66">
        <f>MAX(G19-Data!G19,0)</f>
        <v>1.3063342861003413E-2</v>
      </c>
      <c r="P19" s="67">
        <f t="shared" si="2"/>
        <v>2.4813443824351685E-5</v>
      </c>
      <c r="Q19" s="67">
        <f>MAX(-(G19-Data!G19),0)</f>
        <v>0</v>
      </c>
      <c r="R19" s="50"/>
    </row>
    <row r="20" spans="1:18" x14ac:dyDescent="0.25">
      <c r="A20" s="107">
        <f>Data!A20</f>
        <v>43573</v>
      </c>
      <c r="B20" s="112">
        <f t="shared" si="3"/>
        <v>1000.7315965339542</v>
      </c>
      <c r="C20" s="114">
        <f t="shared" si="4"/>
        <v>1010.7389124992937</v>
      </c>
      <c r="D20" s="32">
        <f t="shared" si="5"/>
        <v>1012.4359386262227</v>
      </c>
      <c r="E20" s="100">
        <f t="shared" si="6"/>
        <v>0.9983238187600969</v>
      </c>
      <c r="F20" s="30">
        <f>Data!F20</f>
        <v>6.8</v>
      </c>
      <c r="G20" s="117">
        <f t="shared" si="0"/>
        <v>8.8221071956109292</v>
      </c>
      <c r="H20" s="112">
        <f t="shared" si="1"/>
        <v>6.7978215266237187</v>
      </c>
      <c r="I20" s="32">
        <f>Data!I20</f>
        <v>8.8369194742522055</v>
      </c>
      <c r="J20" s="5"/>
      <c r="K20" s="54">
        <f>Data!F20/(Data!H20*Data!$E20)-1</f>
        <v>2.0000000000000018E-3</v>
      </c>
      <c r="L20" s="32">
        <f>Data!G20/(Data!I20*Data!$E20)-1</f>
        <v>0</v>
      </c>
      <c r="M20" s="37">
        <f>Data!C20/Data!B20-1</f>
        <v>1.0000000000000009E-2</v>
      </c>
      <c r="O20" s="66">
        <f>MAX(G20-Data!G20,0)</f>
        <v>2.2107195610930219E-2</v>
      </c>
      <c r="P20" s="67">
        <f t="shared" si="2"/>
        <v>3.7322269971117232E-5</v>
      </c>
      <c r="Q20" s="67">
        <f>MAX(-(G20-Data!G20),0)</f>
        <v>0</v>
      </c>
      <c r="R20" s="50"/>
    </row>
    <row r="21" spans="1:18" x14ac:dyDescent="0.25">
      <c r="A21" s="107">
        <f>Data!A21</f>
        <v>43578</v>
      </c>
      <c r="B21" s="112">
        <f t="shared" si="3"/>
        <v>1008.7032324493914</v>
      </c>
      <c r="C21" s="114">
        <f t="shared" si="4"/>
        <v>1020.8076712387841</v>
      </c>
      <c r="D21" s="32">
        <f t="shared" si="5"/>
        <v>1010.3968406785941</v>
      </c>
      <c r="E21" s="100">
        <f t="shared" si="6"/>
        <v>1.0103037045852181</v>
      </c>
      <c r="F21" s="30">
        <f>Data!F21</f>
        <v>9.1</v>
      </c>
      <c r="G21" s="117">
        <f t="shared" si="0"/>
        <v>9.7243681587984092</v>
      </c>
      <c r="H21" s="112">
        <f t="shared" si="1"/>
        <v>8.9892141205934433</v>
      </c>
      <c r="I21" s="32">
        <f>Data!I21</f>
        <v>9.6251930134125008</v>
      </c>
      <c r="J21" s="5"/>
      <c r="K21" s="54">
        <f>Data!F21/(Data!H21*Data!$E21)-1</f>
        <v>2.0000000000000018E-3</v>
      </c>
      <c r="L21" s="32">
        <f>Data!G21/(Data!I21*Data!$E21)-1</f>
        <v>0</v>
      </c>
      <c r="M21" s="37">
        <f>Data!C21/Data!B21-1</f>
        <v>1.2000000000000011E-2</v>
      </c>
      <c r="O21" s="66">
        <f>MAX(G21-Data!G21,0)</f>
        <v>2.4368158798409922E-2</v>
      </c>
      <c r="P21" s="67">
        <f t="shared" si="2"/>
        <v>1.5419113517738208E-5</v>
      </c>
      <c r="Q21" s="67">
        <f>MAX(-(G21-Data!G21),0)</f>
        <v>0</v>
      </c>
      <c r="R21" s="50"/>
    </row>
    <row r="22" spans="1:18" x14ac:dyDescent="0.25">
      <c r="A22" s="107">
        <f>Data!A22</f>
        <v>43579</v>
      </c>
      <c r="B22" s="112">
        <f t="shared" ref="B22:B23" si="7">C21+F21/$L$24-G21</f>
        <v>1020.165139407331</v>
      </c>
      <c r="C22" s="114">
        <f t="shared" ref="C22" si="8">B22*(1+M22)</f>
        <v>1030.3667908014042</v>
      </c>
      <c r="D22" s="32">
        <f t="shared" ref="D22" si="9">D21+H21-I21</f>
        <v>1009.7608617857751</v>
      </c>
      <c r="E22" s="100">
        <f t="shared" ref="E22" si="10">C22/D22</f>
        <v>1.0204067416310703</v>
      </c>
      <c r="F22" s="30">
        <f>Data!F22</f>
        <v>8.5</v>
      </c>
      <c r="G22" s="117">
        <f t="shared" ref="G22" si="11">I22*E22</f>
        <v>16.140446119242725</v>
      </c>
      <c r="H22" s="112">
        <f t="shared" ref="H22" si="12">F22/(E22*$L$24)</f>
        <v>8.3133848357136628</v>
      </c>
      <c r="I22" s="32">
        <f>Data!I22</f>
        <v>15.81765923404525</v>
      </c>
      <c r="J22" s="5"/>
      <c r="K22" s="55">
        <f>Data!F22/(Data!H22*Data!$E22)-1</f>
        <v>2.0000000000002238E-3</v>
      </c>
      <c r="L22" s="36">
        <f>Data!G22/(Data!I22*Data!$E22)-1</f>
        <v>0</v>
      </c>
      <c r="M22" s="38">
        <f>Data!C22/Data!B22-1</f>
        <v>1.0000000000000009E-2</v>
      </c>
      <c r="O22" s="68">
        <f>MAX(G22-Data!G22,0)</f>
        <v>4.0446119242723455E-2</v>
      </c>
      <c r="P22" s="69">
        <f t="shared" si="2"/>
        <v>1.7059900682498389E-5</v>
      </c>
      <c r="Q22" s="69">
        <f>MAX(-(G22-Data!G22),0)</f>
        <v>0</v>
      </c>
      <c r="R22" s="51">
        <f>C22-'Data (Solution Stage 1)'!C22-(12-10)</f>
        <v>0.77271570388597866</v>
      </c>
    </row>
    <row r="23" spans="1:18" x14ac:dyDescent="0.25">
      <c r="A23" s="108">
        <f>Data!A23</f>
        <v>43581</v>
      </c>
      <c r="B23" s="113">
        <f t="shared" si="7"/>
        <v>1022.7093786142972</v>
      </c>
      <c r="C23" s="102"/>
      <c r="D23" s="103"/>
      <c r="E23" s="104"/>
      <c r="F23" s="92"/>
      <c r="G23" s="105"/>
      <c r="H23" s="92"/>
      <c r="I23" s="103"/>
    </row>
    <row r="24" spans="1:18" x14ac:dyDescent="0.25">
      <c r="A24" s="95" t="s">
        <v>66</v>
      </c>
      <c r="E24" s="52"/>
      <c r="K24" s="56" t="s">
        <v>47</v>
      </c>
      <c r="L24" s="57">
        <f>1+$K$9</f>
        <v>1.002</v>
      </c>
      <c r="O24" s="23" t="s">
        <v>45</v>
      </c>
      <c r="P24" s="71"/>
      <c r="Q24" s="71"/>
      <c r="R24" s="72"/>
    </row>
    <row r="25" spans="1:18" x14ac:dyDescent="0.25">
      <c r="A25" s="1"/>
      <c r="E25" s="52"/>
      <c r="O25" s="70">
        <f>SUM(O9:O22)</f>
        <v>0.14803795530923836</v>
      </c>
      <c r="P25" s="70">
        <f>SUM(P9:P22)</f>
        <v>2.3281214282297851E-4</v>
      </c>
      <c r="Q25" s="70">
        <f>SUM(Q9:Q22)</f>
        <v>0.73140995507821582</v>
      </c>
      <c r="R25" s="70">
        <f>R22</f>
        <v>0.77271570388597866</v>
      </c>
    </row>
    <row r="26" spans="1:18" ht="21" x14ac:dyDescent="0.35">
      <c r="A26" s="26" t="s">
        <v>37</v>
      </c>
      <c r="B26" s="27"/>
      <c r="C26" s="27"/>
      <c r="D26" s="27"/>
      <c r="E26" s="27"/>
      <c r="F26" s="27"/>
      <c r="G26" s="27"/>
      <c r="H26" s="27"/>
      <c r="I26" s="27"/>
    </row>
    <row r="27" spans="1:18" x14ac:dyDescent="0.25">
      <c r="O27" s="56" t="s">
        <v>46</v>
      </c>
      <c r="P27" s="57">
        <v>0.08</v>
      </c>
      <c r="Q27" s="63"/>
      <c r="R27" s="5"/>
    </row>
    <row r="28" spans="1:18" x14ac:dyDescent="0.25">
      <c r="A28" s="8"/>
      <c r="B28" s="8" t="s">
        <v>3</v>
      </c>
      <c r="C28" s="9" t="s">
        <v>4</v>
      </c>
      <c r="D28" s="10" t="s">
        <v>4</v>
      </c>
      <c r="E28" s="10" t="s">
        <v>4</v>
      </c>
      <c r="F28" s="8" t="s">
        <v>2</v>
      </c>
      <c r="G28" s="11" t="s">
        <v>2</v>
      </c>
      <c r="H28" s="8" t="s">
        <v>0</v>
      </c>
      <c r="I28" s="10" t="s">
        <v>0</v>
      </c>
    </row>
    <row r="29" spans="1:18" x14ac:dyDescent="0.25">
      <c r="A29" s="12"/>
      <c r="B29" s="12" t="s">
        <v>1</v>
      </c>
      <c r="C29" s="13" t="s">
        <v>1</v>
      </c>
      <c r="D29" s="14" t="s">
        <v>0</v>
      </c>
      <c r="E29" s="14" t="s">
        <v>5</v>
      </c>
      <c r="F29" s="12" t="s">
        <v>9</v>
      </c>
      <c r="G29" s="15" t="s">
        <v>10</v>
      </c>
      <c r="H29" s="12" t="s">
        <v>25</v>
      </c>
      <c r="I29" s="14" t="s">
        <v>26</v>
      </c>
    </row>
    <row r="30" spans="1:18" x14ac:dyDescent="0.25">
      <c r="A30" s="16" t="s">
        <v>11</v>
      </c>
      <c r="B30" s="16" t="s">
        <v>7</v>
      </c>
      <c r="C30" s="17" t="s">
        <v>7</v>
      </c>
      <c r="D30" s="18" t="s">
        <v>6</v>
      </c>
      <c r="E30" s="18" t="s">
        <v>8</v>
      </c>
      <c r="F30" s="16" t="s">
        <v>7</v>
      </c>
      <c r="G30" s="19" t="s">
        <v>7</v>
      </c>
      <c r="H30" s="16" t="s">
        <v>6</v>
      </c>
      <c r="I30" s="18" t="s">
        <v>6</v>
      </c>
    </row>
    <row r="31" spans="1:18" x14ac:dyDescent="0.25">
      <c r="A31" s="40">
        <f>A9</f>
        <v>43558</v>
      </c>
      <c r="B31" s="39">
        <f>B9-Data!B9</f>
        <v>0</v>
      </c>
      <c r="C31" s="41">
        <f>C9-Data!C9</f>
        <v>0</v>
      </c>
      <c r="D31" s="42">
        <f>D9-Data!D9</f>
        <v>0</v>
      </c>
      <c r="E31" s="42">
        <f>E9-Data!E9</f>
        <v>0</v>
      </c>
      <c r="F31" s="39">
        <f>F9-Data!F9</f>
        <v>0</v>
      </c>
      <c r="G31" s="60">
        <f>G9-Data!G9</f>
        <v>0</v>
      </c>
      <c r="H31" s="39">
        <f>H9-Data!H9</f>
        <v>0</v>
      </c>
      <c r="I31" s="42">
        <f>I9-Data!I9</f>
        <v>0</v>
      </c>
    </row>
    <row r="32" spans="1:18" x14ac:dyDescent="0.25">
      <c r="A32" s="29">
        <f t="shared" ref="A32:A44" si="13">A10</f>
        <v>43559</v>
      </c>
      <c r="B32" s="30">
        <f>B10-Data!B10</f>
        <v>0</v>
      </c>
      <c r="C32" s="31">
        <f>C10-Data!C10</f>
        <v>0</v>
      </c>
      <c r="D32" s="32">
        <f>D10-Data!D10</f>
        <v>0</v>
      </c>
      <c r="E32" s="32">
        <f>E10-Data!E10</f>
        <v>0</v>
      </c>
      <c r="F32" s="30">
        <f>F10-Data!F10</f>
        <v>0</v>
      </c>
      <c r="G32" s="61">
        <f>G10-Data!G10</f>
        <v>0</v>
      </c>
      <c r="H32" s="30">
        <f>H10-Data!H10</f>
        <v>0</v>
      </c>
      <c r="I32" s="32">
        <f>I10-Data!I10</f>
        <v>0</v>
      </c>
    </row>
    <row r="33" spans="1:9" x14ac:dyDescent="0.25">
      <c r="A33" s="29">
        <f t="shared" si="13"/>
        <v>43560</v>
      </c>
      <c r="B33" s="30">
        <f>B11-Data!B11</f>
        <v>0</v>
      </c>
      <c r="C33" s="31">
        <f>C11-Data!C11</f>
        <v>0</v>
      </c>
      <c r="D33" s="32">
        <f>D11-Data!D11</f>
        <v>0</v>
      </c>
      <c r="E33" s="32">
        <f>E11-Data!E11</f>
        <v>0</v>
      </c>
      <c r="F33" s="30">
        <f>F11-Data!F11</f>
        <v>0</v>
      </c>
      <c r="G33" s="61">
        <f>G11-Data!G11</f>
        <v>0</v>
      </c>
      <c r="H33" s="30">
        <f>H11-Data!H11</f>
        <v>0</v>
      </c>
      <c r="I33" s="32">
        <f>I11-Data!I11</f>
        <v>0</v>
      </c>
    </row>
    <row r="34" spans="1:9" x14ac:dyDescent="0.25">
      <c r="A34" s="29">
        <f t="shared" si="13"/>
        <v>43563</v>
      </c>
      <c r="B34" s="30">
        <f>B12-Data!B12</f>
        <v>0</v>
      </c>
      <c r="C34" s="31">
        <f>C12-Data!C12</f>
        <v>-10</v>
      </c>
      <c r="D34" s="32">
        <f>D12-Data!D12</f>
        <v>0</v>
      </c>
      <c r="E34" s="32">
        <f>E12-Data!E12</f>
        <v>-9.8170704715068169E-3</v>
      </c>
      <c r="F34" s="30">
        <f>F12-Data!F12</f>
        <v>0</v>
      </c>
      <c r="G34" s="61">
        <f>G12-Data!G12</f>
        <v>-0.14298983910367902</v>
      </c>
      <c r="H34" s="30">
        <f>H12-Data!H12</f>
        <v>0.18622685385477311</v>
      </c>
      <c r="I34" s="32">
        <f>I12-Data!I12</f>
        <v>0</v>
      </c>
    </row>
    <row r="35" spans="1:9" x14ac:dyDescent="0.25">
      <c r="A35" s="29">
        <f t="shared" si="13"/>
        <v>43564</v>
      </c>
      <c r="B35" s="30">
        <f>B13-Data!B13</f>
        <v>-9.8570101608961522</v>
      </c>
      <c r="C35" s="31">
        <f>C13-Data!C13</f>
        <v>-9.8372961405743808</v>
      </c>
      <c r="D35" s="32">
        <f>D13-Data!D13</f>
        <v>0.18622685385480509</v>
      </c>
      <c r="E35" s="32">
        <f>E13-Data!E13</f>
        <v>-9.7974363305635137E-3</v>
      </c>
      <c r="F35" s="30">
        <f>F13-Data!F13</f>
        <v>0</v>
      </c>
      <c r="G35" s="61">
        <f>G13-Data!G13</f>
        <v>-5.5660474281967076E-2</v>
      </c>
      <c r="H35" s="30">
        <f>H13-Data!H13</f>
        <v>5.3990878557735655E-2</v>
      </c>
      <c r="I35" s="32">
        <f>I13-Data!I13</f>
        <v>0</v>
      </c>
    </row>
    <row r="36" spans="1:9" x14ac:dyDescent="0.25">
      <c r="A36" s="29">
        <f t="shared" si="13"/>
        <v>43565</v>
      </c>
      <c r="B36" s="30">
        <f>B14-Data!B14</f>
        <v>-9.7816356662924591</v>
      </c>
      <c r="C36" s="31">
        <f>C14-Data!C14</f>
        <v>-9.6740376739631984</v>
      </c>
      <c r="D36" s="32">
        <f>D14-Data!D14</f>
        <v>0.24021773241247502</v>
      </c>
      <c r="E36" s="32">
        <f>E14-Data!E14</f>
        <v>-9.6896645309272333E-3</v>
      </c>
      <c r="F36" s="30">
        <f>F14-Data!F14</f>
        <v>0</v>
      </c>
      <c r="G36" s="61">
        <f>G14-Data!G14</f>
        <v>-0.11419993861299993</v>
      </c>
      <c r="H36" s="30">
        <f>H14-Data!H14</f>
        <v>7.1830768130667799E-2</v>
      </c>
      <c r="I36" s="32">
        <f>I14-Data!I14</f>
        <v>0</v>
      </c>
    </row>
    <row r="37" spans="1:9" x14ac:dyDescent="0.25">
      <c r="A37" s="29">
        <f t="shared" si="13"/>
        <v>43566</v>
      </c>
      <c r="B37" s="30">
        <f>B15-Data!B15</f>
        <v>-9.5598377353502428</v>
      </c>
      <c r="C37" s="31">
        <f>C15-Data!C15</f>
        <v>2.4306024269144473</v>
      </c>
      <c r="D37" s="32">
        <f>D15-Data!D15</f>
        <v>0.31204850054314193</v>
      </c>
      <c r="E37" s="32">
        <f>E15-Data!E15</f>
        <v>2.075533814092978E-3</v>
      </c>
      <c r="F37" s="30">
        <f>F15-Data!F15</f>
        <v>0</v>
      </c>
      <c r="G37" s="61">
        <f>G15-Data!G15</f>
        <v>2.4231924692085016E-2</v>
      </c>
      <c r="H37" s="30">
        <f>H15-Data!H15</f>
        <v>-3.0353906969375899E-3</v>
      </c>
      <c r="I37" s="32">
        <f>I15-Data!I15</f>
        <v>0</v>
      </c>
    </row>
    <row r="38" spans="1:9" x14ac:dyDescent="0.25">
      <c r="A38" s="29">
        <f t="shared" si="13"/>
        <v>43567</v>
      </c>
      <c r="B38" s="30">
        <f>B16-Data!B16</f>
        <v>2.4063705022223303</v>
      </c>
      <c r="C38" s="31">
        <f>C16-Data!C16</f>
        <v>2.3991513907157014</v>
      </c>
      <c r="D38" s="32">
        <f>D16-Data!D16</f>
        <v>0.30901310984620523</v>
      </c>
      <c r="E38" s="32">
        <f>E16-Data!E16</f>
        <v>2.0693072126507506E-3</v>
      </c>
      <c r="F38" s="30">
        <f>F16-Data!F16</f>
        <v>0</v>
      </c>
      <c r="G38" s="61">
        <f>G16-Data!G16</f>
        <v>9.6516988180344043E-3</v>
      </c>
      <c r="H38" s="30">
        <f>H16-Data!H16</f>
        <v>-8.9306045245889365E-3</v>
      </c>
      <c r="I38" s="32">
        <f>I16-Data!I16</f>
        <v>0</v>
      </c>
    </row>
    <row r="39" spans="1:9" x14ac:dyDescent="0.25">
      <c r="A39" s="29">
        <f t="shared" si="13"/>
        <v>43570</v>
      </c>
      <c r="B39" s="30">
        <f>B17-Data!B17</f>
        <v>2.3894996918978677</v>
      </c>
      <c r="C39" s="31">
        <f>C17-Data!C17</f>
        <v>2.39427869128167</v>
      </c>
      <c r="D39" s="32">
        <f>D17-Data!D17</f>
        <v>0.30008250532159764</v>
      </c>
      <c r="E39" s="32">
        <f>E17-Data!E17</f>
        <v>2.0734458270763589E-3</v>
      </c>
      <c r="F39" s="30">
        <f>F17-Data!F17</f>
        <v>0</v>
      </c>
      <c r="G39" s="61">
        <f>G17-Data!G17</f>
        <v>1.4169515286051926E-2</v>
      </c>
      <c r="H39" s="30">
        <f>H17-Data!H17</f>
        <v>-3.3625484283302143E-2</v>
      </c>
      <c r="I39" s="32">
        <f>I17-Data!I17</f>
        <v>0</v>
      </c>
    </row>
    <row r="40" spans="1:9" x14ac:dyDescent="0.25">
      <c r="A40" s="29">
        <f t="shared" si="13"/>
        <v>43571</v>
      </c>
      <c r="B40" s="30">
        <f>B18-Data!B18</f>
        <v>2.3801091759958126</v>
      </c>
      <c r="C40" s="31">
        <f>C18-Data!C18</f>
        <v>2.3206064465960026</v>
      </c>
      <c r="D40" s="32">
        <f>D18-Data!D18</f>
        <v>0.26645702103837721</v>
      </c>
      <c r="E40" s="32">
        <f>E18-Data!E18</f>
        <v>2.0216096813995277E-3</v>
      </c>
      <c r="F40" s="30">
        <f>F18-Data!F18</f>
        <v>0</v>
      </c>
      <c r="G40" s="61">
        <f>G18-Data!G18</f>
        <v>-0.4185597030795698</v>
      </c>
      <c r="H40" s="30">
        <f>H18-Data!H18</f>
        <v>-2.1398979803398888E-2</v>
      </c>
      <c r="I40" s="32">
        <f>I18-Data!I18</f>
        <v>0</v>
      </c>
    </row>
    <row r="41" spans="1:9" x14ac:dyDescent="0.25">
      <c r="A41" s="29">
        <f t="shared" si="13"/>
        <v>43572</v>
      </c>
      <c r="B41" s="30">
        <f>B19-Data!B19</f>
        <v>2.7391661496756115</v>
      </c>
      <c r="C41" s="31">
        <f>C19-Data!C19</f>
        <v>2.7446444819750013</v>
      </c>
      <c r="D41" s="32">
        <f>D19-Data!D19</f>
        <v>0.24505804123509733</v>
      </c>
      <c r="E41" s="32">
        <f>E19-Data!E19</f>
        <v>2.4769165940510263E-3</v>
      </c>
      <c r="F41" s="30">
        <f>F19-Data!F19</f>
        <v>0</v>
      </c>
      <c r="G41" s="61">
        <f>G19-Data!G19</f>
        <v>1.3063342861003413E-2</v>
      </c>
      <c r="H41" s="30">
        <f>H19-Data!H19</f>
        <v>-1.8009080936295163E-2</v>
      </c>
      <c r="I41" s="32">
        <f>I19-Data!I19</f>
        <v>0</v>
      </c>
    </row>
    <row r="42" spans="1:9" x14ac:dyDescent="0.25">
      <c r="A42" s="29">
        <f t="shared" si="13"/>
        <v>43573</v>
      </c>
      <c r="B42" s="30">
        <f>B20-Data!B20</f>
        <v>2.7315811391140414</v>
      </c>
      <c r="C42" s="31">
        <f>C20-Data!C20</f>
        <v>2.7588969505052319</v>
      </c>
      <c r="D42" s="32">
        <f>D20-Data!D20</f>
        <v>0.2270489602987027</v>
      </c>
      <c r="E42" s="32">
        <f>E20-Data!E20</f>
        <v>2.5016857599917675E-3</v>
      </c>
      <c r="F42" s="30">
        <f>F20-Data!F20</f>
        <v>0</v>
      </c>
      <c r="G42" s="61">
        <f>G20-Data!G20</f>
        <v>2.2107195610930219E-2</v>
      </c>
      <c r="H42" s="30">
        <f>H20-Data!H20</f>
        <v>-1.7077360251962048E-2</v>
      </c>
      <c r="I42" s="32">
        <f>I20-Data!I20</f>
        <v>0</v>
      </c>
    </row>
    <row r="43" spans="1:9" x14ac:dyDescent="0.25">
      <c r="A43" s="29">
        <f t="shared" si="13"/>
        <v>43578</v>
      </c>
      <c r="B43" s="30">
        <f>B21-Data!B21</f>
        <v>2.7367897548942892</v>
      </c>
      <c r="C43" s="31">
        <f>C21-Data!C21</f>
        <v>2.7696312319529852</v>
      </c>
      <c r="D43" s="32">
        <f>D21-Data!D21</f>
        <v>0.20997160004674242</v>
      </c>
      <c r="E43" s="32">
        <f>E21-Data!E21</f>
        <v>2.5317059891114546E-3</v>
      </c>
      <c r="F43" s="30">
        <f>F21-Data!F21</f>
        <v>0</v>
      </c>
      <c r="G43" s="61">
        <f>G21-Data!G21</f>
        <v>2.4368158798409922E-2</v>
      </c>
      <c r="H43" s="30">
        <f>H21-Data!H21</f>
        <v>-2.2582535790053981E-2</v>
      </c>
      <c r="I43" s="32">
        <f>I21-Data!I21</f>
        <v>0</v>
      </c>
    </row>
    <row r="44" spans="1:9" x14ac:dyDescent="0.25">
      <c r="A44" s="33">
        <f t="shared" si="13"/>
        <v>43579</v>
      </c>
      <c r="B44" s="34">
        <f>B22-Data!B22</f>
        <v>2.7452630731545469</v>
      </c>
      <c r="C44" s="35">
        <f>C22-Data!C22</f>
        <v>2.7727157038859787</v>
      </c>
      <c r="D44" s="36">
        <f>D22-Data!D22</f>
        <v>0.18738906425676305</v>
      </c>
      <c r="E44" s="36">
        <f>E22-Data!E22</f>
        <v>2.5570230490026269E-3</v>
      </c>
      <c r="F44" s="34">
        <f>F22-Data!F22</f>
        <v>0</v>
      </c>
      <c r="G44" s="62">
        <f>G22-Data!G22</f>
        <v>4.0446119242723455E-2</v>
      </c>
      <c r="H44" s="34">
        <f>H22-Data!H22</f>
        <v>-2.0884730085459324E-2</v>
      </c>
      <c r="I44" s="36">
        <f>I22-Data!I22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Template</vt:lpstr>
      <vt:lpstr>Data (Solution Stage 1)</vt:lpstr>
      <vt:lpstr>Data (Solution Stage 2)</vt:lpstr>
      <vt:lpstr>Data (Solution Stage 3)</vt:lpstr>
      <vt:lpstr>Data (Solution Stage 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2019-02-12T11:04:47Z</dcterms:created>
  <dcterms:modified xsi:type="dcterms:W3CDTF">2019-04-01T04:02:03Z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