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115" windowHeight="8010" tabRatio="890"/>
  </bookViews>
  <sheets>
    <sheet name="Assumptions" sheetId="1" r:id="rId1"/>
    <sheet name="Business Mix" sheetId="12" r:id="rId2"/>
    <sheet name="Mortality" sheetId="2" r:id="rId3"/>
    <sheet name="Premium rates" sheetId="3" r:id="rId4"/>
    <sheet name="Workings" sheetId="4" r:id="rId5"/>
  </sheets>
  <definedNames>
    <definedName name="AcqExp_dollar">Assumptions!$B$16</definedName>
    <definedName name="AcqExp_perc">Assumptions!$B$15</definedName>
    <definedName name="Expense_inflation">Assumptions!$B$22</definedName>
    <definedName name="Hurdle">Assumptions!$B$48</definedName>
    <definedName name="Interest">Assumptions!$B$46</definedName>
    <definedName name="Lapse_Y1">Assumptions!$B$40</definedName>
    <definedName name="Lapse_Y2">Assumptions!$B$41</definedName>
    <definedName name="Lapse_Y3">Assumptions!$B$42</definedName>
    <definedName name="Lapse_Y4">Assumptions!$B$43</definedName>
    <definedName name="Lapse_Y5">Assumptions!$B$44</definedName>
    <definedName name="Mort_Table">Assumptions!$B$33</definedName>
    <definedName name="Mort_Y1">Assumptions!$B$34</definedName>
    <definedName name="Mort_Y2">Assumptions!$B$35</definedName>
    <definedName name="Mort_Y3">Assumptions!$B$36</definedName>
    <definedName name="Policy_Fee">Assumptions!$B$11</definedName>
    <definedName name="Prem_Loading">Assumptions!$B$28</definedName>
    <definedName name="RenComm_percent">Assumptions!$B$26</definedName>
    <definedName name="RenExp_dollar">Assumptions!$B$20</definedName>
    <definedName name="RenExp_perc">Assumptions!$B$19</definedName>
    <definedName name="Reserves">Assumptions!$B$51</definedName>
    <definedName name="Start_Age">Assumptions!$B$5</definedName>
    <definedName name="Sum_Insured">Assumptions!$B$9</definedName>
    <definedName name="UpfrontComm_percent">Assumptions!$B$25</definedName>
  </definedNames>
  <calcPr calcId="152511"/>
</workbook>
</file>

<file path=xl/calcChain.xml><?xml version="1.0" encoding="utf-8"?>
<calcChain xmlns="http://schemas.openxmlformats.org/spreadsheetml/2006/main">
  <c r="B30" i="1" l="1"/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10" i="4"/>
  <c r="G9" i="4"/>
  <c r="G8" i="4"/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8" i="4"/>
  <c r="Z42" i="4" l="1"/>
  <c r="A9" i="3" l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R8" i="4"/>
  <c r="T8" i="4" l="1"/>
  <c r="B8" i="4"/>
  <c r="D8" i="4" s="1"/>
  <c r="Q8" i="4" s="1"/>
  <c r="O8" i="4"/>
  <c r="A9" i="4"/>
  <c r="O9" i="4" s="1"/>
  <c r="H8" i="4" l="1"/>
  <c r="K8" i="4" s="1"/>
  <c r="S8" i="4" s="1"/>
  <c r="U8" i="4"/>
  <c r="B9" i="4"/>
  <c r="D9" i="4" s="1"/>
  <c r="P8" i="4"/>
  <c r="A10" i="4"/>
  <c r="H9" i="4" l="1"/>
  <c r="Z7" i="4"/>
  <c r="B10" i="4"/>
  <c r="D10" i="4" s="1"/>
  <c r="L8" i="4"/>
  <c r="M8" i="4" s="1"/>
  <c r="J9" i="4" s="1"/>
  <c r="Q9" i="4" s="1"/>
  <c r="P9" i="4"/>
  <c r="X8" i="4"/>
  <c r="A11" i="4"/>
  <c r="O10" i="4"/>
  <c r="W9" i="4" l="1"/>
  <c r="K9" i="4"/>
  <c r="S9" i="4" s="1"/>
  <c r="V9" i="4"/>
  <c r="H10" i="4"/>
  <c r="P10" i="4"/>
  <c r="B11" i="4"/>
  <c r="D11" i="4" s="1"/>
  <c r="AA8" i="4"/>
  <c r="R9" i="4"/>
  <c r="A12" i="4"/>
  <c r="O11" i="4"/>
  <c r="Z8" i="4" l="1"/>
  <c r="H11" i="4"/>
  <c r="AB8" i="4"/>
  <c r="B12" i="4"/>
  <c r="D12" i="4" s="1"/>
  <c r="L9" i="4"/>
  <c r="M9" i="4" s="1"/>
  <c r="J10" i="4" s="1"/>
  <c r="Y9" i="4"/>
  <c r="P11" i="4"/>
  <c r="A13" i="4"/>
  <c r="O12" i="4"/>
  <c r="K10" i="4" l="1"/>
  <c r="S10" i="4" s="1"/>
  <c r="Q10" i="4"/>
  <c r="Z9" i="4" s="1"/>
  <c r="V10" i="4"/>
  <c r="H12" i="4"/>
  <c r="B13" i="4"/>
  <c r="D13" i="4" s="1"/>
  <c r="R10" i="4"/>
  <c r="AA9" i="4"/>
  <c r="P12" i="4"/>
  <c r="A14" i="4"/>
  <c r="O13" i="4"/>
  <c r="H13" i="4" l="1"/>
  <c r="AB9" i="4"/>
  <c r="W10" i="4"/>
  <c r="B14" i="4"/>
  <c r="D14" i="4" s="1"/>
  <c r="L10" i="4"/>
  <c r="M10" i="4" s="1"/>
  <c r="J11" i="4" s="1"/>
  <c r="Y10" i="4"/>
  <c r="P13" i="4"/>
  <c r="A15" i="4"/>
  <c r="O14" i="4"/>
  <c r="V11" i="4" l="1"/>
  <c r="Q11" i="4"/>
  <c r="H14" i="4"/>
  <c r="B15" i="4"/>
  <c r="D15" i="4" s="1"/>
  <c r="R11" i="4"/>
  <c r="AA10" i="4"/>
  <c r="K11" i="4"/>
  <c r="S11" i="4" s="1"/>
  <c r="P14" i="4"/>
  <c r="A16" i="4"/>
  <c r="O15" i="4"/>
  <c r="Z10" i="4" l="1"/>
  <c r="H15" i="4"/>
  <c r="AB10" i="4"/>
  <c r="B16" i="4"/>
  <c r="D16" i="4" s="1"/>
  <c r="W11" i="4"/>
  <c r="L11" i="4"/>
  <c r="M11" i="4" s="1"/>
  <c r="J12" i="4" s="1"/>
  <c r="Y11" i="4"/>
  <c r="P15" i="4"/>
  <c r="A17" i="4"/>
  <c r="O16" i="4"/>
  <c r="V12" i="4" l="1"/>
  <c r="Q12" i="4"/>
  <c r="H16" i="4"/>
  <c r="B17" i="4"/>
  <c r="D17" i="4" s="1"/>
  <c r="AA11" i="4"/>
  <c r="R12" i="4"/>
  <c r="K12" i="4"/>
  <c r="S12" i="4" s="1"/>
  <c r="P16" i="4"/>
  <c r="A18" i="4"/>
  <c r="O17" i="4"/>
  <c r="Z11" i="4" l="1"/>
  <c r="H17" i="4"/>
  <c r="AB11" i="4"/>
  <c r="B18" i="4"/>
  <c r="D18" i="4" s="1"/>
  <c r="W12" i="4"/>
  <c r="L12" i="4"/>
  <c r="M12" i="4" s="1"/>
  <c r="J13" i="4" s="1"/>
  <c r="Q13" i="4" s="1"/>
  <c r="Y12" i="4"/>
  <c r="P17" i="4"/>
  <c r="A19" i="4"/>
  <c r="O18" i="4"/>
  <c r="V13" i="4" l="1"/>
  <c r="R13" i="4"/>
  <c r="H18" i="4"/>
  <c r="Z12" i="4"/>
  <c r="B19" i="4"/>
  <c r="D19" i="4" s="1"/>
  <c r="AA12" i="4"/>
  <c r="K13" i="4"/>
  <c r="S13" i="4" s="1"/>
  <c r="A20" i="4"/>
  <c r="O19" i="4"/>
  <c r="P18" i="4"/>
  <c r="H19" i="4" l="1"/>
  <c r="AB12" i="4"/>
  <c r="B20" i="4"/>
  <c r="D20" i="4" s="1"/>
  <c r="W13" i="4"/>
  <c r="L13" i="4"/>
  <c r="M13" i="4" s="1"/>
  <c r="J14" i="4" s="1"/>
  <c r="Y13" i="4"/>
  <c r="A21" i="4"/>
  <c r="O20" i="4"/>
  <c r="P19" i="4"/>
  <c r="V14" i="4" l="1"/>
  <c r="Q14" i="4"/>
  <c r="Z13" i="4" s="1"/>
  <c r="H20" i="4"/>
  <c r="B21" i="4"/>
  <c r="D21" i="4" s="1"/>
  <c r="AA13" i="4"/>
  <c r="AB13" i="4" s="1"/>
  <c r="R14" i="4"/>
  <c r="K14" i="4"/>
  <c r="S14" i="4" s="1"/>
  <c r="P20" i="4"/>
  <c r="A22" i="4"/>
  <c r="O21" i="4"/>
  <c r="H21" i="4" l="1"/>
  <c r="L14" i="4"/>
  <c r="M14" i="4" s="1"/>
  <c r="J15" i="4" s="1"/>
  <c r="Q15" i="4" s="1"/>
  <c r="B22" i="4"/>
  <c r="D22" i="4" s="1"/>
  <c r="W14" i="4"/>
  <c r="Y14" i="4"/>
  <c r="A23" i="4"/>
  <c r="O22" i="4"/>
  <c r="P21" i="4"/>
  <c r="Z14" i="4" l="1"/>
  <c r="V15" i="4"/>
  <c r="H22" i="4"/>
  <c r="B23" i="4"/>
  <c r="D23" i="4" s="1"/>
  <c r="AA14" i="4"/>
  <c r="AB14" i="4" s="1"/>
  <c r="R15" i="4"/>
  <c r="K15" i="4"/>
  <c r="S15" i="4" s="1"/>
  <c r="P22" i="4"/>
  <c r="A24" i="4"/>
  <c r="O23" i="4"/>
  <c r="H23" i="4" l="1"/>
  <c r="L15" i="4"/>
  <c r="M15" i="4" s="1"/>
  <c r="J16" i="4" s="1"/>
  <c r="B24" i="4"/>
  <c r="D24" i="4" s="1"/>
  <c r="W15" i="4"/>
  <c r="Y15" i="4"/>
  <c r="A25" i="4"/>
  <c r="O24" i="4"/>
  <c r="P23" i="4"/>
  <c r="V16" i="4" l="1"/>
  <c r="Q16" i="4"/>
  <c r="Z15" i="4" s="1"/>
  <c r="H24" i="4"/>
  <c r="B25" i="4"/>
  <c r="D25" i="4" s="1"/>
  <c r="AA15" i="4"/>
  <c r="AB15" i="4" s="1"/>
  <c r="K16" i="4"/>
  <c r="S16" i="4" s="1"/>
  <c r="R16" i="4"/>
  <c r="A26" i="4"/>
  <c r="O25" i="4"/>
  <c r="P24" i="4"/>
  <c r="H25" i="4" l="1"/>
  <c r="B26" i="4"/>
  <c r="D26" i="4" s="1"/>
  <c r="W16" i="4"/>
  <c r="L16" i="4"/>
  <c r="M16" i="4" s="1"/>
  <c r="J17" i="4" s="1"/>
  <c r="Y16" i="4"/>
  <c r="A27" i="4"/>
  <c r="O26" i="4"/>
  <c r="P25" i="4"/>
  <c r="V17" i="4" l="1"/>
  <c r="Q17" i="4"/>
  <c r="Z16" i="4" s="1"/>
  <c r="H26" i="4"/>
  <c r="B27" i="4"/>
  <c r="D27" i="4" s="1"/>
  <c r="R17" i="4"/>
  <c r="K17" i="4"/>
  <c r="S17" i="4" s="1"/>
  <c r="AA16" i="4"/>
  <c r="AB16" i="4" s="1"/>
  <c r="P26" i="4"/>
  <c r="A28" i="4"/>
  <c r="O27" i="4"/>
  <c r="H27" i="4" l="1"/>
  <c r="B28" i="4"/>
  <c r="D28" i="4" s="1"/>
  <c r="W17" i="4"/>
  <c r="L17" i="4"/>
  <c r="M17" i="4" s="1"/>
  <c r="J18" i="4" s="1"/>
  <c r="Y17" i="4"/>
  <c r="P27" i="4"/>
  <c r="A29" i="4"/>
  <c r="O28" i="4"/>
  <c r="V18" i="4" l="1"/>
  <c r="Q18" i="4"/>
  <c r="H28" i="4"/>
  <c r="B29" i="4"/>
  <c r="D29" i="4" s="1"/>
  <c r="K18" i="4"/>
  <c r="S18" i="4" s="1"/>
  <c r="AA17" i="4"/>
  <c r="AB17" i="4" s="1"/>
  <c r="R18" i="4"/>
  <c r="A30" i="4"/>
  <c r="O29" i="4"/>
  <c r="P28" i="4"/>
  <c r="H29" i="4" l="1"/>
  <c r="Y18" i="4"/>
  <c r="Z17" i="4"/>
  <c r="B30" i="4"/>
  <c r="D30" i="4" s="1"/>
  <c r="L18" i="4"/>
  <c r="M18" i="4" s="1"/>
  <c r="J19" i="4" s="1"/>
  <c r="W18" i="4"/>
  <c r="P29" i="4"/>
  <c r="A31" i="4"/>
  <c r="A32" i="4" s="1"/>
  <c r="O30" i="4"/>
  <c r="V19" i="4" l="1"/>
  <c r="Q19" i="4"/>
  <c r="O32" i="4"/>
  <c r="A33" i="4"/>
  <c r="H30" i="4"/>
  <c r="B31" i="4"/>
  <c r="D31" i="4" s="1"/>
  <c r="AA18" i="4"/>
  <c r="AB18" i="4" s="1"/>
  <c r="K19" i="4"/>
  <c r="S19" i="4" s="1"/>
  <c r="R19" i="4"/>
  <c r="O31" i="4"/>
  <c r="P30" i="4"/>
  <c r="O33" i="4" l="1"/>
  <c r="A34" i="4"/>
  <c r="H31" i="4"/>
  <c r="W19" i="4"/>
  <c r="Z18" i="4"/>
  <c r="B32" i="4"/>
  <c r="L19" i="4"/>
  <c r="M19" i="4" s="1"/>
  <c r="J20" i="4" s="1"/>
  <c r="Y19" i="4"/>
  <c r="P31" i="4"/>
  <c r="V20" i="4" l="1"/>
  <c r="Q20" i="4"/>
  <c r="Z19" i="4" s="1"/>
  <c r="B33" i="4"/>
  <c r="D33" i="4" s="1"/>
  <c r="D32" i="4"/>
  <c r="O34" i="4"/>
  <c r="A35" i="4"/>
  <c r="P33" i="4"/>
  <c r="B34" i="4"/>
  <c r="D34" i="4" s="1"/>
  <c r="H33" i="4"/>
  <c r="H32" i="4"/>
  <c r="P32" i="4"/>
  <c r="R20" i="4"/>
  <c r="K20" i="4"/>
  <c r="S20" i="4" s="1"/>
  <c r="AA19" i="4"/>
  <c r="AB19" i="4" s="1"/>
  <c r="B35" i="4" l="1"/>
  <c r="D35" i="4" s="1"/>
  <c r="P34" i="4"/>
  <c r="H34" i="4"/>
  <c r="A36" i="4"/>
  <c r="O35" i="4"/>
  <c r="L20" i="4"/>
  <c r="M20" i="4" s="1"/>
  <c r="J21" i="4" s="1"/>
  <c r="Y20" i="4"/>
  <c r="W20" i="4"/>
  <c r="V21" i="4" l="1"/>
  <c r="Q21" i="4"/>
  <c r="A37" i="4"/>
  <c r="O36" i="4"/>
  <c r="B36" i="4"/>
  <c r="D36" i="4" s="1"/>
  <c r="H35" i="4"/>
  <c r="P35" i="4"/>
  <c r="Z20" i="4"/>
  <c r="R21" i="4"/>
  <c r="K21" i="4"/>
  <c r="S21" i="4" s="1"/>
  <c r="AA20" i="4"/>
  <c r="AB20" i="4" s="1"/>
  <c r="B37" i="4" l="1"/>
  <c r="D37" i="4" s="1"/>
  <c r="P36" i="4"/>
  <c r="H36" i="4"/>
  <c r="O37" i="4"/>
  <c r="A38" i="4"/>
  <c r="L21" i="4"/>
  <c r="M21" i="4" s="1"/>
  <c r="J22" i="4" s="1"/>
  <c r="W21" i="4"/>
  <c r="Y21" i="4"/>
  <c r="V22" i="4" l="1"/>
  <c r="Q22" i="4"/>
  <c r="O38" i="4"/>
  <c r="A39" i="4"/>
  <c r="P37" i="4"/>
  <c r="B38" i="4"/>
  <c r="D38" i="4" s="1"/>
  <c r="H37" i="4"/>
  <c r="Z21" i="4"/>
  <c r="R22" i="4"/>
  <c r="K22" i="4"/>
  <c r="S22" i="4" s="1"/>
  <c r="AA21" i="4"/>
  <c r="AB21" i="4" s="1"/>
  <c r="A40" i="4" l="1"/>
  <c r="O39" i="4"/>
  <c r="B39" i="4"/>
  <c r="D39" i="4" s="1"/>
  <c r="H38" i="4"/>
  <c r="P38" i="4"/>
  <c r="W22" i="4"/>
  <c r="Y22" i="4"/>
  <c r="L22" i="4"/>
  <c r="M22" i="4" s="1"/>
  <c r="J23" i="4" s="1"/>
  <c r="V23" i="4" l="1"/>
  <c r="Q23" i="4"/>
  <c r="Z22" i="4" s="1"/>
  <c r="P39" i="4"/>
  <c r="H39" i="4"/>
  <c r="B40" i="4"/>
  <c r="D40" i="4" s="1"/>
  <c r="O40" i="4"/>
  <c r="A41" i="4"/>
  <c r="AA22" i="4"/>
  <c r="AB22" i="4" s="1"/>
  <c r="R23" i="4"/>
  <c r="K23" i="4"/>
  <c r="S23" i="4" s="1"/>
  <c r="B41" i="4" l="1"/>
  <c r="D41" i="4" s="1"/>
  <c r="P40" i="4"/>
  <c r="H40" i="4"/>
  <c r="O41" i="4"/>
  <c r="A42" i="4"/>
  <c r="O42" i="4" s="1"/>
  <c r="L23" i="4"/>
  <c r="M23" i="4" s="1"/>
  <c r="J24" i="4" s="1"/>
  <c r="Y23" i="4"/>
  <c r="W23" i="4"/>
  <c r="V24" i="4" l="1"/>
  <c r="Q24" i="4"/>
  <c r="P41" i="4"/>
  <c r="H41" i="4"/>
  <c r="B42" i="4"/>
  <c r="D42" i="4" s="1"/>
  <c r="Z23" i="4"/>
  <c r="AA23" i="4"/>
  <c r="AB23" i="4" s="1"/>
  <c r="K24" i="4"/>
  <c r="S24" i="4" s="1"/>
  <c r="R24" i="4"/>
  <c r="H42" i="4" l="1"/>
  <c r="P42" i="4"/>
  <c r="L24" i="4"/>
  <c r="M24" i="4" s="1"/>
  <c r="J25" i="4" s="1"/>
  <c r="Y24" i="4"/>
  <c r="W24" i="4"/>
  <c r="V25" i="4" l="1"/>
  <c r="Q25" i="4"/>
  <c r="Z24" i="4" s="1"/>
  <c r="AA24" i="4"/>
  <c r="AB24" i="4" s="1"/>
  <c r="K25" i="4"/>
  <c r="S25" i="4" s="1"/>
  <c r="R25" i="4"/>
  <c r="Y25" i="4" l="1"/>
  <c r="W25" i="4"/>
  <c r="L25" i="4"/>
  <c r="M25" i="4" s="1"/>
  <c r="J26" i="4" s="1"/>
  <c r="V26" i="4" l="1"/>
  <c r="Q26" i="4"/>
  <c r="Z25" i="4" s="1"/>
  <c r="AA25" i="4"/>
  <c r="AB25" i="4" s="1"/>
  <c r="K26" i="4"/>
  <c r="S26" i="4" s="1"/>
  <c r="R26" i="4"/>
  <c r="Y26" i="4" l="1"/>
  <c r="L26" i="4"/>
  <c r="M26" i="4" s="1"/>
  <c r="J27" i="4" s="1"/>
  <c r="W26" i="4"/>
  <c r="V27" i="4" l="1"/>
  <c r="Q27" i="4"/>
  <c r="Z26" i="4" s="1"/>
  <c r="AA26" i="4"/>
  <c r="AB26" i="4" s="1"/>
  <c r="K27" i="4"/>
  <c r="S27" i="4" s="1"/>
  <c r="R27" i="4"/>
  <c r="L27" i="4" l="1"/>
  <c r="M27" i="4" s="1"/>
  <c r="J28" i="4" s="1"/>
  <c r="Y27" i="4"/>
  <c r="W27" i="4"/>
  <c r="V28" i="4" l="1"/>
  <c r="Q28" i="4"/>
  <c r="Z27" i="4" s="1"/>
  <c r="K28" i="4"/>
  <c r="S28" i="4" s="1"/>
  <c r="R28" i="4"/>
  <c r="AA27" i="4"/>
  <c r="AB27" i="4" s="1"/>
  <c r="L28" i="4" l="1"/>
  <c r="M28" i="4" s="1"/>
  <c r="J29" i="4" s="1"/>
  <c r="W28" i="4"/>
  <c r="Y28" i="4"/>
  <c r="V29" i="4" l="1"/>
  <c r="Q29" i="4"/>
  <c r="Z28" i="4" s="1"/>
  <c r="K29" i="4"/>
  <c r="S29" i="4" s="1"/>
  <c r="R29" i="4"/>
  <c r="AA28" i="4"/>
  <c r="AB28" i="4" s="1"/>
  <c r="W29" i="4" l="1"/>
  <c r="L29" i="4"/>
  <c r="M29" i="4" s="1"/>
  <c r="J30" i="4" s="1"/>
  <c r="Y29" i="4"/>
  <c r="V30" i="4" l="1"/>
  <c r="Q30" i="4"/>
  <c r="Z29" i="4" s="1"/>
  <c r="AA29" i="4"/>
  <c r="AB29" i="4" s="1"/>
  <c r="K30" i="4"/>
  <c r="S30" i="4" s="1"/>
  <c r="R30" i="4"/>
  <c r="L30" i="4" l="1"/>
  <c r="M30" i="4" s="1"/>
  <c r="J31" i="4" s="1"/>
  <c r="Y30" i="4"/>
  <c r="W30" i="4"/>
  <c r="V31" i="4" l="1"/>
  <c r="Q31" i="4"/>
  <c r="Z30" i="4"/>
  <c r="AA30" i="4"/>
  <c r="AB30" i="4" s="1"/>
  <c r="R31" i="4"/>
  <c r="K31" i="4"/>
  <c r="S31" i="4" s="1"/>
  <c r="W31" i="4" l="1"/>
  <c r="L31" i="4"/>
  <c r="M31" i="4" s="1"/>
  <c r="J32" i="4" s="1"/>
  <c r="Q32" i="4" s="1"/>
  <c r="Y31" i="4"/>
  <c r="V32" i="4" l="1"/>
  <c r="AA31" i="4"/>
  <c r="AB31" i="4" s="1"/>
  <c r="R32" i="4"/>
  <c r="K32" i="4"/>
  <c r="S32" i="4" s="1"/>
  <c r="Z31" i="4" l="1"/>
  <c r="W32" i="4"/>
  <c r="L32" i="4"/>
  <c r="M32" i="4" s="1"/>
  <c r="J33" i="4" s="1"/>
  <c r="Y32" i="4"/>
  <c r="V33" i="4" l="1"/>
  <c r="Q33" i="4"/>
  <c r="R33" i="4"/>
  <c r="K33" i="4"/>
  <c r="S33" i="4" s="1"/>
  <c r="AA32" i="4"/>
  <c r="L33" i="4" l="1"/>
  <c r="M33" i="4" s="1"/>
  <c r="J34" i="4" s="1"/>
  <c r="W33" i="4"/>
  <c r="Y33" i="4"/>
  <c r="Z32" i="4"/>
  <c r="AB32" i="4"/>
  <c r="V34" i="4" l="1"/>
  <c r="Q34" i="4"/>
  <c r="Y34" i="4" s="1"/>
  <c r="K34" i="4"/>
  <c r="S34" i="4" s="1"/>
  <c r="R34" i="4"/>
  <c r="AA33" i="4"/>
  <c r="AB33" i="4" s="1"/>
  <c r="L34" i="4" l="1"/>
  <c r="M34" i="4" s="1"/>
  <c r="J35" i="4" s="1"/>
  <c r="Z33" i="4"/>
  <c r="W34" i="4"/>
  <c r="V35" i="4" l="1"/>
  <c r="Q35" i="4"/>
  <c r="K35" i="4"/>
  <c r="S35" i="4" s="1"/>
  <c r="R35" i="4"/>
  <c r="Z34" i="4"/>
  <c r="AA34" i="4"/>
  <c r="AB34" i="4" s="1"/>
  <c r="L35" i="4"/>
  <c r="M35" i="4" s="1"/>
  <c r="J36" i="4" s="1"/>
  <c r="V36" i="4" l="1"/>
  <c r="Q36" i="4"/>
  <c r="Y35" i="4"/>
  <c r="W35" i="4"/>
  <c r="R36" i="4"/>
  <c r="K36" i="4"/>
  <c r="S36" i="4" s="1"/>
  <c r="AA35" i="4" l="1"/>
  <c r="AB35" i="4" s="1"/>
  <c r="W36" i="4"/>
  <c r="Z35" i="4"/>
  <c r="Y36" i="4"/>
  <c r="L36" i="4"/>
  <c r="M36" i="4" s="1"/>
  <c r="J37" i="4" s="1"/>
  <c r="V37" i="4" l="1"/>
  <c r="Q37" i="4"/>
  <c r="AA36" i="4"/>
  <c r="AB36" i="4" s="1"/>
  <c r="R37" i="4"/>
  <c r="K37" i="4"/>
  <c r="S37" i="4" s="1"/>
  <c r="L37" i="4" l="1"/>
  <c r="M37" i="4" s="1"/>
  <c r="J38" i="4" s="1"/>
  <c r="W37" i="4"/>
  <c r="Y37" i="4"/>
  <c r="Z36" i="4"/>
  <c r="V38" i="4" l="1"/>
  <c r="Q38" i="4"/>
  <c r="AA37" i="4"/>
  <c r="AB37" i="4" s="1"/>
  <c r="R38" i="4"/>
  <c r="K38" i="4"/>
  <c r="S38" i="4" s="1"/>
  <c r="L38" i="4" l="1"/>
  <c r="M38" i="4" s="1"/>
  <c r="J39" i="4" s="1"/>
  <c r="Y38" i="4"/>
  <c r="Z37" i="4"/>
  <c r="W38" i="4"/>
  <c r="V39" i="4" l="1"/>
  <c r="Q39" i="4"/>
  <c r="AA38" i="4"/>
  <c r="AB38" i="4" s="1"/>
  <c r="R39" i="4"/>
  <c r="K39" i="4"/>
  <c r="S39" i="4" s="1"/>
  <c r="Y39" i="4" l="1"/>
  <c r="Z38" i="4"/>
  <c r="W39" i="4"/>
  <c r="L39" i="4"/>
  <c r="M39" i="4" s="1"/>
  <c r="J40" i="4" s="1"/>
  <c r="V40" i="4" l="1"/>
  <c r="Q40" i="4"/>
  <c r="AA39" i="4"/>
  <c r="AB39" i="4" s="1"/>
  <c r="R40" i="4"/>
  <c r="K40" i="4"/>
  <c r="S40" i="4" s="1"/>
  <c r="W40" i="4" l="1"/>
  <c r="Y40" i="4"/>
  <c r="Z39" i="4"/>
  <c r="L40" i="4"/>
  <c r="M40" i="4" s="1"/>
  <c r="J41" i="4" s="1"/>
  <c r="V41" i="4" l="1"/>
  <c r="Q41" i="4"/>
  <c r="AA40" i="4"/>
  <c r="AB40" i="4" s="1"/>
  <c r="R41" i="4"/>
  <c r="K41" i="4"/>
  <c r="S41" i="4" s="1"/>
  <c r="L41" i="4" l="1"/>
  <c r="M41" i="4" s="1"/>
  <c r="J42" i="4" s="1"/>
  <c r="W41" i="4"/>
  <c r="Y41" i="4"/>
  <c r="Z40" i="4"/>
  <c r="V42" i="4" l="1"/>
  <c r="Q42" i="4"/>
  <c r="AA41" i="4"/>
  <c r="AB41" i="4" s="1"/>
  <c r="R42" i="4"/>
  <c r="K42" i="4"/>
  <c r="S42" i="4" l="1"/>
  <c r="Z41" i="4"/>
  <c r="L42" i="4"/>
  <c r="M42" i="4" s="1"/>
  <c r="Y42" i="4"/>
  <c r="W42" i="4"/>
  <c r="AA42" i="4" l="1"/>
  <c r="AB42" i="4" l="1"/>
</calcChain>
</file>

<file path=xl/sharedStrings.xml><?xml version="1.0" encoding="utf-8"?>
<sst xmlns="http://schemas.openxmlformats.org/spreadsheetml/2006/main" count="90" uniqueCount="72">
  <si>
    <t>Model point</t>
  </si>
  <si>
    <t>Expenses</t>
  </si>
  <si>
    <t>Acquistion</t>
  </si>
  <si>
    <t>Renewal</t>
  </si>
  <si>
    <r>
      <t xml:space="preserve">  </t>
    </r>
    <r>
      <rPr>
        <sz val="11"/>
        <color theme="1"/>
        <rFont val="Calibri"/>
        <family val="2"/>
        <scheme val="minor"/>
      </rPr>
      <t>$ per policy</t>
    </r>
  </si>
  <si>
    <t xml:space="preserve">  % premium</t>
  </si>
  <si>
    <t xml:space="preserve">  $ per policy</t>
  </si>
  <si>
    <t>Commission</t>
  </si>
  <si>
    <t xml:space="preserve">  Upfront commission</t>
  </si>
  <si>
    <t xml:space="preserve">  Renewal commission</t>
  </si>
  <si>
    <t>Decrement</t>
  </si>
  <si>
    <t xml:space="preserve">      Year 1</t>
  </si>
  <si>
    <t xml:space="preserve">      Year 2</t>
  </si>
  <si>
    <t xml:space="preserve">      Year 3+</t>
  </si>
  <si>
    <t>Lapses</t>
  </si>
  <si>
    <t>Reserves</t>
  </si>
  <si>
    <t>Males</t>
  </si>
  <si>
    <t>Females</t>
  </si>
  <si>
    <t>Nonsmoker</t>
  </si>
  <si>
    <t>Smoker</t>
  </si>
  <si>
    <t>Age</t>
  </si>
  <si>
    <t>Premium</t>
  </si>
  <si>
    <t>Mortality rates - death only</t>
  </si>
  <si>
    <t>Premium Rates per $1000</t>
  </si>
  <si>
    <t>Year</t>
  </si>
  <si>
    <t xml:space="preserve">  Age</t>
  </si>
  <si>
    <t xml:space="preserve">  Sex</t>
  </si>
  <si>
    <t>M</t>
  </si>
  <si>
    <t xml:space="preserve">  Smoker</t>
  </si>
  <si>
    <t>NS</t>
  </si>
  <si>
    <t>Sum Insured</t>
  </si>
  <si>
    <t>base qx</t>
  </si>
  <si>
    <t>Mult</t>
  </si>
  <si>
    <t>Eff qx</t>
  </si>
  <si>
    <t>wx</t>
  </si>
  <si>
    <t>lx</t>
  </si>
  <si>
    <t>lx+1</t>
  </si>
  <si>
    <t>Decrement table</t>
  </si>
  <si>
    <t>dx</t>
  </si>
  <si>
    <t xml:space="preserve">Premium
boy </t>
  </si>
  <si>
    <t>Claims
eoy</t>
  </si>
  <si>
    <t>Ren %
boy</t>
  </si>
  <si>
    <t>Ren $
boy</t>
  </si>
  <si>
    <t>Upfront
boy</t>
  </si>
  <si>
    <t>Renewal
boy</t>
  </si>
  <si>
    <t>Policy Fee</t>
  </si>
  <si>
    <t>Policy Fee
boy</t>
  </si>
  <si>
    <t>Interest
eoy</t>
  </si>
  <si>
    <t>Reserves
eoy</t>
  </si>
  <si>
    <t>Transfer 
Value</t>
  </si>
  <si>
    <t>Acq $
boy</t>
  </si>
  <si>
    <t>Acq %
boy</t>
  </si>
  <si>
    <t>Expense inflation</t>
  </si>
  <si>
    <t>Investment return</t>
  </si>
  <si>
    <t>IA04-08</t>
  </si>
  <si>
    <t>Medical Loadings</t>
  </si>
  <si>
    <t xml:space="preserve">For example, if the premium is $1,000 in year X then reserves are $1,200 in year X. </t>
  </si>
  <si>
    <t>&lt; 500</t>
  </si>
  <si>
    <t>501 to 750</t>
  </si>
  <si>
    <t>751K to 1,000</t>
  </si>
  <si>
    <t xml:space="preserve"> 1,001 to 1,500</t>
  </si>
  <si>
    <t>≥1,501</t>
  </si>
  <si>
    <t>% Premium</t>
  </si>
  <si>
    <t xml:space="preserve">Average health loading applied to all lives in force.   </t>
  </si>
  <si>
    <t>% Lives</t>
  </si>
  <si>
    <t>Sum Insured band '000</t>
  </si>
  <si>
    <t xml:space="preserve">Assume that the sum insured remains at $1m over the term of the projection. </t>
  </si>
  <si>
    <t>Comments and assumptions</t>
  </si>
  <si>
    <t>Business mix</t>
  </si>
  <si>
    <t>Hurdle rate</t>
  </si>
  <si>
    <t>Assumptions</t>
  </si>
  <si>
    <t>Loss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</si>
</sst>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[Red]\(&quot;$&quot;#,##0\)"/>
    <numFmt numFmtId="165" formatCode="0.00000"/>
    <numFmt numFmtId="166" formatCode="#,##0\ ;\(#,##0\)"/>
    <numFmt numFmtId="167" formatCode="&quot;$&quot;#,##0.00_-;\-&quot;$&quot;#,##0.00_-;_-&quot;$&quot;* &quot;-&quot;??_-;_-@_-"/>
    <numFmt numFmtId="168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5F5F5F"/>
      </left>
      <right/>
      <top/>
      <bottom/>
      <diagonal/>
    </border>
    <border>
      <left/>
      <right style="thin">
        <color rgb="FF5F5F5F"/>
      </right>
      <top/>
      <bottom/>
      <diagonal/>
    </border>
    <border>
      <left style="thin">
        <color rgb="FF5F5F5F"/>
      </left>
      <right style="thin">
        <color rgb="FF5F5F5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F5F5F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4" xfId="1" applyFont="1" applyBorder="1" applyAlignment="1">
      <alignment horizontal="center"/>
    </xf>
    <xf numFmtId="9" fontId="2" fillId="0" borderId="4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5" fillId="0" borderId="0" xfId="2" applyFont="1"/>
    <xf numFmtId="0" fontId="2" fillId="0" borderId="3" xfId="1" applyFont="1" applyBorder="1" applyAlignment="1">
      <alignment horizontal="left"/>
    </xf>
    <xf numFmtId="166" fontId="7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6" fillId="0" borderId="11" xfId="2" quotePrefix="1" applyBorder="1" applyAlignment="1">
      <alignment horizontal="center"/>
    </xf>
    <xf numFmtId="0" fontId="6" fillId="0" borderId="11" xfId="2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0" xfId="0" applyNumberFormat="1"/>
    <xf numFmtId="9" fontId="0" fillId="0" borderId="11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3" fontId="2" fillId="0" borderId="1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166" fontId="7" fillId="0" borderId="0" xfId="3" applyFont="1" applyAlignment="1">
      <alignment horizontal="left"/>
    </xf>
    <xf numFmtId="0" fontId="9" fillId="0" borderId="0" xfId="2" applyFont="1" applyAlignment="1">
      <alignment horizontal="left"/>
    </xf>
    <xf numFmtId="0" fontId="5" fillId="0" borderId="0" xfId="2" applyFont="1" applyBorder="1"/>
    <xf numFmtId="0" fontId="2" fillId="0" borderId="0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0" fontId="5" fillId="0" borderId="1" xfId="2" applyFont="1" applyBorder="1"/>
    <xf numFmtId="0" fontId="1" fillId="0" borderId="1" xfId="0" applyFont="1" applyBorder="1"/>
    <xf numFmtId="0" fontId="0" fillId="0" borderId="0" xfId="0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18" xfId="0" applyNumberForma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9" fontId="0" fillId="0" borderId="12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5" fontId="1" fillId="0" borderId="19" xfId="1" applyNumberFormat="1" applyFon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3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/>
    <xf numFmtId="9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20" xfId="0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/>
    </xf>
    <xf numFmtId="3" fontId="0" fillId="0" borderId="21" xfId="0" applyNumberFormat="1" applyFill="1" applyBorder="1" applyAlignment="1">
      <alignment horizontal="center"/>
    </xf>
    <xf numFmtId="0" fontId="10" fillId="0" borderId="0" xfId="0" applyFont="1" applyFill="1" applyBorder="1"/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</cellXfs>
  <cellStyles count="6">
    <cellStyle name="Comma 2" xfId="3"/>
    <cellStyle name="Currency 2" xfId="4"/>
    <cellStyle name="Normal" xfId="0" builtinId="0"/>
    <cellStyle name="Normal 2" xfId="1"/>
    <cellStyle name="Normal 3" xfId="2"/>
    <cellStyle name="Percent 2" xf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showGridLines="0" tabSelected="1" zoomScale="75" zoomScaleNormal="75" workbookViewId="0">
      <selection activeCell="H31" sqref="H31"/>
    </sheetView>
  </sheetViews>
  <sheetFormatPr defaultColWidth="8.85546875" defaultRowHeight="15" x14ac:dyDescent="0.25"/>
  <cols>
    <col min="1" max="1" width="24.42578125" style="62" customWidth="1"/>
    <col min="2" max="2" width="11.28515625" style="56" customWidth="1"/>
    <col min="3" max="16384" width="8.85546875" style="60"/>
  </cols>
  <sheetData>
    <row r="1" spans="1:4" ht="14.45" customHeight="1" x14ac:dyDescent="0.35">
      <c r="A1" s="78" t="s">
        <v>70</v>
      </c>
      <c r="B1" s="71"/>
    </row>
    <row r="2" spans="1:4" ht="14.45" x14ac:dyDescent="0.3">
      <c r="A2" s="63"/>
      <c r="B2" s="71"/>
    </row>
    <row r="3" spans="1:4" ht="14.45" x14ac:dyDescent="0.3">
      <c r="B3" s="71"/>
    </row>
    <row r="4" spans="1:4" s="61" customFormat="1" ht="14.45" x14ac:dyDescent="0.3">
      <c r="A4" s="64" t="s">
        <v>0</v>
      </c>
      <c r="B4" s="56"/>
      <c r="D4" s="72" t="s">
        <v>67</v>
      </c>
    </row>
    <row r="5" spans="1:4" ht="14.45" x14ac:dyDescent="0.3">
      <c r="A5" s="62" t="s">
        <v>25</v>
      </c>
      <c r="B5" s="56">
        <v>40</v>
      </c>
    </row>
    <row r="6" spans="1:4" ht="14.45" x14ac:dyDescent="0.3">
      <c r="A6" s="62" t="s">
        <v>26</v>
      </c>
      <c r="B6" s="56" t="s">
        <v>27</v>
      </c>
    </row>
    <row r="7" spans="1:4" ht="14.45" x14ac:dyDescent="0.3">
      <c r="A7" s="62" t="s">
        <v>28</v>
      </c>
      <c r="B7" s="56" t="s">
        <v>29</v>
      </c>
    </row>
    <row r="9" spans="1:4" ht="14.45" x14ac:dyDescent="0.3">
      <c r="A9" s="63" t="s">
        <v>30</v>
      </c>
      <c r="B9" s="65">
        <v>1000000</v>
      </c>
      <c r="D9" s="60" t="s">
        <v>66</v>
      </c>
    </row>
    <row r="11" spans="1:4" ht="14.45" x14ac:dyDescent="0.3">
      <c r="A11" s="63" t="s">
        <v>45</v>
      </c>
      <c r="B11" s="66">
        <v>60</v>
      </c>
    </row>
    <row r="13" spans="1:4" ht="14.45" x14ac:dyDescent="0.3">
      <c r="A13" s="67" t="s">
        <v>1</v>
      </c>
    </row>
    <row r="14" spans="1:4" ht="14.45" x14ac:dyDescent="0.3">
      <c r="A14" s="62" t="s">
        <v>2</v>
      </c>
    </row>
    <row r="15" spans="1:4" ht="14.45" x14ac:dyDescent="0.3">
      <c r="A15" s="62" t="s">
        <v>5</v>
      </c>
      <c r="B15" s="68">
        <v>0.15</v>
      </c>
    </row>
    <row r="16" spans="1:4" ht="14.45" x14ac:dyDescent="0.3">
      <c r="A16" s="62" t="s">
        <v>4</v>
      </c>
      <c r="B16" s="66">
        <v>556</v>
      </c>
    </row>
    <row r="18" spans="1:4" ht="14.45" x14ac:dyDescent="0.3">
      <c r="A18" s="62" t="s">
        <v>3</v>
      </c>
    </row>
    <row r="19" spans="1:4" ht="14.45" x14ac:dyDescent="0.3">
      <c r="A19" s="60" t="s">
        <v>5</v>
      </c>
      <c r="B19" s="68">
        <v>0.1</v>
      </c>
    </row>
    <row r="20" spans="1:4" ht="14.45" x14ac:dyDescent="0.3">
      <c r="A20" s="62" t="s">
        <v>6</v>
      </c>
      <c r="B20" s="66">
        <v>50</v>
      </c>
    </row>
    <row r="21" spans="1:4" ht="14.45" x14ac:dyDescent="0.3">
      <c r="B21" s="66"/>
    </row>
    <row r="22" spans="1:4" ht="14.45" x14ac:dyDescent="0.3">
      <c r="A22" s="67" t="s">
        <v>52</v>
      </c>
      <c r="B22" s="68">
        <v>0.02</v>
      </c>
    </row>
    <row r="24" spans="1:4" ht="14.45" x14ac:dyDescent="0.3">
      <c r="A24" s="67" t="s">
        <v>7</v>
      </c>
    </row>
    <row r="25" spans="1:4" ht="14.45" x14ac:dyDescent="0.3">
      <c r="A25" s="62" t="s">
        <v>8</v>
      </c>
      <c r="B25" s="68">
        <v>1.2</v>
      </c>
    </row>
    <row r="26" spans="1:4" ht="14.45" x14ac:dyDescent="0.3">
      <c r="A26" s="62" t="s">
        <v>9</v>
      </c>
      <c r="B26" s="68">
        <v>0.08</v>
      </c>
    </row>
    <row r="27" spans="1:4" ht="14.45" x14ac:dyDescent="0.3">
      <c r="B27" s="68"/>
    </row>
    <row r="28" spans="1:4" ht="14.45" x14ac:dyDescent="0.3">
      <c r="A28" s="67" t="s">
        <v>55</v>
      </c>
      <c r="B28" s="68">
        <v>0.33</v>
      </c>
      <c r="D28" s="60" t="s">
        <v>63</v>
      </c>
    </row>
    <row r="29" spans="1:4" ht="14.45" x14ac:dyDescent="0.3">
      <c r="A29" s="67"/>
      <c r="B29" s="68"/>
    </row>
    <row r="30" spans="1:4" ht="14.45" x14ac:dyDescent="0.3">
      <c r="A30" s="67" t="s">
        <v>71</v>
      </c>
      <c r="B30" s="68">
        <f>Mortality!B46/'Premium rates'!B30*1000</f>
        <v>0.66363636363636358</v>
      </c>
    </row>
    <row r="32" spans="1:4" ht="14.45" x14ac:dyDescent="0.3">
      <c r="A32" s="67" t="s">
        <v>10</v>
      </c>
    </row>
    <row r="33" spans="1:2" ht="14.45" x14ac:dyDescent="0.3">
      <c r="A33" s="60"/>
      <c r="B33" s="56" t="s">
        <v>54</v>
      </c>
    </row>
    <row r="34" spans="1:2" x14ac:dyDescent="0.25">
      <c r="A34" s="62" t="s">
        <v>11</v>
      </c>
      <c r="B34" s="68">
        <v>0.4</v>
      </c>
    </row>
    <row r="35" spans="1:2" x14ac:dyDescent="0.25">
      <c r="A35" s="60" t="s">
        <v>12</v>
      </c>
      <c r="B35" s="68">
        <v>0.6</v>
      </c>
    </row>
    <row r="36" spans="1:2" x14ac:dyDescent="0.25">
      <c r="A36" s="60" t="s">
        <v>13</v>
      </c>
      <c r="B36" s="68">
        <v>0.8</v>
      </c>
    </row>
    <row r="38" spans="1:2" x14ac:dyDescent="0.25">
      <c r="A38" s="67" t="s">
        <v>14</v>
      </c>
    </row>
    <row r="39" spans="1:2" x14ac:dyDescent="0.25">
      <c r="A39" s="60" t="s">
        <v>24</v>
      </c>
    </row>
    <row r="40" spans="1:2" x14ac:dyDescent="0.25">
      <c r="A40" s="69">
        <v>1</v>
      </c>
      <c r="B40" s="68">
        <v>0.05</v>
      </c>
    </row>
    <row r="41" spans="1:2" x14ac:dyDescent="0.25">
      <c r="A41" s="70">
        <v>2</v>
      </c>
      <c r="B41" s="68">
        <v>0.15</v>
      </c>
    </row>
    <row r="42" spans="1:2" x14ac:dyDescent="0.25">
      <c r="A42" s="70">
        <v>3</v>
      </c>
      <c r="B42" s="68">
        <v>0.11</v>
      </c>
    </row>
    <row r="43" spans="1:2" x14ac:dyDescent="0.25">
      <c r="A43" s="70">
        <v>4</v>
      </c>
      <c r="B43" s="68">
        <v>0.1</v>
      </c>
    </row>
    <row r="44" spans="1:2" x14ac:dyDescent="0.25">
      <c r="A44" s="70">
        <v>5</v>
      </c>
      <c r="B44" s="68">
        <v>0.1</v>
      </c>
    </row>
    <row r="46" spans="1:2" x14ac:dyDescent="0.25">
      <c r="A46" s="67" t="s">
        <v>53</v>
      </c>
      <c r="B46" s="68">
        <v>0.04</v>
      </c>
    </row>
    <row r="47" spans="1:2" x14ac:dyDescent="0.25">
      <c r="B47" s="68"/>
    </row>
    <row r="48" spans="1:2" x14ac:dyDescent="0.25">
      <c r="A48" s="63" t="s">
        <v>69</v>
      </c>
      <c r="B48" s="68">
        <v>0.12</v>
      </c>
    </row>
    <row r="49" spans="1:3" x14ac:dyDescent="0.25">
      <c r="A49" s="67"/>
      <c r="B49" s="68"/>
    </row>
    <row r="50" spans="1:3" x14ac:dyDescent="0.25">
      <c r="A50" s="67" t="s">
        <v>15</v>
      </c>
    </row>
    <row r="51" spans="1:3" x14ac:dyDescent="0.25">
      <c r="A51" s="60" t="s">
        <v>5</v>
      </c>
      <c r="B51" s="68">
        <v>1.2</v>
      </c>
      <c r="C51" t="s">
        <v>56</v>
      </c>
    </row>
    <row r="67" spans="2:2" x14ac:dyDescent="0.25">
      <c r="B67" s="60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H10" sqref="H10"/>
    </sheetView>
  </sheetViews>
  <sheetFormatPr defaultColWidth="14.28515625" defaultRowHeight="15" x14ac:dyDescent="0.25"/>
  <cols>
    <col min="1" max="3" width="28.85546875" customWidth="1"/>
  </cols>
  <sheetData>
    <row r="1" spans="1:3" ht="14.45" x14ac:dyDescent="0.3">
      <c r="A1" s="1" t="s">
        <v>68</v>
      </c>
    </row>
    <row r="2" spans="1:3" thickBot="1" x14ac:dyDescent="0.35"/>
    <row r="3" spans="1:3" thickBot="1" x14ac:dyDescent="0.35">
      <c r="A3" s="53" t="s">
        <v>65</v>
      </c>
      <c r="B3" s="54" t="s">
        <v>64</v>
      </c>
      <c r="C3" s="54" t="s">
        <v>62</v>
      </c>
    </row>
    <row r="4" spans="1:3" thickBot="1" x14ac:dyDescent="0.35">
      <c r="A4" s="50" t="s">
        <v>57</v>
      </c>
      <c r="B4" s="55">
        <v>0.11</v>
      </c>
      <c r="C4" s="55">
        <v>0.04</v>
      </c>
    </row>
    <row r="5" spans="1:3" thickBot="1" x14ac:dyDescent="0.35">
      <c r="A5" s="51" t="s">
        <v>58</v>
      </c>
      <c r="B5" s="52">
        <v>0.22</v>
      </c>
      <c r="C5" s="52">
        <v>0.09</v>
      </c>
    </row>
    <row r="6" spans="1:3" thickBot="1" x14ac:dyDescent="0.35">
      <c r="A6" s="51" t="s">
        <v>59</v>
      </c>
      <c r="B6" s="52">
        <v>0.35</v>
      </c>
      <c r="C6" s="52">
        <v>0.38</v>
      </c>
    </row>
    <row r="7" spans="1:3" thickBot="1" x14ac:dyDescent="0.35">
      <c r="A7" s="51" t="s">
        <v>60</v>
      </c>
      <c r="B7" s="52">
        <v>0.16</v>
      </c>
      <c r="C7" s="52">
        <v>0.21</v>
      </c>
    </row>
    <row r="8" spans="1:3" ht="15.75" thickBot="1" x14ac:dyDescent="0.3">
      <c r="A8" s="51" t="s">
        <v>61</v>
      </c>
      <c r="B8" s="52">
        <v>0.16</v>
      </c>
      <c r="C8" s="52">
        <v>0.28000000000000003</v>
      </c>
    </row>
    <row r="10" spans="1:3" ht="14.45" x14ac:dyDescent="0.3">
      <c r="A10" s="7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showGridLines="0" topLeftCell="A31" zoomScale="75" zoomScaleNormal="75" workbookViewId="0">
      <selection activeCell="F15" sqref="F15:F16"/>
    </sheetView>
  </sheetViews>
  <sheetFormatPr defaultColWidth="18.5703125" defaultRowHeight="15" x14ac:dyDescent="0.25"/>
  <cols>
    <col min="1" max="1" width="22.140625" style="4" customWidth="1"/>
    <col min="2" max="6" width="16" style="4" customWidth="1"/>
    <col min="7" max="7" width="7.7109375" style="3" customWidth="1"/>
    <col min="8" max="16384" width="18.5703125" style="3"/>
  </cols>
  <sheetData>
    <row r="1" spans="1:7" ht="21" x14ac:dyDescent="0.4">
      <c r="A1" s="38" t="s">
        <v>54</v>
      </c>
      <c r="F1" s="3"/>
    </row>
    <row r="2" spans="1:7" ht="14.45" x14ac:dyDescent="0.3">
      <c r="A2" s="20" t="s">
        <v>22</v>
      </c>
      <c r="B2" s="5"/>
      <c r="C2" s="5"/>
      <c r="D2" s="6"/>
      <c r="E2" s="7"/>
      <c r="F2" s="8"/>
    </row>
    <row r="3" spans="1:7" ht="14.45" x14ac:dyDescent="0.3">
      <c r="A3" s="9"/>
      <c r="B3" s="79" t="s">
        <v>16</v>
      </c>
      <c r="C3" s="80"/>
      <c r="D3" s="79" t="s">
        <v>17</v>
      </c>
      <c r="E3" s="81"/>
      <c r="F3" s="8"/>
    </row>
    <row r="4" spans="1:7" ht="14.45" x14ac:dyDescent="0.3">
      <c r="A4" s="16" t="s">
        <v>20</v>
      </c>
      <c r="B4" s="35" t="s">
        <v>18</v>
      </c>
      <c r="C4" s="35" t="s">
        <v>19</v>
      </c>
      <c r="D4" s="35" t="s">
        <v>18</v>
      </c>
      <c r="E4" s="35" t="s">
        <v>19</v>
      </c>
      <c r="F4" s="8"/>
    </row>
    <row r="5" spans="1:7" ht="14.45" x14ac:dyDescent="0.3">
      <c r="A5" s="17"/>
      <c r="B5" s="10"/>
      <c r="C5" s="10"/>
      <c r="D5" s="10"/>
      <c r="E5" s="10"/>
      <c r="F5" s="8"/>
    </row>
    <row r="6" spans="1:7" ht="14.45" x14ac:dyDescent="0.3">
      <c r="A6" s="17">
        <v>0</v>
      </c>
      <c r="B6" s="11">
        <v>5.2300000000000003E-3</v>
      </c>
      <c r="C6" s="11">
        <v>1.0460000000000001E-2</v>
      </c>
      <c r="D6" s="11">
        <v>4.4000000000000003E-3</v>
      </c>
      <c r="E6" s="11">
        <v>7.4799999999999997E-3</v>
      </c>
      <c r="F6" s="8"/>
    </row>
    <row r="7" spans="1:7" ht="14.45" x14ac:dyDescent="0.3">
      <c r="A7" s="17">
        <v>1</v>
      </c>
      <c r="B7" s="11">
        <v>2.82E-3</v>
      </c>
      <c r="C7" s="11">
        <v>5.64E-3</v>
      </c>
      <c r="D7" s="11">
        <v>2.3600000000000001E-3</v>
      </c>
      <c r="E7" s="11">
        <v>4.0099999999999997E-3</v>
      </c>
      <c r="F7" s="8"/>
    </row>
    <row r="8" spans="1:7" ht="14.45" x14ac:dyDescent="0.3">
      <c r="A8" s="17">
        <v>2</v>
      </c>
      <c r="B8" s="11">
        <v>3.4000000000000002E-4</v>
      </c>
      <c r="C8" s="11">
        <v>6.8000000000000005E-4</v>
      </c>
      <c r="D8" s="11">
        <v>2.5999999999999998E-4</v>
      </c>
      <c r="E8" s="11">
        <v>4.4000000000000002E-4</v>
      </c>
      <c r="F8" s="8"/>
    </row>
    <row r="9" spans="1:7" ht="14.45" x14ac:dyDescent="0.3">
      <c r="A9" s="17">
        <v>3</v>
      </c>
      <c r="B9" s="11">
        <v>2.3000000000000001E-4</v>
      </c>
      <c r="C9" s="11">
        <v>4.6000000000000001E-4</v>
      </c>
      <c r="D9" s="11">
        <v>1.7000000000000001E-4</v>
      </c>
      <c r="E9" s="11">
        <v>2.9E-4</v>
      </c>
      <c r="F9" s="8"/>
    </row>
    <row r="10" spans="1:7" ht="14.45" x14ac:dyDescent="0.3">
      <c r="A10" s="17">
        <v>4</v>
      </c>
      <c r="B10" s="11">
        <v>1.6000000000000001E-4</v>
      </c>
      <c r="C10" s="11">
        <v>3.2000000000000003E-4</v>
      </c>
      <c r="D10" s="11">
        <v>1.3999999999999999E-4</v>
      </c>
      <c r="E10" s="11">
        <v>2.4000000000000001E-4</v>
      </c>
      <c r="F10" s="8"/>
    </row>
    <row r="11" spans="1:7" ht="14.45" x14ac:dyDescent="0.3">
      <c r="A11" s="17">
        <v>5</v>
      </c>
      <c r="B11" s="11">
        <v>1.3999999999999999E-4</v>
      </c>
      <c r="C11" s="11">
        <v>2.7999999999999998E-4</v>
      </c>
      <c r="D11" s="11">
        <v>1.2E-4</v>
      </c>
      <c r="E11" s="11">
        <v>2.0000000000000001E-4</v>
      </c>
      <c r="F11" s="8"/>
      <c r="G11" s="8"/>
    </row>
    <row r="12" spans="1:7" ht="14.45" x14ac:dyDescent="0.3">
      <c r="A12" s="17">
        <v>6</v>
      </c>
      <c r="B12" s="11">
        <v>1.2999999999999999E-4</v>
      </c>
      <c r="C12" s="11">
        <v>2.5999999999999998E-4</v>
      </c>
      <c r="D12" s="11">
        <v>1.1E-4</v>
      </c>
      <c r="E12" s="11">
        <v>1.9000000000000001E-4</v>
      </c>
      <c r="F12" s="8"/>
      <c r="G12" s="8"/>
    </row>
    <row r="13" spans="1:7" ht="14.45" x14ac:dyDescent="0.3">
      <c r="A13" s="17">
        <v>7</v>
      </c>
      <c r="B13" s="11">
        <v>1.2E-4</v>
      </c>
      <c r="C13" s="11">
        <v>2.4000000000000001E-4</v>
      </c>
      <c r="D13" s="11">
        <v>1E-4</v>
      </c>
      <c r="E13" s="11">
        <v>1.7000000000000001E-4</v>
      </c>
      <c r="F13" s="8"/>
      <c r="G13" s="8"/>
    </row>
    <row r="14" spans="1:7" ht="14.45" x14ac:dyDescent="0.3">
      <c r="A14" s="17">
        <v>8</v>
      </c>
      <c r="B14" s="11">
        <v>1.1E-4</v>
      </c>
      <c r="C14" s="11">
        <v>2.2000000000000001E-4</v>
      </c>
      <c r="D14" s="11">
        <v>9.0000000000000006E-5</v>
      </c>
      <c r="E14" s="11">
        <v>1.4999999999999999E-4</v>
      </c>
      <c r="F14" s="8"/>
      <c r="G14" s="8"/>
    </row>
    <row r="15" spans="1:7" ht="14.45" x14ac:dyDescent="0.3">
      <c r="A15" s="17">
        <v>9</v>
      </c>
      <c r="B15" s="11">
        <v>1E-4</v>
      </c>
      <c r="C15" s="11">
        <v>2.0000000000000001E-4</v>
      </c>
      <c r="D15" s="11">
        <v>8.0000000000000007E-5</v>
      </c>
      <c r="E15" s="11">
        <v>1.3999999999999999E-4</v>
      </c>
      <c r="F15" s="8"/>
      <c r="G15" s="8"/>
    </row>
    <row r="16" spans="1:7" ht="14.45" x14ac:dyDescent="0.3">
      <c r="A16" s="17">
        <v>10</v>
      </c>
      <c r="B16" s="11">
        <v>1E-4</v>
      </c>
      <c r="C16" s="11">
        <v>2.0000000000000001E-4</v>
      </c>
      <c r="D16" s="11">
        <v>6.9999999999999994E-5</v>
      </c>
      <c r="E16" s="11">
        <v>1.2E-4</v>
      </c>
      <c r="F16" s="8"/>
      <c r="G16" s="8"/>
    </row>
    <row r="17" spans="1:7" ht="14.45" x14ac:dyDescent="0.3">
      <c r="A17" s="17">
        <v>11</v>
      </c>
      <c r="B17" s="11">
        <v>1.1E-4</v>
      </c>
      <c r="C17" s="11">
        <v>2.2000000000000001E-4</v>
      </c>
      <c r="D17" s="11">
        <v>6.9999999999999994E-5</v>
      </c>
      <c r="E17" s="11">
        <v>1.2E-4</v>
      </c>
      <c r="F17" s="8"/>
      <c r="G17" s="8"/>
    </row>
    <row r="18" spans="1:7" ht="14.45" x14ac:dyDescent="0.3">
      <c r="A18" s="17">
        <v>12</v>
      </c>
      <c r="B18" s="11">
        <v>1.2E-4</v>
      </c>
      <c r="C18" s="11">
        <v>2.4000000000000001E-4</v>
      </c>
      <c r="D18" s="11">
        <v>8.0000000000000007E-5</v>
      </c>
      <c r="E18" s="11">
        <v>1.3999999999999999E-4</v>
      </c>
      <c r="F18" s="8"/>
      <c r="G18" s="8"/>
    </row>
    <row r="19" spans="1:7" ht="14.45" x14ac:dyDescent="0.3">
      <c r="A19" s="17">
        <v>13</v>
      </c>
      <c r="B19" s="11">
        <v>1.2999999999999999E-4</v>
      </c>
      <c r="C19" s="11">
        <v>2.5999999999999998E-4</v>
      </c>
      <c r="D19" s="11">
        <v>9.0000000000000006E-5</v>
      </c>
      <c r="E19" s="11">
        <v>1.4999999999999999E-4</v>
      </c>
      <c r="F19" s="8"/>
      <c r="G19" s="8"/>
    </row>
    <row r="20" spans="1:7" ht="14.45" x14ac:dyDescent="0.3">
      <c r="A20" s="17">
        <v>14</v>
      </c>
      <c r="B20" s="11">
        <v>1.4999999999999999E-4</v>
      </c>
      <c r="C20" s="11">
        <v>2.9999999999999997E-4</v>
      </c>
      <c r="D20" s="11">
        <v>1.2E-4</v>
      </c>
      <c r="E20" s="11">
        <v>2.0000000000000001E-4</v>
      </c>
      <c r="F20" s="8"/>
      <c r="G20" s="8"/>
    </row>
    <row r="21" spans="1:7" ht="14.45" x14ac:dyDescent="0.3">
      <c r="A21" s="17">
        <v>15</v>
      </c>
      <c r="B21" s="11">
        <v>1.9000000000000001E-4</v>
      </c>
      <c r="C21" s="11">
        <v>3.8000000000000002E-4</v>
      </c>
      <c r="D21" s="11">
        <v>1.6000000000000001E-4</v>
      </c>
      <c r="E21" s="11">
        <v>2.7E-4</v>
      </c>
      <c r="F21" s="8"/>
      <c r="G21" s="8"/>
    </row>
    <row r="22" spans="1:7" ht="14.45" x14ac:dyDescent="0.3">
      <c r="A22" s="17">
        <v>16</v>
      </c>
      <c r="B22" s="11">
        <v>2.7999999999999998E-4</v>
      </c>
      <c r="C22" s="11">
        <v>5.5999999999999995E-4</v>
      </c>
      <c r="D22" s="11">
        <v>2.0000000000000001E-4</v>
      </c>
      <c r="E22" s="11">
        <v>3.4000000000000002E-4</v>
      </c>
      <c r="F22" s="8"/>
      <c r="G22" s="8"/>
    </row>
    <row r="23" spans="1:7" ht="14.45" x14ac:dyDescent="0.3">
      <c r="A23" s="17">
        <v>17</v>
      </c>
      <c r="B23" s="11">
        <v>4.0999999999999999E-4</v>
      </c>
      <c r="C23" s="11">
        <v>8.1999999999999998E-4</v>
      </c>
      <c r="D23" s="11">
        <v>2.3000000000000001E-4</v>
      </c>
      <c r="E23" s="11">
        <v>3.8999999999999999E-4</v>
      </c>
      <c r="F23" s="8"/>
      <c r="G23" s="8"/>
    </row>
    <row r="24" spans="1:7" ht="14.45" x14ac:dyDescent="0.3">
      <c r="A24" s="17">
        <v>18</v>
      </c>
      <c r="B24" s="11">
        <v>4.4999999999999999E-4</v>
      </c>
      <c r="C24" s="11">
        <v>8.9999999999999998E-4</v>
      </c>
      <c r="D24" s="11">
        <v>2.5000000000000001E-4</v>
      </c>
      <c r="E24" s="11">
        <v>4.2999999999999999E-4</v>
      </c>
      <c r="F24" s="8"/>
      <c r="G24" s="8"/>
    </row>
    <row r="25" spans="1:7" ht="14.45" x14ac:dyDescent="0.3">
      <c r="A25" s="17">
        <v>19</v>
      </c>
      <c r="B25" s="11">
        <v>5.2999999999999998E-4</v>
      </c>
      <c r="C25" s="11">
        <v>1.06E-3</v>
      </c>
      <c r="D25" s="11">
        <v>2.5000000000000001E-4</v>
      </c>
      <c r="E25" s="11">
        <v>4.2999999999999999E-4</v>
      </c>
      <c r="F25" s="8"/>
      <c r="G25" s="8"/>
    </row>
    <row r="26" spans="1:7" ht="14.45" x14ac:dyDescent="0.3">
      <c r="A26" s="17">
        <v>20</v>
      </c>
      <c r="B26" s="11">
        <v>5.9999999999999995E-4</v>
      </c>
      <c r="C26" s="11">
        <v>1.1999999999999999E-3</v>
      </c>
      <c r="D26" s="11">
        <v>2.4000000000000001E-4</v>
      </c>
      <c r="E26" s="11">
        <v>4.0999999999999999E-4</v>
      </c>
      <c r="F26" s="8"/>
      <c r="G26" s="8"/>
    </row>
    <row r="27" spans="1:7" ht="14.45" x14ac:dyDescent="0.3">
      <c r="A27" s="17">
        <v>21</v>
      </c>
      <c r="B27" s="11">
        <v>6.0999999999999997E-4</v>
      </c>
      <c r="C27" s="11">
        <v>1.2199999999999999E-3</v>
      </c>
      <c r="D27" s="11">
        <v>2.4000000000000001E-4</v>
      </c>
      <c r="E27" s="11">
        <v>4.0999999999999999E-4</v>
      </c>
      <c r="F27" s="8"/>
      <c r="G27" s="8"/>
    </row>
    <row r="28" spans="1:7" ht="14.45" x14ac:dyDescent="0.3">
      <c r="A28" s="17">
        <v>22</v>
      </c>
      <c r="B28" s="11">
        <v>5.9999999999999995E-4</v>
      </c>
      <c r="C28" s="11">
        <v>1.1999999999999999E-3</v>
      </c>
      <c r="D28" s="11">
        <v>2.2000000000000001E-4</v>
      </c>
      <c r="E28" s="11">
        <v>3.6999999999999999E-4</v>
      </c>
      <c r="F28" s="8"/>
      <c r="G28" s="8"/>
    </row>
    <row r="29" spans="1:7" ht="14.45" x14ac:dyDescent="0.3">
      <c r="A29" s="17">
        <v>23</v>
      </c>
      <c r="B29" s="11">
        <v>5.6999999999999998E-4</v>
      </c>
      <c r="C29" s="11">
        <v>1.14E-3</v>
      </c>
      <c r="D29" s="11">
        <v>2.1000000000000001E-4</v>
      </c>
      <c r="E29" s="11">
        <v>3.6000000000000002E-4</v>
      </c>
      <c r="F29" s="8"/>
      <c r="G29" s="8"/>
    </row>
    <row r="30" spans="1:7" ht="14.45" x14ac:dyDescent="0.3">
      <c r="A30" s="17">
        <v>24</v>
      </c>
      <c r="B30" s="11">
        <v>5.5000000000000003E-4</v>
      </c>
      <c r="C30" s="11">
        <v>1.1000000000000001E-3</v>
      </c>
      <c r="D30" s="11">
        <v>1.9000000000000001E-4</v>
      </c>
      <c r="E30" s="11">
        <v>3.2000000000000003E-4</v>
      </c>
      <c r="F30" s="8"/>
      <c r="G30" s="8"/>
    </row>
    <row r="31" spans="1:7" ht="14.45" x14ac:dyDescent="0.3">
      <c r="A31" s="17">
        <v>25</v>
      </c>
      <c r="B31" s="11">
        <v>5.2999999999999998E-4</v>
      </c>
      <c r="C31" s="11">
        <v>1.06E-3</v>
      </c>
      <c r="D31" s="11">
        <v>1.7000000000000001E-4</v>
      </c>
      <c r="E31" s="11">
        <v>2.9E-4</v>
      </c>
      <c r="F31" s="8"/>
      <c r="G31" s="8"/>
    </row>
    <row r="32" spans="1:7" ht="14.45" x14ac:dyDescent="0.3">
      <c r="A32" s="17">
        <v>26</v>
      </c>
      <c r="B32" s="11">
        <v>5.0000000000000001E-4</v>
      </c>
      <c r="C32" s="11">
        <v>1E-3</v>
      </c>
      <c r="D32" s="11">
        <v>1.6000000000000001E-4</v>
      </c>
      <c r="E32" s="11">
        <v>2.7E-4</v>
      </c>
      <c r="F32" s="8"/>
      <c r="G32" s="8"/>
    </row>
    <row r="33" spans="1:7" ht="14.45" x14ac:dyDescent="0.3">
      <c r="A33" s="17">
        <v>27</v>
      </c>
      <c r="B33" s="11">
        <v>4.8000000000000001E-4</v>
      </c>
      <c r="C33" s="11">
        <v>9.6000000000000002E-4</v>
      </c>
      <c r="D33" s="11">
        <v>1.6000000000000001E-4</v>
      </c>
      <c r="E33" s="11">
        <v>2.7E-4</v>
      </c>
      <c r="F33" s="8"/>
      <c r="G33" s="8"/>
    </row>
    <row r="34" spans="1:7" ht="14.45" x14ac:dyDescent="0.3">
      <c r="A34" s="17">
        <v>28</v>
      </c>
      <c r="B34" s="11">
        <v>4.6000000000000001E-4</v>
      </c>
      <c r="C34" s="11">
        <v>9.2000000000000003E-4</v>
      </c>
      <c r="D34" s="11">
        <v>1.7000000000000001E-4</v>
      </c>
      <c r="E34" s="11">
        <v>2.9E-4</v>
      </c>
      <c r="F34" s="8"/>
      <c r="G34" s="8"/>
    </row>
    <row r="35" spans="1:7" ht="14.45" x14ac:dyDescent="0.3">
      <c r="A35" s="17">
        <v>29</v>
      </c>
      <c r="B35" s="11">
        <v>4.4999999999999999E-4</v>
      </c>
      <c r="C35" s="11">
        <v>8.9999999999999998E-4</v>
      </c>
      <c r="D35" s="11">
        <v>1.9000000000000001E-4</v>
      </c>
      <c r="E35" s="11">
        <v>3.2000000000000003E-4</v>
      </c>
      <c r="F35" s="8"/>
      <c r="G35" s="8"/>
    </row>
    <row r="36" spans="1:7" ht="14.45" x14ac:dyDescent="0.3">
      <c r="A36" s="17">
        <v>30</v>
      </c>
      <c r="B36" s="11">
        <v>4.2999999999999999E-4</v>
      </c>
      <c r="C36" s="11">
        <v>8.5999999999999998E-4</v>
      </c>
      <c r="D36" s="11">
        <v>2.1000000000000001E-4</v>
      </c>
      <c r="E36" s="11">
        <v>3.6000000000000002E-4</v>
      </c>
      <c r="F36" s="8"/>
      <c r="G36" s="8"/>
    </row>
    <row r="37" spans="1:7" ht="14.45" x14ac:dyDescent="0.3">
      <c r="A37" s="17">
        <v>31</v>
      </c>
      <c r="B37" s="11">
        <v>4.2000000000000002E-4</v>
      </c>
      <c r="C37" s="11">
        <v>8.4000000000000003E-4</v>
      </c>
      <c r="D37" s="11">
        <v>2.3000000000000001E-4</v>
      </c>
      <c r="E37" s="11">
        <v>3.8999999999999999E-4</v>
      </c>
      <c r="F37" s="8"/>
      <c r="G37" s="8"/>
    </row>
    <row r="38" spans="1:7" ht="14.45" x14ac:dyDescent="0.3">
      <c r="A38" s="17">
        <v>32</v>
      </c>
      <c r="B38" s="11">
        <v>4.0999999999999999E-4</v>
      </c>
      <c r="C38" s="11">
        <v>8.1999999999999998E-4</v>
      </c>
      <c r="D38" s="11">
        <v>2.5000000000000001E-4</v>
      </c>
      <c r="E38" s="11">
        <v>4.2999999999999999E-4</v>
      </c>
      <c r="F38" s="8"/>
      <c r="G38" s="8"/>
    </row>
    <row r="39" spans="1:7" ht="14.45" x14ac:dyDescent="0.3">
      <c r="A39" s="17">
        <v>33</v>
      </c>
      <c r="B39" s="11">
        <v>4.0000000000000002E-4</v>
      </c>
      <c r="C39" s="11">
        <v>8.0000000000000004E-4</v>
      </c>
      <c r="D39" s="11">
        <v>2.7E-4</v>
      </c>
      <c r="E39" s="11">
        <v>4.6000000000000001E-4</v>
      </c>
      <c r="F39" s="8"/>
      <c r="G39" s="8"/>
    </row>
    <row r="40" spans="1:7" ht="14.45" x14ac:dyDescent="0.3">
      <c r="A40" s="17">
        <v>34</v>
      </c>
      <c r="B40" s="11">
        <v>4.0999999999999999E-4</v>
      </c>
      <c r="C40" s="11">
        <v>8.1999999999999998E-4</v>
      </c>
      <c r="D40" s="11">
        <v>2.9999999999999997E-4</v>
      </c>
      <c r="E40" s="11">
        <v>5.1000000000000004E-4</v>
      </c>
      <c r="F40" s="8"/>
      <c r="G40" s="8"/>
    </row>
    <row r="41" spans="1:7" ht="14.45" x14ac:dyDescent="0.3">
      <c r="A41" s="17">
        <v>35</v>
      </c>
      <c r="B41" s="11">
        <v>4.2000000000000002E-4</v>
      </c>
      <c r="C41" s="11">
        <v>8.4000000000000003E-4</v>
      </c>
      <c r="D41" s="11">
        <v>3.2000000000000003E-4</v>
      </c>
      <c r="E41" s="11">
        <v>5.4000000000000001E-4</v>
      </c>
      <c r="F41" s="8"/>
      <c r="G41" s="8"/>
    </row>
    <row r="42" spans="1:7" ht="14.45" x14ac:dyDescent="0.3">
      <c r="A42" s="17">
        <v>36</v>
      </c>
      <c r="B42" s="11">
        <v>4.2999999999999999E-4</v>
      </c>
      <c r="C42" s="11">
        <v>8.5999999999999998E-4</v>
      </c>
      <c r="D42" s="11">
        <v>3.4000000000000002E-4</v>
      </c>
      <c r="E42" s="11">
        <v>5.8E-4</v>
      </c>
      <c r="F42" s="8"/>
      <c r="G42" s="8"/>
    </row>
    <row r="43" spans="1:7" ht="14.45" x14ac:dyDescent="0.3">
      <c r="A43" s="17">
        <v>37</v>
      </c>
      <c r="B43" s="11">
        <v>4.4999999999999999E-4</v>
      </c>
      <c r="C43" s="11">
        <v>8.9999999999999998E-4</v>
      </c>
      <c r="D43" s="11">
        <v>3.6999999999999999E-4</v>
      </c>
      <c r="E43" s="11">
        <v>6.3000000000000003E-4</v>
      </c>
      <c r="F43" s="8"/>
      <c r="G43" s="8"/>
    </row>
    <row r="44" spans="1:7" ht="14.45" x14ac:dyDescent="0.3">
      <c r="A44" s="17">
        <v>38</v>
      </c>
      <c r="B44" s="11">
        <v>4.8999999999999998E-4</v>
      </c>
      <c r="C44" s="11">
        <v>9.7999999999999997E-4</v>
      </c>
      <c r="D44" s="11">
        <v>4.0000000000000002E-4</v>
      </c>
      <c r="E44" s="11">
        <v>6.8000000000000005E-4</v>
      </c>
      <c r="F44" s="8"/>
      <c r="G44" s="8"/>
    </row>
    <row r="45" spans="1:7" ht="14.45" x14ac:dyDescent="0.3">
      <c r="A45" s="17">
        <v>39</v>
      </c>
      <c r="B45" s="11">
        <v>5.2999999999999998E-4</v>
      </c>
      <c r="C45" s="11">
        <v>1.06E-3</v>
      </c>
      <c r="D45" s="11">
        <v>4.2999999999999999E-4</v>
      </c>
      <c r="E45" s="11">
        <v>7.2999999999999996E-4</v>
      </c>
      <c r="F45" s="8"/>
      <c r="G45" s="8"/>
    </row>
    <row r="46" spans="1:7" ht="14.45" x14ac:dyDescent="0.3">
      <c r="A46" s="17">
        <v>40</v>
      </c>
      <c r="B46" s="11">
        <v>5.8E-4</v>
      </c>
      <c r="C46" s="11">
        <v>1.16E-3</v>
      </c>
      <c r="D46" s="11">
        <v>4.6999999999999999E-4</v>
      </c>
      <c r="E46" s="11">
        <v>8.0000000000000004E-4</v>
      </c>
      <c r="F46" s="8"/>
      <c r="G46" s="8"/>
    </row>
    <row r="47" spans="1:7" ht="14.45" x14ac:dyDescent="0.3">
      <c r="A47" s="17">
        <v>41</v>
      </c>
      <c r="B47" s="11">
        <v>6.3000000000000003E-4</v>
      </c>
      <c r="C47" s="11">
        <v>1.2600000000000001E-3</v>
      </c>
      <c r="D47" s="11">
        <v>5.1000000000000004E-4</v>
      </c>
      <c r="E47" s="11">
        <v>8.7000000000000001E-4</v>
      </c>
      <c r="F47" s="8"/>
      <c r="G47" s="8"/>
    </row>
    <row r="48" spans="1:7" ht="14.45" x14ac:dyDescent="0.3">
      <c r="A48" s="17">
        <v>42</v>
      </c>
      <c r="B48" s="11">
        <v>6.8000000000000005E-4</v>
      </c>
      <c r="C48" s="11">
        <v>1.3600000000000001E-3</v>
      </c>
      <c r="D48" s="11">
        <v>5.5000000000000003E-4</v>
      </c>
      <c r="E48" s="11">
        <v>9.3999999999999997E-4</v>
      </c>
      <c r="F48" s="8"/>
      <c r="G48" s="8"/>
    </row>
    <row r="49" spans="1:7" ht="14.45" x14ac:dyDescent="0.3">
      <c r="A49" s="17">
        <v>43</v>
      </c>
      <c r="B49" s="11">
        <v>7.3999999999999999E-4</v>
      </c>
      <c r="C49" s="11">
        <v>1.48E-3</v>
      </c>
      <c r="D49" s="11">
        <v>5.9000000000000003E-4</v>
      </c>
      <c r="E49" s="11">
        <v>1E-3</v>
      </c>
      <c r="F49" s="8"/>
      <c r="G49" s="8"/>
    </row>
    <row r="50" spans="1:7" ht="14.45" x14ac:dyDescent="0.3">
      <c r="A50" s="17">
        <v>44</v>
      </c>
      <c r="B50" s="11">
        <v>7.9000000000000001E-4</v>
      </c>
      <c r="C50" s="11">
        <v>1.58E-3</v>
      </c>
      <c r="D50" s="11">
        <v>6.3000000000000003E-4</v>
      </c>
      <c r="E50" s="11">
        <v>1.07E-3</v>
      </c>
      <c r="F50" s="8"/>
      <c r="G50" s="8"/>
    </row>
    <row r="51" spans="1:7" ht="14.45" x14ac:dyDescent="0.3">
      <c r="A51" s="17">
        <v>45</v>
      </c>
      <c r="B51" s="11">
        <v>8.5999999999999998E-4</v>
      </c>
      <c r="C51" s="11">
        <v>1.72E-3</v>
      </c>
      <c r="D51" s="11">
        <v>6.8999999999999997E-4</v>
      </c>
      <c r="E51" s="11">
        <v>1.17E-3</v>
      </c>
      <c r="F51" s="8"/>
      <c r="G51" s="8"/>
    </row>
    <row r="52" spans="1:7" ht="14.45" x14ac:dyDescent="0.3">
      <c r="A52" s="17">
        <v>46</v>
      </c>
      <c r="B52" s="11">
        <v>9.3000000000000005E-4</v>
      </c>
      <c r="C52" s="11">
        <v>1.8600000000000001E-3</v>
      </c>
      <c r="D52" s="11">
        <v>7.5000000000000002E-4</v>
      </c>
      <c r="E52" s="11">
        <v>1.2800000000000001E-3</v>
      </c>
      <c r="F52" s="8"/>
      <c r="G52" s="8"/>
    </row>
    <row r="53" spans="1:7" ht="14.45" x14ac:dyDescent="0.3">
      <c r="A53" s="17">
        <v>47</v>
      </c>
      <c r="B53" s="11">
        <v>1.0300000000000001E-3</v>
      </c>
      <c r="C53" s="11">
        <v>2.0600000000000002E-3</v>
      </c>
      <c r="D53" s="11">
        <v>8.4000000000000003E-4</v>
      </c>
      <c r="E53" s="11">
        <v>1.4300000000000001E-3</v>
      </c>
      <c r="F53" s="8"/>
      <c r="G53" s="8"/>
    </row>
    <row r="54" spans="1:7" ht="14.45" x14ac:dyDescent="0.3">
      <c r="A54" s="17">
        <v>48</v>
      </c>
      <c r="B54" s="11">
        <v>1.15E-3</v>
      </c>
      <c r="C54" s="11">
        <v>2.3E-3</v>
      </c>
      <c r="D54" s="11">
        <v>9.3000000000000005E-4</v>
      </c>
      <c r="E54" s="11">
        <v>1.58E-3</v>
      </c>
      <c r="F54" s="8"/>
      <c r="G54" s="8"/>
    </row>
    <row r="55" spans="1:7" ht="14.45" x14ac:dyDescent="0.3">
      <c r="A55" s="17">
        <v>49</v>
      </c>
      <c r="B55" s="11">
        <v>1.2800000000000001E-3</v>
      </c>
      <c r="C55" s="11">
        <v>2.5600000000000002E-3</v>
      </c>
      <c r="D55" s="11">
        <v>1.0499999999999999E-3</v>
      </c>
      <c r="E55" s="11">
        <v>1.7899999999999999E-3</v>
      </c>
      <c r="F55" s="8"/>
      <c r="G55" s="8"/>
    </row>
    <row r="56" spans="1:7" ht="14.45" x14ac:dyDescent="0.3">
      <c r="A56" s="17">
        <v>50</v>
      </c>
      <c r="B56" s="12">
        <v>1.42E-3</v>
      </c>
      <c r="C56" s="13">
        <v>2.8400000000000001E-3</v>
      </c>
      <c r="D56" s="12">
        <v>1.17E-3</v>
      </c>
      <c r="E56" s="57">
        <v>1.99E-3</v>
      </c>
      <c r="F56" s="8"/>
      <c r="G56" s="8"/>
    </row>
    <row r="57" spans="1:7" ht="14.45" x14ac:dyDescent="0.3">
      <c r="A57" s="17">
        <v>51</v>
      </c>
      <c r="B57" s="11">
        <v>1.56E-3</v>
      </c>
      <c r="C57" s="11">
        <v>3.1199999999999999E-3</v>
      </c>
      <c r="D57" s="11">
        <v>1.2899999999999999E-3</v>
      </c>
      <c r="E57" s="11">
        <v>2.1900000000000001E-3</v>
      </c>
      <c r="F57" s="8"/>
      <c r="G57" s="8"/>
    </row>
    <row r="58" spans="1:7" ht="14.45" x14ac:dyDescent="0.3">
      <c r="A58" s="17">
        <v>52</v>
      </c>
      <c r="B58" s="11">
        <v>1.72E-3</v>
      </c>
      <c r="C58" s="11">
        <v>3.4399999999999999E-3</v>
      </c>
      <c r="D58" s="11">
        <v>1.39E-3</v>
      </c>
      <c r="E58" s="11">
        <v>2.3600000000000001E-3</v>
      </c>
      <c r="F58" s="8"/>
      <c r="G58" s="8"/>
    </row>
    <row r="59" spans="1:7" ht="14.45" x14ac:dyDescent="0.3">
      <c r="A59" s="17">
        <v>53</v>
      </c>
      <c r="B59" s="11">
        <v>1.89E-3</v>
      </c>
      <c r="C59" s="11">
        <v>3.7799999999999999E-3</v>
      </c>
      <c r="D59" s="11">
        <v>1.49E-3</v>
      </c>
      <c r="E59" s="11">
        <v>2.5300000000000001E-3</v>
      </c>
      <c r="F59" s="8"/>
      <c r="G59" s="8"/>
    </row>
    <row r="60" spans="1:7" ht="14.45" x14ac:dyDescent="0.3">
      <c r="A60" s="17">
        <v>54</v>
      </c>
      <c r="B60" s="11">
        <v>2.0799999999999998E-3</v>
      </c>
      <c r="C60" s="11">
        <v>4.1599999999999996E-3</v>
      </c>
      <c r="D60" s="11">
        <v>1.57E-3</v>
      </c>
      <c r="E60" s="11">
        <v>2.6700000000000001E-3</v>
      </c>
      <c r="F60" s="8"/>
      <c r="G60" s="8"/>
    </row>
    <row r="61" spans="1:7" ht="14.45" x14ac:dyDescent="0.3">
      <c r="A61" s="17">
        <v>55</v>
      </c>
      <c r="B61" s="11">
        <v>2.3E-3</v>
      </c>
      <c r="C61" s="11">
        <v>4.5999999999999999E-3</v>
      </c>
      <c r="D61" s="11">
        <v>1.66E-3</v>
      </c>
      <c r="E61" s="11">
        <v>2.82E-3</v>
      </c>
      <c r="F61" s="8"/>
      <c r="G61" s="8"/>
    </row>
    <row r="62" spans="1:7" ht="14.45" x14ac:dyDescent="0.3">
      <c r="A62" s="17">
        <v>56</v>
      </c>
      <c r="B62" s="11">
        <v>2.5500000000000002E-3</v>
      </c>
      <c r="C62" s="11">
        <v>5.1000000000000004E-3</v>
      </c>
      <c r="D62" s="11">
        <v>1.7899999999999999E-3</v>
      </c>
      <c r="E62" s="11">
        <v>3.0400000000000002E-3</v>
      </c>
      <c r="F62" s="8"/>
      <c r="G62" s="8"/>
    </row>
    <row r="63" spans="1:7" ht="14.45" x14ac:dyDescent="0.3">
      <c r="A63" s="17">
        <v>57</v>
      </c>
      <c r="B63" s="11">
        <v>2.8600000000000001E-3</v>
      </c>
      <c r="C63" s="11">
        <v>5.7200000000000003E-3</v>
      </c>
      <c r="D63" s="11">
        <v>1.9599999999999999E-3</v>
      </c>
      <c r="E63" s="11">
        <v>3.3300000000000001E-3</v>
      </c>
      <c r="F63" s="8"/>
      <c r="G63" s="8"/>
    </row>
    <row r="64" spans="1:7" x14ac:dyDescent="0.25">
      <c r="A64" s="17">
        <v>58</v>
      </c>
      <c r="B64" s="11">
        <v>3.2000000000000002E-3</v>
      </c>
      <c r="C64" s="11">
        <v>6.4000000000000003E-3</v>
      </c>
      <c r="D64" s="11">
        <v>2.1900000000000001E-3</v>
      </c>
      <c r="E64" s="11">
        <v>3.7200000000000002E-3</v>
      </c>
      <c r="F64" s="8"/>
      <c r="G64" s="8"/>
    </row>
    <row r="65" spans="1:7" x14ac:dyDescent="0.25">
      <c r="A65" s="17">
        <v>59</v>
      </c>
      <c r="B65" s="11">
        <v>3.5799999999999998E-3</v>
      </c>
      <c r="C65" s="11">
        <v>7.1599999999999997E-3</v>
      </c>
      <c r="D65" s="11">
        <v>2.48E-3</v>
      </c>
      <c r="E65" s="11">
        <v>4.2199999999999998E-3</v>
      </c>
      <c r="F65" s="8"/>
      <c r="G65" s="8"/>
    </row>
    <row r="66" spans="1:7" x14ac:dyDescent="0.25">
      <c r="A66" s="17">
        <v>60</v>
      </c>
      <c r="B66" s="11">
        <v>3.9699999999999996E-3</v>
      </c>
      <c r="C66" s="11">
        <v>7.9399999999999991E-3</v>
      </c>
      <c r="D66" s="11">
        <v>2.8400000000000001E-3</v>
      </c>
      <c r="E66" s="11">
        <v>4.8300000000000001E-3</v>
      </c>
      <c r="F66" s="8"/>
      <c r="G66" s="8"/>
    </row>
    <row r="67" spans="1:7" x14ac:dyDescent="0.25">
      <c r="A67" s="17">
        <v>61</v>
      </c>
      <c r="B67" s="11">
        <v>4.3800000000000002E-3</v>
      </c>
      <c r="C67" s="11">
        <v>8.7600000000000004E-3</v>
      </c>
      <c r="D67" s="11">
        <v>3.2699999999999999E-3</v>
      </c>
      <c r="E67" s="11">
        <v>5.5599999999999998E-3</v>
      </c>
      <c r="F67" s="8"/>
      <c r="G67" s="8"/>
    </row>
    <row r="68" spans="1:7" x14ac:dyDescent="0.25">
      <c r="A68" s="17">
        <v>62</v>
      </c>
      <c r="B68" s="11">
        <v>4.79E-3</v>
      </c>
      <c r="C68" s="11">
        <v>9.58E-3</v>
      </c>
      <c r="D68" s="11">
        <v>3.7499999999999999E-3</v>
      </c>
      <c r="E68" s="11">
        <v>6.3800000000000003E-3</v>
      </c>
      <c r="F68" s="8"/>
      <c r="G68" s="8"/>
    </row>
    <row r="69" spans="1:7" x14ac:dyDescent="0.25">
      <c r="A69" s="17">
        <v>63</v>
      </c>
      <c r="B69" s="11">
        <v>5.2500000000000003E-3</v>
      </c>
      <c r="C69" s="11">
        <v>1.0500000000000001E-2</v>
      </c>
      <c r="D69" s="11">
        <v>4.28E-3</v>
      </c>
      <c r="E69" s="11">
        <v>7.28E-3</v>
      </c>
      <c r="F69" s="8"/>
      <c r="G69" s="8"/>
    </row>
    <row r="70" spans="1:7" x14ac:dyDescent="0.25">
      <c r="A70" s="17">
        <v>64</v>
      </c>
      <c r="B70" s="11">
        <v>5.79E-3</v>
      </c>
      <c r="C70" s="11">
        <v>1.158E-2</v>
      </c>
      <c r="D70" s="11">
        <v>4.8599999999999997E-3</v>
      </c>
      <c r="E70" s="11">
        <v>8.26E-3</v>
      </c>
      <c r="F70" s="8"/>
      <c r="G70" s="8"/>
    </row>
    <row r="71" spans="1:7" x14ac:dyDescent="0.25">
      <c r="A71" s="17">
        <v>65</v>
      </c>
      <c r="B71" s="11">
        <v>6.4599999999999996E-3</v>
      </c>
      <c r="C71" s="11">
        <v>1.2919999999999999E-2</v>
      </c>
      <c r="D71" s="11">
        <v>5.4900000000000001E-3</v>
      </c>
      <c r="E71" s="11">
        <v>9.3299999999999998E-3</v>
      </c>
      <c r="F71" s="8"/>
      <c r="G71" s="8"/>
    </row>
    <row r="72" spans="1:7" x14ac:dyDescent="0.25">
      <c r="A72" s="17">
        <v>66</v>
      </c>
      <c r="B72" s="11">
        <v>7.3200000000000001E-3</v>
      </c>
      <c r="C72" s="11">
        <v>1.464E-2</v>
      </c>
      <c r="D72" s="11">
        <v>6.1599999999999997E-3</v>
      </c>
      <c r="E72" s="11">
        <v>1.047E-2</v>
      </c>
      <c r="F72" s="8"/>
      <c r="G72" s="8"/>
    </row>
    <row r="73" spans="1:7" x14ac:dyDescent="0.25">
      <c r="A73" s="17">
        <v>67</v>
      </c>
      <c r="B73" s="11">
        <v>8.4200000000000004E-3</v>
      </c>
      <c r="C73" s="11">
        <v>1.6840000000000001E-2</v>
      </c>
      <c r="D73" s="11">
        <v>6.9100000000000003E-3</v>
      </c>
      <c r="E73" s="11">
        <v>1.175E-2</v>
      </c>
      <c r="F73" s="8"/>
      <c r="G73" s="8"/>
    </row>
    <row r="74" spans="1:7" x14ac:dyDescent="0.25">
      <c r="A74" s="17">
        <v>68</v>
      </c>
      <c r="B74" s="11">
        <v>9.7699999999999992E-3</v>
      </c>
      <c r="C74" s="11">
        <v>1.9539999999999998E-2</v>
      </c>
      <c r="D74" s="11">
        <v>7.7299999999999999E-3</v>
      </c>
      <c r="E74" s="11">
        <v>1.3140000000000001E-2</v>
      </c>
      <c r="F74" s="8"/>
      <c r="G74" s="8"/>
    </row>
    <row r="75" spans="1:7" x14ac:dyDescent="0.25">
      <c r="A75" s="17">
        <v>69</v>
      </c>
      <c r="B75" s="11">
        <v>1.136E-2</v>
      </c>
      <c r="C75" s="11">
        <v>2.2720000000000001E-2</v>
      </c>
      <c r="D75" s="11">
        <v>8.6499999999999997E-3</v>
      </c>
      <c r="E75" s="11">
        <v>1.4710000000000001E-2</v>
      </c>
      <c r="F75" s="8"/>
      <c r="G75" s="8"/>
    </row>
    <row r="76" spans="1:7" x14ac:dyDescent="0.25">
      <c r="A76" s="17">
        <v>70</v>
      </c>
      <c r="B76" s="11">
        <v>1.321E-2</v>
      </c>
      <c r="C76" s="11">
        <v>2.6419999999999999E-2</v>
      </c>
      <c r="D76" s="11">
        <v>9.6699999999999998E-3</v>
      </c>
      <c r="E76" s="11">
        <v>1.644E-2</v>
      </c>
      <c r="F76" s="8"/>
      <c r="G76" s="8"/>
    </row>
    <row r="77" spans="1:7" x14ac:dyDescent="0.25">
      <c r="A77" s="17">
        <v>71</v>
      </c>
      <c r="B77" s="11">
        <v>1.5350000000000001E-2</v>
      </c>
      <c r="C77" s="11">
        <v>3.0700000000000002E-2</v>
      </c>
      <c r="D77" s="11">
        <v>1.0829999999999999E-2</v>
      </c>
      <c r="E77" s="11">
        <v>1.8409999999999999E-2</v>
      </c>
      <c r="F77" s="8"/>
      <c r="G77" s="8"/>
    </row>
    <row r="78" spans="1:7" x14ac:dyDescent="0.25">
      <c r="A78" s="17">
        <v>72</v>
      </c>
      <c r="B78" s="11">
        <v>1.78E-2</v>
      </c>
      <c r="C78" s="11">
        <v>3.56E-2</v>
      </c>
      <c r="D78" s="11">
        <v>1.2160000000000001E-2</v>
      </c>
      <c r="E78" s="11">
        <v>2.0670000000000001E-2</v>
      </c>
      <c r="F78" s="8"/>
      <c r="G78" s="8"/>
    </row>
    <row r="79" spans="1:7" x14ac:dyDescent="0.25">
      <c r="A79" s="17">
        <v>73</v>
      </c>
      <c r="B79" s="11">
        <v>2.0480000000000002E-2</v>
      </c>
      <c r="C79" s="11">
        <v>4.0960000000000003E-2</v>
      </c>
      <c r="D79" s="11">
        <v>1.3690000000000001E-2</v>
      </c>
      <c r="E79" s="11">
        <v>2.3269999999999999E-2</v>
      </c>
      <c r="F79" s="8"/>
      <c r="G79" s="8"/>
    </row>
    <row r="80" spans="1:7" x14ac:dyDescent="0.25">
      <c r="A80" s="17">
        <v>74</v>
      </c>
      <c r="B80" s="11">
        <v>2.341E-2</v>
      </c>
      <c r="C80" s="11">
        <v>4.6820000000000001E-2</v>
      </c>
      <c r="D80" s="11">
        <v>1.5469999999999999E-2</v>
      </c>
      <c r="E80" s="11">
        <v>2.63E-2</v>
      </c>
      <c r="F80" s="8"/>
      <c r="G80" s="8"/>
    </row>
    <row r="81" spans="1:7" x14ac:dyDescent="0.25">
      <c r="A81" s="17">
        <v>75</v>
      </c>
      <c r="B81" s="11">
        <v>2.674E-2</v>
      </c>
      <c r="C81" s="11">
        <v>5.348E-2</v>
      </c>
      <c r="D81" s="11">
        <v>1.7510000000000001E-2</v>
      </c>
      <c r="E81" s="11">
        <v>2.9770000000000001E-2</v>
      </c>
      <c r="F81" s="8"/>
      <c r="G81" s="8"/>
    </row>
    <row r="82" spans="1:7" x14ac:dyDescent="0.25">
      <c r="A82" s="17">
        <v>76</v>
      </c>
      <c r="B82" s="11">
        <v>3.0630000000000001E-2</v>
      </c>
      <c r="C82" s="11">
        <v>6.0339999999999998E-2</v>
      </c>
      <c r="D82" s="11">
        <v>1.985E-2</v>
      </c>
      <c r="E82" s="11">
        <v>3.3390000000000003E-2</v>
      </c>
      <c r="F82" s="8"/>
      <c r="G82" s="8"/>
    </row>
    <row r="83" spans="1:7" x14ac:dyDescent="0.25">
      <c r="A83" s="17">
        <v>77</v>
      </c>
      <c r="B83" s="11">
        <v>3.5069999999999997E-2</v>
      </c>
      <c r="C83" s="11">
        <v>6.8040000000000003E-2</v>
      </c>
      <c r="D83" s="11">
        <v>2.256E-2</v>
      </c>
      <c r="E83" s="11">
        <v>3.7539999999999997E-2</v>
      </c>
      <c r="F83" s="8"/>
      <c r="G83" s="8"/>
    </row>
    <row r="84" spans="1:7" x14ac:dyDescent="0.25">
      <c r="A84" s="17">
        <v>78</v>
      </c>
      <c r="B84" s="11">
        <v>4.0099999999999997E-2</v>
      </c>
      <c r="C84" s="11">
        <v>7.6590000000000005E-2</v>
      </c>
      <c r="D84" s="11">
        <v>2.5680000000000001E-2</v>
      </c>
      <c r="E84" s="11">
        <v>4.2270000000000002E-2</v>
      </c>
      <c r="F84" s="8"/>
      <c r="G84" s="8"/>
    </row>
    <row r="85" spans="1:7" x14ac:dyDescent="0.25">
      <c r="A85" s="17">
        <v>79</v>
      </c>
      <c r="B85" s="11">
        <v>4.5749999999999999E-2</v>
      </c>
      <c r="C85" s="11">
        <v>8.6010000000000003E-2</v>
      </c>
      <c r="D85" s="11">
        <v>2.93E-2</v>
      </c>
      <c r="E85" s="11">
        <v>4.7699999999999999E-2</v>
      </c>
      <c r="F85" s="8"/>
      <c r="G85" s="8"/>
    </row>
    <row r="86" spans="1:7" x14ac:dyDescent="0.25">
      <c r="A86" s="17">
        <v>80</v>
      </c>
      <c r="B86" s="11">
        <v>5.2060000000000002E-2</v>
      </c>
      <c r="C86" s="11">
        <v>9.6310000000000007E-2</v>
      </c>
      <c r="D86" s="11">
        <v>3.347E-2</v>
      </c>
      <c r="E86" s="11">
        <v>5.389E-2</v>
      </c>
      <c r="F86" s="8"/>
      <c r="G86" s="8"/>
    </row>
    <row r="87" spans="1:7" x14ac:dyDescent="0.25">
      <c r="A87" s="17">
        <v>81</v>
      </c>
      <c r="B87" s="11">
        <v>5.9020000000000003E-2</v>
      </c>
      <c r="C87" s="11">
        <v>0.10742</v>
      </c>
      <c r="D87" s="11">
        <v>3.8370000000000001E-2</v>
      </c>
      <c r="E87" s="11">
        <v>6.1089999999999998E-2</v>
      </c>
      <c r="F87" s="8"/>
      <c r="G87" s="8"/>
    </row>
    <row r="88" spans="1:7" x14ac:dyDescent="0.25">
      <c r="A88" s="17">
        <v>82</v>
      </c>
      <c r="B88" s="11">
        <v>6.6110000000000002E-2</v>
      </c>
      <c r="C88" s="11">
        <v>0.11834</v>
      </c>
      <c r="D88" s="11">
        <v>4.385E-2</v>
      </c>
      <c r="E88" s="11">
        <v>6.9019999999999998E-2</v>
      </c>
      <c r="F88" s="8"/>
      <c r="G88" s="8"/>
    </row>
    <row r="89" spans="1:7" x14ac:dyDescent="0.25">
      <c r="A89" s="17">
        <v>83</v>
      </c>
      <c r="B89" s="11">
        <v>7.3859999999999995E-2</v>
      </c>
      <c r="C89" s="11">
        <v>0.12998999999999999</v>
      </c>
      <c r="D89" s="11">
        <v>5.0139999999999997E-2</v>
      </c>
      <c r="E89" s="11">
        <v>7.8020000000000006E-2</v>
      </c>
      <c r="F89" s="8"/>
      <c r="G89" s="8"/>
    </row>
    <row r="90" spans="1:7" x14ac:dyDescent="0.25">
      <c r="A90" s="17">
        <v>84</v>
      </c>
      <c r="B90" s="11">
        <v>8.2500000000000004E-2</v>
      </c>
      <c r="C90" s="11">
        <v>0.14273</v>
      </c>
      <c r="D90" s="11">
        <v>5.7340000000000002E-2</v>
      </c>
      <c r="E90" s="11">
        <v>8.8190000000000004E-2</v>
      </c>
      <c r="F90" s="8"/>
      <c r="G90" s="8"/>
    </row>
    <row r="91" spans="1:7" x14ac:dyDescent="0.25">
      <c r="A91" s="17">
        <v>85</v>
      </c>
      <c r="B91" s="11">
        <v>9.2090000000000005E-2</v>
      </c>
      <c r="C91" s="11">
        <v>0.15654999999999999</v>
      </c>
      <c r="D91" s="11">
        <v>6.5500000000000003E-2</v>
      </c>
      <c r="E91" s="11">
        <v>9.9559999999999996E-2</v>
      </c>
      <c r="F91" s="8"/>
      <c r="G91" s="8"/>
    </row>
    <row r="92" spans="1:7" x14ac:dyDescent="0.25">
      <c r="A92" s="17">
        <v>86</v>
      </c>
      <c r="B92" s="11">
        <v>0.10269</v>
      </c>
      <c r="C92" s="11">
        <v>0.17149</v>
      </c>
      <c r="D92" s="11">
        <v>7.4709999999999999E-2</v>
      </c>
      <c r="E92" s="11">
        <v>0.11221</v>
      </c>
      <c r="F92" s="8"/>
      <c r="G92" s="8"/>
    </row>
    <row r="93" spans="1:7" x14ac:dyDescent="0.25">
      <c r="A93" s="17">
        <v>87</v>
      </c>
      <c r="B93" s="11">
        <v>0.11434</v>
      </c>
      <c r="C93" s="11">
        <v>0.18751999999999999</v>
      </c>
      <c r="D93" s="11">
        <v>8.5010000000000002E-2</v>
      </c>
      <c r="E93" s="11">
        <v>0.12615000000000001</v>
      </c>
      <c r="F93" s="8"/>
      <c r="G93" s="8"/>
    </row>
    <row r="94" spans="1:7" x14ac:dyDescent="0.25">
      <c r="A94" s="17">
        <v>88</v>
      </c>
      <c r="B94" s="11">
        <v>0.12695000000000001</v>
      </c>
      <c r="C94" s="11">
        <v>0.20438999999999999</v>
      </c>
      <c r="D94" s="11">
        <v>9.6449999999999994E-2</v>
      </c>
      <c r="E94" s="11">
        <v>0.1414</v>
      </c>
      <c r="F94" s="8"/>
      <c r="G94" s="8"/>
    </row>
    <row r="95" spans="1:7" x14ac:dyDescent="0.25">
      <c r="A95" s="17">
        <v>89</v>
      </c>
      <c r="B95" s="11">
        <v>0.14029</v>
      </c>
      <c r="C95" s="11">
        <v>0.22166</v>
      </c>
      <c r="D95" s="11">
        <v>0.10907</v>
      </c>
      <c r="E95" s="11">
        <v>0.15792999999999999</v>
      </c>
      <c r="F95" s="8"/>
      <c r="G95" s="8"/>
    </row>
    <row r="96" spans="1:7" x14ac:dyDescent="0.25">
      <c r="A96" s="17">
        <v>90</v>
      </c>
      <c r="B96" s="14">
        <v>0.15415000000000001</v>
      </c>
      <c r="C96" s="14">
        <v>0.23893</v>
      </c>
      <c r="D96" s="14">
        <v>0.12277</v>
      </c>
      <c r="E96" s="57">
        <v>0.17555999999999999</v>
      </c>
      <c r="F96" s="8"/>
      <c r="G96" s="8"/>
    </row>
    <row r="97" spans="1:7" x14ac:dyDescent="0.25">
      <c r="A97" s="17">
        <v>91</v>
      </c>
      <c r="B97" s="11">
        <v>0.16829</v>
      </c>
      <c r="C97" s="11">
        <v>0.25580000000000003</v>
      </c>
      <c r="D97" s="11">
        <v>0.13735</v>
      </c>
      <c r="E97" s="11">
        <v>0.19394</v>
      </c>
      <c r="F97" s="8"/>
      <c r="G97" s="8"/>
    </row>
    <row r="98" spans="1:7" x14ac:dyDescent="0.25">
      <c r="A98" s="17">
        <v>92</v>
      </c>
      <c r="B98" s="11">
        <v>0.18253</v>
      </c>
      <c r="C98" s="11">
        <v>0.27196999999999999</v>
      </c>
      <c r="D98" s="11">
        <v>0.15259</v>
      </c>
      <c r="E98" s="11">
        <v>0.21271000000000001</v>
      </c>
      <c r="F98" s="8"/>
      <c r="G98" s="8"/>
    </row>
    <row r="99" spans="1:7" x14ac:dyDescent="0.25">
      <c r="A99" s="17">
        <v>93</v>
      </c>
      <c r="B99" s="11">
        <v>0.19664000000000001</v>
      </c>
      <c r="C99" s="11">
        <v>0.28709000000000001</v>
      </c>
      <c r="D99" s="11">
        <v>0.16830000000000001</v>
      </c>
      <c r="E99" s="11">
        <v>0.23158000000000001</v>
      </c>
      <c r="F99" s="8"/>
      <c r="G99" s="8"/>
    </row>
    <row r="100" spans="1:7" x14ac:dyDescent="0.25">
      <c r="A100" s="17">
        <v>94</v>
      </c>
      <c r="B100" s="11">
        <v>0.21045</v>
      </c>
      <c r="C100" s="11">
        <v>0.30093999999999999</v>
      </c>
      <c r="D100" s="11">
        <v>0.18426999999999999</v>
      </c>
      <c r="E100" s="11">
        <v>0.25024000000000002</v>
      </c>
      <c r="F100" s="8"/>
      <c r="G100" s="8"/>
    </row>
    <row r="101" spans="1:7" x14ac:dyDescent="0.25">
      <c r="A101" s="17">
        <v>95</v>
      </c>
      <c r="B101" s="11">
        <v>0.22375</v>
      </c>
      <c r="C101" s="11">
        <v>0.31324999999999997</v>
      </c>
      <c r="D101" s="11">
        <v>0.20032</v>
      </c>
      <c r="E101" s="11">
        <v>0.26843</v>
      </c>
      <c r="F101" s="8"/>
      <c r="G101" s="8"/>
    </row>
    <row r="102" spans="1:7" x14ac:dyDescent="0.25">
      <c r="A102" s="17">
        <v>96</v>
      </c>
      <c r="B102" s="11">
        <v>0.23641000000000001</v>
      </c>
      <c r="C102" s="11">
        <v>0.32388</v>
      </c>
      <c r="D102" s="11">
        <v>0.21626000000000001</v>
      </c>
      <c r="E102" s="11">
        <v>0.28589999999999999</v>
      </c>
      <c r="F102" s="8"/>
      <c r="G102" s="8"/>
    </row>
    <row r="103" spans="1:7" x14ac:dyDescent="0.25">
      <c r="A103" s="17">
        <v>97</v>
      </c>
      <c r="B103" s="11">
        <v>0.24826000000000001</v>
      </c>
      <c r="C103" s="11">
        <v>0.33267000000000002</v>
      </c>
      <c r="D103" s="11">
        <v>0.23194000000000001</v>
      </c>
      <c r="E103" s="11">
        <v>0.30245</v>
      </c>
      <c r="F103" s="8"/>
      <c r="G103" s="8"/>
    </row>
    <row r="104" spans="1:7" x14ac:dyDescent="0.25">
      <c r="A104" s="17">
        <v>98</v>
      </c>
      <c r="B104" s="11">
        <v>0.25916</v>
      </c>
      <c r="C104" s="11">
        <v>0.33950000000000002</v>
      </c>
      <c r="D104" s="11">
        <v>0.24722</v>
      </c>
      <c r="E104" s="11">
        <v>0.31791999999999998</v>
      </c>
      <c r="F104" s="8"/>
      <c r="G104" s="8"/>
    </row>
    <row r="105" spans="1:7" x14ac:dyDescent="0.25">
      <c r="A105" s="17">
        <v>99</v>
      </c>
      <c r="B105" s="11">
        <v>0.26896999999999999</v>
      </c>
      <c r="C105" s="11">
        <v>0.34427999999999997</v>
      </c>
      <c r="D105" s="11">
        <v>0.26196000000000003</v>
      </c>
      <c r="E105" s="11">
        <v>0.33217000000000002</v>
      </c>
      <c r="F105" s="8"/>
      <c r="G105" s="8"/>
    </row>
    <row r="106" spans="1:7" x14ac:dyDescent="0.25">
      <c r="A106" s="18">
        <v>100</v>
      </c>
      <c r="B106" s="15">
        <v>0.27786</v>
      </c>
      <c r="C106" s="15">
        <v>0.34733000000000003</v>
      </c>
      <c r="D106" s="15">
        <v>0.27603</v>
      </c>
      <c r="E106" s="15">
        <v>0.34504000000000001</v>
      </c>
      <c r="F106" s="8"/>
      <c r="G106" s="8"/>
    </row>
    <row r="107" spans="1:7" x14ac:dyDescent="0.25">
      <c r="F107" s="8"/>
      <c r="G107" s="8"/>
    </row>
    <row r="108" spans="1:7" x14ac:dyDescent="0.25">
      <c r="F108" s="8"/>
      <c r="G108" s="8"/>
    </row>
    <row r="109" spans="1:7" x14ac:dyDescent="0.25">
      <c r="F109" s="8"/>
      <c r="G109" s="8"/>
    </row>
    <row r="110" spans="1:7" x14ac:dyDescent="0.25">
      <c r="F110" s="8"/>
      <c r="G110" s="8"/>
    </row>
    <row r="111" spans="1:7" x14ac:dyDescent="0.25">
      <c r="F111" s="8"/>
      <c r="G111" s="8"/>
    </row>
    <row r="112" spans="1:7" x14ac:dyDescent="0.25">
      <c r="F112" s="8"/>
      <c r="G112" s="8"/>
    </row>
    <row r="113" spans="6:7" x14ac:dyDescent="0.25">
      <c r="F113" s="8"/>
      <c r="G113" s="8"/>
    </row>
    <row r="114" spans="6:7" x14ac:dyDescent="0.25">
      <c r="F114" s="8"/>
      <c r="G114" s="8"/>
    </row>
    <row r="115" spans="6:7" x14ac:dyDescent="0.25">
      <c r="F115" s="8"/>
      <c r="G115" s="8"/>
    </row>
    <row r="116" spans="6:7" x14ac:dyDescent="0.25">
      <c r="F116" s="8"/>
      <c r="G116" s="8"/>
    </row>
    <row r="117" spans="6:7" x14ac:dyDescent="0.25">
      <c r="F117" s="8"/>
      <c r="G117" s="8"/>
    </row>
    <row r="118" spans="6:7" x14ac:dyDescent="0.25">
      <c r="F118" s="8"/>
      <c r="G118" s="8"/>
    </row>
    <row r="119" spans="6:7" x14ac:dyDescent="0.25">
      <c r="F119" s="8"/>
      <c r="G119" s="8"/>
    </row>
    <row r="120" spans="6:7" x14ac:dyDescent="0.25">
      <c r="F120" s="8"/>
      <c r="G120" s="8"/>
    </row>
    <row r="121" spans="6:7" x14ac:dyDescent="0.25">
      <c r="F121" s="8"/>
      <c r="G121" s="8"/>
    </row>
    <row r="122" spans="6:7" x14ac:dyDescent="0.25">
      <c r="F122" s="8"/>
      <c r="G122" s="8"/>
    </row>
    <row r="123" spans="6:7" x14ac:dyDescent="0.25">
      <c r="F123" s="8"/>
      <c r="G123" s="8"/>
    </row>
    <row r="124" spans="6:7" x14ac:dyDescent="0.25">
      <c r="F124" s="8"/>
      <c r="G124" s="8"/>
    </row>
    <row r="125" spans="6:7" x14ac:dyDescent="0.25">
      <c r="F125" s="8"/>
      <c r="G125" s="8"/>
    </row>
    <row r="126" spans="6:7" x14ac:dyDescent="0.25">
      <c r="F126" s="8"/>
      <c r="G126" s="8"/>
    </row>
    <row r="127" spans="6:7" x14ac:dyDescent="0.25">
      <c r="F127" s="8"/>
      <c r="G127" s="8"/>
    </row>
    <row r="128" spans="6:7" x14ac:dyDescent="0.25">
      <c r="F128" s="8"/>
      <c r="G128" s="8"/>
    </row>
    <row r="129" spans="6:7" x14ac:dyDescent="0.25">
      <c r="F129" s="8"/>
      <c r="G129" s="8"/>
    </row>
    <row r="130" spans="6:7" x14ac:dyDescent="0.25">
      <c r="F130" s="8"/>
      <c r="G130" s="8"/>
    </row>
    <row r="131" spans="6:7" x14ac:dyDescent="0.25">
      <c r="F131" s="8"/>
      <c r="G131" s="8"/>
    </row>
    <row r="132" spans="6:7" x14ac:dyDescent="0.25">
      <c r="F132" s="8"/>
      <c r="G132" s="8"/>
    </row>
    <row r="133" spans="6:7" x14ac:dyDescent="0.25">
      <c r="F133" s="8"/>
      <c r="G133" s="8"/>
    </row>
    <row r="134" spans="6:7" x14ac:dyDescent="0.25">
      <c r="F134" s="8"/>
      <c r="G134" s="8"/>
    </row>
    <row r="135" spans="6:7" x14ac:dyDescent="0.25">
      <c r="F135" s="8"/>
      <c r="G135" s="8"/>
    </row>
    <row r="136" spans="6:7" x14ac:dyDescent="0.25">
      <c r="F136" s="8"/>
      <c r="G136" s="8"/>
    </row>
    <row r="137" spans="6:7" x14ac:dyDescent="0.25">
      <c r="F137" s="8"/>
      <c r="G137" s="8"/>
    </row>
    <row r="138" spans="6:7" x14ac:dyDescent="0.25">
      <c r="F138" s="8"/>
      <c r="G138" s="8"/>
    </row>
    <row r="139" spans="6:7" x14ac:dyDescent="0.25">
      <c r="F139" s="8"/>
      <c r="G139" s="8"/>
    </row>
    <row r="140" spans="6:7" x14ac:dyDescent="0.25">
      <c r="F140" s="8"/>
      <c r="G140" s="8"/>
    </row>
    <row r="141" spans="6:7" x14ac:dyDescent="0.25">
      <c r="F141" s="8"/>
      <c r="G141" s="8"/>
    </row>
    <row r="142" spans="6:7" x14ac:dyDescent="0.25">
      <c r="F142" s="8"/>
      <c r="G142" s="8"/>
    </row>
    <row r="143" spans="6:7" x14ac:dyDescent="0.25">
      <c r="F143" s="8"/>
      <c r="G143" s="8"/>
    </row>
    <row r="144" spans="6:7" x14ac:dyDescent="0.25">
      <c r="F144" s="8"/>
      <c r="G144" s="8"/>
    </row>
    <row r="145" spans="6:7" x14ac:dyDescent="0.25">
      <c r="F145" s="8"/>
      <c r="G145" s="8"/>
    </row>
    <row r="146" spans="6:7" x14ac:dyDescent="0.25">
      <c r="F146" s="8"/>
      <c r="G146" s="8"/>
    </row>
    <row r="147" spans="6:7" x14ac:dyDescent="0.25">
      <c r="F147" s="8"/>
      <c r="G147" s="8"/>
    </row>
    <row r="148" spans="6:7" x14ac:dyDescent="0.25">
      <c r="F148" s="8"/>
      <c r="G148" s="8"/>
    </row>
    <row r="149" spans="6:7" x14ac:dyDescent="0.25">
      <c r="F149" s="8"/>
      <c r="G149" s="8"/>
    </row>
    <row r="150" spans="6:7" x14ac:dyDescent="0.25">
      <c r="F150" s="8"/>
      <c r="G150" s="8"/>
    </row>
    <row r="151" spans="6:7" x14ac:dyDescent="0.25">
      <c r="F151" s="8"/>
      <c r="G151" s="8"/>
    </row>
    <row r="152" spans="6:7" x14ac:dyDescent="0.25">
      <c r="F152" s="8"/>
      <c r="G152" s="8"/>
    </row>
    <row r="153" spans="6:7" x14ac:dyDescent="0.25">
      <c r="F153" s="8"/>
      <c r="G153" s="8"/>
    </row>
    <row r="154" spans="6:7" x14ac:dyDescent="0.25">
      <c r="F154" s="8"/>
      <c r="G154" s="8"/>
    </row>
    <row r="155" spans="6:7" x14ac:dyDescent="0.25">
      <c r="F155" s="8"/>
      <c r="G155" s="8"/>
    </row>
    <row r="156" spans="6:7" x14ac:dyDescent="0.25">
      <c r="F156" s="8"/>
      <c r="G156" s="8"/>
    </row>
    <row r="157" spans="6:7" x14ac:dyDescent="0.25">
      <c r="F157" s="8"/>
      <c r="G157" s="8"/>
    </row>
    <row r="158" spans="6:7" x14ac:dyDescent="0.25">
      <c r="F158" s="8"/>
      <c r="G158" s="8"/>
    </row>
    <row r="159" spans="6:7" x14ac:dyDescent="0.25">
      <c r="F159" s="8"/>
      <c r="G159" s="8"/>
    </row>
    <row r="160" spans="6:7" x14ac:dyDescent="0.25">
      <c r="F160" s="8"/>
      <c r="G160" s="8"/>
    </row>
    <row r="161" spans="6:7" x14ac:dyDescent="0.25">
      <c r="F161" s="8"/>
      <c r="G161" s="8"/>
    </row>
    <row r="162" spans="6:7" x14ac:dyDescent="0.25">
      <c r="F162" s="8"/>
      <c r="G162" s="8"/>
    </row>
    <row r="163" spans="6:7" x14ac:dyDescent="0.25">
      <c r="F163" s="8"/>
      <c r="G163" s="8"/>
    </row>
    <row r="164" spans="6:7" x14ac:dyDescent="0.25">
      <c r="F164" s="8"/>
      <c r="G164" s="8"/>
    </row>
    <row r="165" spans="6:7" x14ac:dyDescent="0.25">
      <c r="F165" s="8"/>
      <c r="G165" s="8"/>
    </row>
    <row r="166" spans="6:7" x14ac:dyDescent="0.25">
      <c r="F166" s="8"/>
      <c r="G166" s="8"/>
    </row>
    <row r="167" spans="6:7" x14ac:dyDescent="0.25">
      <c r="F167" s="8"/>
      <c r="G167" s="8"/>
    </row>
    <row r="168" spans="6:7" x14ac:dyDescent="0.25">
      <c r="F168" s="8"/>
      <c r="G168" s="8"/>
    </row>
    <row r="169" spans="6:7" x14ac:dyDescent="0.25">
      <c r="F169" s="8"/>
      <c r="G169" s="8"/>
    </row>
    <row r="170" spans="6:7" x14ac:dyDescent="0.25">
      <c r="F170" s="8"/>
      <c r="G170" s="8"/>
    </row>
    <row r="171" spans="6:7" x14ac:dyDescent="0.25">
      <c r="F171" s="8"/>
      <c r="G171" s="8"/>
    </row>
    <row r="172" spans="6:7" x14ac:dyDescent="0.25">
      <c r="F172" s="8"/>
      <c r="G172" s="8"/>
    </row>
  </sheetData>
  <mergeCells count="2">
    <mergeCell ref="B3:C3"/>
    <mergeCell ref="D3:E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showGridLines="0" topLeftCell="A16" zoomScale="75" zoomScaleNormal="75" workbookViewId="0">
      <selection activeCell="F2" sqref="F2"/>
    </sheetView>
  </sheetViews>
  <sheetFormatPr defaultColWidth="9.140625" defaultRowHeight="15" x14ac:dyDescent="0.25"/>
  <cols>
    <col min="1" max="1" width="16.7109375" style="3" customWidth="1"/>
    <col min="2" max="5" width="13.7109375" style="3" customWidth="1"/>
    <col min="6" max="16384" width="9.140625" style="3"/>
  </cols>
  <sheetData>
    <row r="1" spans="1:5" ht="23.45" x14ac:dyDescent="0.45">
      <c r="A1" s="40" t="s">
        <v>23</v>
      </c>
      <c r="B1" s="39"/>
      <c r="C1" s="21"/>
    </row>
    <row r="2" spans="1:5" ht="14.45" x14ac:dyDescent="0.3">
      <c r="A2" s="19"/>
      <c r="B2" s="19"/>
      <c r="C2" s="19"/>
    </row>
    <row r="3" spans="1:5" ht="14.45" x14ac:dyDescent="0.3">
      <c r="A3" s="19"/>
      <c r="B3" s="19"/>
      <c r="C3" s="19"/>
    </row>
    <row r="4" spans="1:5" ht="14.45" x14ac:dyDescent="0.3">
      <c r="A4" s="59"/>
      <c r="B4" s="37"/>
      <c r="C4" s="37"/>
    </row>
    <row r="5" spans="1:5" ht="14.45" x14ac:dyDescent="0.3">
      <c r="A5" s="41"/>
      <c r="B5" s="79" t="s">
        <v>16</v>
      </c>
      <c r="C5" s="81"/>
      <c r="D5" s="79" t="s">
        <v>17</v>
      </c>
      <c r="E5" s="81"/>
    </row>
    <row r="6" spans="1:5" ht="14.45" x14ac:dyDescent="0.3">
      <c r="A6" s="41"/>
      <c r="B6" s="35" t="s">
        <v>18</v>
      </c>
      <c r="C6" s="35" t="s">
        <v>19</v>
      </c>
      <c r="D6" s="35" t="s">
        <v>18</v>
      </c>
      <c r="E6" s="35" t="s">
        <v>19</v>
      </c>
    </row>
    <row r="7" spans="1:5" ht="14.45" x14ac:dyDescent="0.3">
      <c r="A7" s="42" t="s">
        <v>20</v>
      </c>
      <c r="B7" s="43"/>
      <c r="C7" s="46"/>
      <c r="D7" s="47"/>
      <c r="E7" s="47"/>
    </row>
    <row r="8" spans="1:5" ht="14.45" x14ac:dyDescent="0.3">
      <c r="A8" s="8">
        <v>18</v>
      </c>
      <c r="B8" s="44">
        <v>0.67808219178082196</v>
      </c>
      <c r="C8" s="44">
        <v>1.3561643835616439</v>
      </c>
      <c r="D8" s="44">
        <v>0.37671232876712329</v>
      </c>
      <c r="E8" s="44">
        <v>0.64794520547945211</v>
      </c>
    </row>
    <row r="9" spans="1:5" ht="14.45" x14ac:dyDescent="0.3">
      <c r="A9" s="8">
        <f>A8+1</f>
        <v>19</v>
      </c>
      <c r="B9" s="44">
        <v>0.79863013698630148</v>
      </c>
      <c r="C9" s="44">
        <v>1.597260273972603</v>
      </c>
      <c r="D9" s="44">
        <v>0.37671232876712329</v>
      </c>
      <c r="E9" s="44">
        <v>0.64794520547945211</v>
      </c>
    </row>
    <row r="10" spans="1:5" ht="14.45" x14ac:dyDescent="0.3">
      <c r="A10" s="8">
        <f t="shared" ref="A10:A54" si="0">A9+1</f>
        <v>20</v>
      </c>
      <c r="B10" s="44">
        <v>0.90410958904109595</v>
      </c>
      <c r="C10" s="44">
        <v>1.8082191780821919</v>
      </c>
      <c r="D10" s="44">
        <v>0.36164383561643837</v>
      </c>
      <c r="E10" s="44">
        <v>0.61780821917808226</v>
      </c>
    </row>
    <row r="11" spans="1:5" ht="14.45" x14ac:dyDescent="0.3">
      <c r="A11" s="8">
        <f t="shared" si="0"/>
        <v>21</v>
      </c>
      <c r="B11" s="44">
        <v>0.91917808219178088</v>
      </c>
      <c r="C11" s="44">
        <v>1.8383561643835618</v>
      </c>
      <c r="D11" s="44">
        <v>0.36164383561643837</v>
      </c>
      <c r="E11" s="44">
        <v>0.61780821917808226</v>
      </c>
    </row>
    <row r="12" spans="1:5" ht="14.45" x14ac:dyDescent="0.3">
      <c r="A12" s="8">
        <f t="shared" si="0"/>
        <v>22</v>
      </c>
      <c r="B12" s="44">
        <v>0.90410958904109595</v>
      </c>
      <c r="C12" s="44">
        <v>1.8082191780821919</v>
      </c>
      <c r="D12" s="44">
        <v>0.33150684931506857</v>
      </c>
      <c r="E12" s="44">
        <v>0.55753424657534256</v>
      </c>
    </row>
    <row r="13" spans="1:5" ht="14.45" x14ac:dyDescent="0.3">
      <c r="A13" s="8">
        <f t="shared" si="0"/>
        <v>23</v>
      </c>
      <c r="B13" s="44">
        <v>0.85890410958904118</v>
      </c>
      <c r="C13" s="44">
        <v>1.7178082191780824</v>
      </c>
      <c r="D13" s="44">
        <v>0.31643835616438365</v>
      </c>
      <c r="E13" s="44">
        <v>0.54246575342465764</v>
      </c>
    </row>
    <row r="14" spans="1:5" ht="14.45" x14ac:dyDescent="0.3">
      <c r="A14" s="8">
        <f t="shared" si="0"/>
        <v>24</v>
      </c>
      <c r="B14" s="44">
        <v>0.82876712328767133</v>
      </c>
      <c r="C14" s="44">
        <v>1.6575342465753427</v>
      </c>
      <c r="D14" s="44">
        <v>0.28630136986301374</v>
      </c>
      <c r="E14" s="44">
        <v>0.48219178082191794</v>
      </c>
    </row>
    <row r="15" spans="1:5" ht="14.45" x14ac:dyDescent="0.3">
      <c r="A15" s="8">
        <f t="shared" si="0"/>
        <v>25</v>
      </c>
      <c r="B15" s="44">
        <v>0.79863013698630148</v>
      </c>
      <c r="C15" s="44">
        <v>1.597260273972603</v>
      </c>
      <c r="D15" s="44">
        <v>0.25616438356164389</v>
      </c>
      <c r="E15" s="44">
        <v>0.43698630136986311</v>
      </c>
    </row>
    <row r="16" spans="1:5" ht="14.45" x14ac:dyDescent="0.3">
      <c r="A16" s="8">
        <f t="shared" si="0"/>
        <v>26</v>
      </c>
      <c r="B16" s="44">
        <v>0.75342465753424659</v>
      </c>
      <c r="C16" s="44">
        <v>1.5068493150684932</v>
      </c>
      <c r="D16" s="44">
        <v>0.24109589041095897</v>
      </c>
      <c r="E16" s="44">
        <v>0.40684931506849314</v>
      </c>
    </row>
    <row r="17" spans="1:5" ht="14.45" x14ac:dyDescent="0.3">
      <c r="A17" s="8">
        <f t="shared" si="0"/>
        <v>27</v>
      </c>
      <c r="B17" s="44">
        <v>0.72328767123287674</v>
      </c>
      <c r="C17" s="44">
        <v>1.4465753424657535</v>
      </c>
      <c r="D17" s="44">
        <v>0.24109589041095897</v>
      </c>
      <c r="E17" s="44">
        <v>0.40684931506849314</v>
      </c>
    </row>
    <row r="18" spans="1:5" ht="14.45" x14ac:dyDescent="0.3">
      <c r="A18" s="8">
        <f t="shared" si="0"/>
        <v>28</v>
      </c>
      <c r="B18" s="44">
        <v>0.693150684931507</v>
      </c>
      <c r="C18" s="44">
        <v>1.386301369863014</v>
      </c>
      <c r="D18" s="44">
        <v>0.25616438356164389</v>
      </c>
      <c r="E18" s="44">
        <v>0.43698630136986311</v>
      </c>
    </row>
    <row r="19" spans="1:5" ht="14.45" x14ac:dyDescent="0.3">
      <c r="A19" s="8">
        <f t="shared" si="0"/>
        <v>29</v>
      </c>
      <c r="B19" s="44">
        <v>0.67808219178082196</v>
      </c>
      <c r="C19" s="44">
        <v>1.3561643835616439</v>
      </c>
      <c r="D19" s="44">
        <v>0.28630136986301374</v>
      </c>
      <c r="E19" s="44">
        <v>0.48219178082191794</v>
      </c>
    </row>
    <row r="20" spans="1:5" ht="14.45" x14ac:dyDescent="0.3">
      <c r="A20" s="8">
        <f t="shared" si="0"/>
        <v>30</v>
      </c>
      <c r="B20" s="44">
        <v>0.64794520547945211</v>
      </c>
      <c r="C20" s="44">
        <v>1.2958904109589042</v>
      </c>
      <c r="D20" s="44">
        <v>0.31643835616438365</v>
      </c>
      <c r="E20" s="44">
        <v>0.54246575342465764</v>
      </c>
    </row>
    <row r="21" spans="1:5" ht="14.45" x14ac:dyDescent="0.3">
      <c r="A21" s="8">
        <f t="shared" si="0"/>
        <v>31</v>
      </c>
      <c r="B21" s="44">
        <v>0.6328767123287673</v>
      </c>
      <c r="C21" s="44">
        <v>1.2657534246575346</v>
      </c>
      <c r="D21" s="44">
        <v>0.3465753424657535</v>
      </c>
      <c r="E21" s="44">
        <v>0.58767123287671241</v>
      </c>
    </row>
    <row r="22" spans="1:5" ht="14.45" x14ac:dyDescent="0.3">
      <c r="A22" s="8">
        <f t="shared" si="0"/>
        <v>32</v>
      </c>
      <c r="B22" s="44">
        <v>0.61780821917808226</v>
      </c>
      <c r="C22" s="44">
        <v>1.2356164383561645</v>
      </c>
      <c r="D22" s="44">
        <v>0.37671232876712329</v>
      </c>
      <c r="E22" s="44">
        <v>0.64794520547945211</v>
      </c>
    </row>
    <row r="23" spans="1:5" ht="14.45" x14ac:dyDescent="0.3">
      <c r="A23" s="8">
        <f t="shared" si="0"/>
        <v>33</v>
      </c>
      <c r="B23" s="44">
        <v>0.60273972602739745</v>
      </c>
      <c r="C23" s="44">
        <v>1.2054794520547949</v>
      </c>
      <c r="D23" s="44">
        <v>0.40684931506849314</v>
      </c>
      <c r="E23" s="44">
        <v>0.693150684931507</v>
      </c>
    </row>
    <row r="24" spans="1:5" ht="14.45" x14ac:dyDescent="0.3">
      <c r="A24" s="8">
        <f t="shared" si="0"/>
        <v>34</v>
      </c>
      <c r="B24" s="44">
        <v>0.61780821917808226</v>
      </c>
      <c r="C24" s="44">
        <v>1.2356164383561645</v>
      </c>
      <c r="D24" s="44">
        <v>0.45205479452054798</v>
      </c>
      <c r="E24" s="44">
        <v>0.76849315068493163</v>
      </c>
    </row>
    <row r="25" spans="1:5" ht="14.45" x14ac:dyDescent="0.3">
      <c r="A25" s="8">
        <f t="shared" si="0"/>
        <v>35</v>
      </c>
      <c r="B25" s="44">
        <v>0.6328767123287673</v>
      </c>
      <c r="C25" s="44">
        <v>1.2657534246575346</v>
      </c>
      <c r="D25" s="44">
        <v>0.48219178082191794</v>
      </c>
      <c r="E25" s="44">
        <v>0.81369863013698629</v>
      </c>
    </row>
    <row r="26" spans="1:5" ht="14.45" x14ac:dyDescent="0.3">
      <c r="A26" s="8">
        <f t="shared" si="0"/>
        <v>36</v>
      </c>
      <c r="B26" s="44">
        <v>0.64794520547945211</v>
      </c>
      <c r="C26" s="44">
        <v>1.2958904109589042</v>
      </c>
      <c r="D26" s="44">
        <v>0.51232876712328779</v>
      </c>
      <c r="E26" s="44">
        <v>0.87397260273972621</v>
      </c>
    </row>
    <row r="27" spans="1:5" ht="14.45" x14ac:dyDescent="0.3">
      <c r="A27" s="8">
        <f t="shared" si="0"/>
        <v>37</v>
      </c>
      <c r="B27" s="44">
        <v>0.67808219178082196</v>
      </c>
      <c r="C27" s="44">
        <v>1.3561643835616439</v>
      </c>
      <c r="D27" s="44">
        <v>0.55753424657534256</v>
      </c>
      <c r="E27" s="44">
        <v>0.94931506849315084</v>
      </c>
    </row>
    <row r="28" spans="1:5" ht="14.45" x14ac:dyDescent="0.3">
      <c r="A28" s="8">
        <f t="shared" si="0"/>
        <v>38</v>
      </c>
      <c r="B28" s="44">
        <v>0.73835616438356155</v>
      </c>
      <c r="C28" s="44">
        <v>1.4767123287671231</v>
      </c>
      <c r="D28" s="44">
        <v>0.60273972602739745</v>
      </c>
      <c r="E28" s="44">
        <v>1.0246575342465756</v>
      </c>
    </row>
    <row r="29" spans="1:5" ht="14.45" x14ac:dyDescent="0.3">
      <c r="A29" s="8">
        <f t="shared" si="0"/>
        <v>39</v>
      </c>
      <c r="B29" s="44">
        <v>0.79863013698630148</v>
      </c>
      <c r="C29" s="44">
        <v>1.597260273972603</v>
      </c>
      <c r="D29" s="44">
        <v>0.64794520547945211</v>
      </c>
      <c r="E29" s="44">
        <v>1.1000000000000001</v>
      </c>
    </row>
    <row r="30" spans="1:5" ht="14.45" x14ac:dyDescent="0.3">
      <c r="A30" s="8">
        <f t="shared" si="0"/>
        <v>40</v>
      </c>
      <c r="B30" s="44">
        <v>0.87397260273972621</v>
      </c>
      <c r="C30" s="44">
        <v>1.7479452054794524</v>
      </c>
      <c r="D30" s="44">
        <v>0.70821917808219181</v>
      </c>
      <c r="E30" s="44">
        <v>1.2054794520547949</v>
      </c>
    </row>
    <row r="31" spans="1:5" ht="14.45" x14ac:dyDescent="0.3">
      <c r="A31" s="8">
        <f t="shared" si="0"/>
        <v>41</v>
      </c>
      <c r="B31" s="44">
        <v>0.94931506849315084</v>
      </c>
      <c r="C31" s="44">
        <v>1.8986301369863017</v>
      </c>
      <c r="D31" s="44">
        <v>0.76849315068493163</v>
      </c>
      <c r="E31" s="44">
        <v>1.3109589041095893</v>
      </c>
    </row>
    <row r="32" spans="1:5" ht="14.45" x14ac:dyDescent="0.3">
      <c r="A32" s="8">
        <f t="shared" si="0"/>
        <v>42</v>
      </c>
      <c r="B32" s="44">
        <v>1.0246575342465756</v>
      </c>
      <c r="C32" s="44">
        <v>2.0493150684931511</v>
      </c>
      <c r="D32" s="44">
        <v>0.82876712328767133</v>
      </c>
      <c r="E32" s="44">
        <v>1.4164383561643836</v>
      </c>
    </row>
    <row r="33" spans="1:5" ht="14.45" x14ac:dyDescent="0.3">
      <c r="A33" s="8">
        <f t="shared" si="0"/>
        <v>43</v>
      </c>
      <c r="B33" s="44">
        <v>1.1150684931506851</v>
      </c>
      <c r="C33" s="44">
        <v>2.2301369863013702</v>
      </c>
      <c r="D33" s="44">
        <v>0.88904109589041114</v>
      </c>
      <c r="E33" s="44">
        <v>1.5068493150684932</v>
      </c>
    </row>
    <row r="34" spans="1:5" ht="14.45" x14ac:dyDescent="0.3">
      <c r="A34" s="8">
        <f t="shared" si="0"/>
        <v>44</v>
      </c>
      <c r="B34" s="44">
        <v>1.1904109589041099</v>
      </c>
      <c r="C34" s="44">
        <v>2.3808219178082197</v>
      </c>
      <c r="D34" s="44">
        <v>0.94931506849315084</v>
      </c>
      <c r="E34" s="44">
        <v>1.6123287671232875</v>
      </c>
    </row>
    <row r="35" spans="1:5" ht="14.45" x14ac:dyDescent="0.3">
      <c r="A35" s="8">
        <f t="shared" si="0"/>
        <v>45</v>
      </c>
      <c r="B35" s="44">
        <v>1.2958904109589042</v>
      </c>
      <c r="C35" s="44">
        <v>2.5917808219178085</v>
      </c>
      <c r="D35" s="44">
        <v>1.0397260273972602</v>
      </c>
      <c r="E35" s="44">
        <v>1.7630136986301372</v>
      </c>
    </row>
    <row r="36" spans="1:5" ht="14.45" x14ac:dyDescent="0.3">
      <c r="A36" s="8">
        <f t="shared" si="0"/>
        <v>46</v>
      </c>
      <c r="B36" s="44">
        <v>1.401369863013699</v>
      </c>
      <c r="C36" s="44">
        <v>2.8027397260273981</v>
      </c>
      <c r="D36" s="44">
        <v>1.1301369863013702</v>
      </c>
      <c r="E36" s="44">
        <v>1.9287671232876717</v>
      </c>
    </row>
    <row r="37" spans="1:5" ht="14.45" x14ac:dyDescent="0.3">
      <c r="A37" s="8">
        <f t="shared" si="0"/>
        <v>47</v>
      </c>
      <c r="B37" s="44">
        <v>1.5520547945205481</v>
      </c>
      <c r="C37" s="44">
        <v>3.1041095890410961</v>
      </c>
      <c r="D37" s="44">
        <v>1.2657534246575346</v>
      </c>
      <c r="E37" s="44">
        <v>2.1547945205479455</v>
      </c>
    </row>
    <row r="38" spans="1:5" ht="14.45" x14ac:dyDescent="0.3">
      <c r="A38" s="8">
        <f t="shared" si="0"/>
        <v>48</v>
      </c>
      <c r="B38" s="44">
        <v>1.7328767123287674</v>
      </c>
      <c r="C38" s="44">
        <v>3.4657534246575348</v>
      </c>
      <c r="D38" s="44">
        <v>1.401369863013699</v>
      </c>
      <c r="E38" s="44">
        <v>2.3808219178082197</v>
      </c>
    </row>
    <row r="39" spans="1:5" ht="14.45" x14ac:dyDescent="0.3">
      <c r="A39" s="8">
        <f t="shared" si="0"/>
        <v>49</v>
      </c>
      <c r="B39" s="44">
        <v>1.9287671232876717</v>
      </c>
      <c r="C39" s="44">
        <v>3.8575342465753435</v>
      </c>
      <c r="D39" s="44">
        <v>1.5821917808219179</v>
      </c>
      <c r="E39" s="44">
        <v>2.6972602739726028</v>
      </c>
    </row>
    <row r="40" spans="1:5" ht="14.45" x14ac:dyDescent="0.3">
      <c r="A40" s="8">
        <f t="shared" si="0"/>
        <v>50</v>
      </c>
      <c r="B40" s="44">
        <v>2.1397260273972605</v>
      </c>
      <c r="C40" s="44">
        <v>4.279452054794521</v>
      </c>
      <c r="D40" s="44">
        <v>1.7630136986301372</v>
      </c>
      <c r="E40" s="44">
        <v>2.9986301369863013</v>
      </c>
    </row>
    <row r="41" spans="1:5" ht="14.45" x14ac:dyDescent="0.3">
      <c r="A41" s="8">
        <f t="shared" si="0"/>
        <v>51</v>
      </c>
      <c r="B41" s="44">
        <v>2.3506849315068497</v>
      </c>
      <c r="C41" s="44">
        <v>4.7013698630136993</v>
      </c>
      <c r="D41" s="44">
        <v>1.9438356164383563</v>
      </c>
      <c r="E41" s="44">
        <v>3.3000000000000003</v>
      </c>
    </row>
    <row r="42" spans="1:5" ht="14.45" x14ac:dyDescent="0.3">
      <c r="A42" s="8">
        <f t="shared" si="0"/>
        <v>52</v>
      </c>
      <c r="B42" s="44">
        <v>2.5917808219178085</v>
      </c>
      <c r="C42" s="44">
        <v>5.1835616438356169</v>
      </c>
      <c r="D42" s="44">
        <v>2.0945205479452054</v>
      </c>
      <c r="E42" s="44">
        <v>3.5561643835616445</v>
      </c>
    </row>
    <row r="43" spans="1:5" ht="14.45" x14ac:dyDescent="0.3">
      <c r="A43" s="8">
        <f t="shared" si="0"/>
        <v>53</v>
      </c>
      <c r="B43" s="44">
        <v>2.8479452054794523</v>
      </c>
      <c r="C43" s="44">
        <v>5.6958904109589046</v>
      </c>
      <c r="D43" s="44">
        <v>2.2452054794520553</v>
      </c>
      <c r="E43" s="44">
        <v>3.8123287671232884</v>
      </c>
    </row>
    <row r="44" spans="1:5" ht="14.45" x14ac:dyDescent="0.3">
      <c r="A44" s="8">
        <f t="shared" si="0"/>
        <v>54</v>
      </c>
      <c r="B44" s="44">
        <v>3.1342465753424658</v>
      </c>
      <c r="C44" s="44">
        <v>6.2684931506849315</v>
      </c>
      <c r="D44" s="44">
        <v>2.3657534246575347</v>
      </c>
      <c r="E44" s="44">
        <v>4.0232876712328771</v>
      </c>
    </row>
    <row r="45" spans="1:5" ht="14.45" x14ac:dyDescent="0.3">
      <c r="A45" s="8">
        <f t="shared" si="0"/>
        <v>55</v>
      </c>
      <c r="B45" s="44">
        <v>3.4657534246575348</v>
      </c>
      <c r="C45" s="44">
        <v>6.9315068493150696</v>
      </c>
      <c r="D45" s="44">
        <v>2.5013698630136991</v>
      </c>
      <c r="E45" s="44">
        <v>4.2493150684931509</v>
      </c>
    </row>
    <row r="46" spans="1:5" ht="14.45" x14ac:dyDescent="0.3">
      <c r="A46" s="8">
        <f t="shared" si="0"/>
        <v>56</v>
      </c>
      <c r="B46" s="44">
        <v>3.8424657534246585</v>
      </c>
      <c r="C46" s="44">
        <v>7.6849315068493169</v>
      </c>
      <c r="D46" s="44">
        <v>2.6972602739726028</v>
      </c>
      <c r="E46" s="44">
        <v>4.5808219178082199</v>
      </c>
    </row>
    <row r="47" spans="1:5" ht="14.45" x14ac:dyDescent="0.3">
      <c r="A47" s="8">
        <f t="shared" si="0"/>
        <v>57</v>
      </c>
      <c r="B47" s="44">
        <v>4.309589041095891</v>
      </c>
      <c r="C47" s="44">
        <v>8.6191780821917821</v>
      </c>
      <c r="D47" s="44">
        <v>2.9534246575342462</v>
      </c>
      <c r="E47" s="44">
        <v>5.0178082191780824</v>
      </c>
    </row>
    <row r="48" spans="1:5" ht="14.45" x14ac:dyDescent="0.3">
      <c r="A48" s="8">
        <f t="shared" si="0"/>
        <v>58</v>
      </c>
      <c r="B48" s="44">
        <v>4.8219178082191796</v>
      </c>
      <c r="C48" s="44">
        <v>9.6438356164383592</v>
      </c>
      <c r="D48" s="44">
        <v>3.3000000000000003</v>
      </c>
      <c r="E48" s="44">
        <v>5.6054794520547961</v>
      </c>
    </row>
    <row r="49" spans="1:5" x14ac:dyDescent="0.25">
      <c r="A49" s="8">
        <f t="shared" si="0"/>
        <v>59</v>
      </c>
      <c r="B49" s="44">
        <v>5.3945205479452056</v>
      </c>
      <c r="C49" s="44">
        <v>10.789041095890411</v>
      </c>
      <c r="D49" s="44">
        <v>3.7369863013698637</v>
      </c>
      <c r="E49" s="44">
        <v>6.3589041095890417</v>
      </c>
    </row>
    <row r="50" spans="1:5" x14ac:dyDescent="0.25">
      <c r="A50" s="8">
        <f t="shared" si="0"/>
        <v>60</v>
      </c>
      <c r="B50" s="44">
        <v>5.9821917808219185</v>
      </c>
      <c r="C50" s="44">
        <v>11.964383561643837</v>
      </c>
      <c r="D50" s="44">
        <v>4.279452054794521</v>
      </c>
      <c r="E50" s="44">
        <v>7.2780821917808227</v>
      </c>
    </row>
    <row r="51" spans="1:5" x14ac:dyDescent="0.25">
      <c r="A51" s="8">
        <f t="shared" si="0"/>
        <v>61</v>
      </c>
      <c r="B51" s="44">
        <v>6.6000000000000005</v>
      </c>
      <c r="C51" s="44">
        <v>13.200000000000001</v>
      </c>
      <c r="D51" s="44">
        <v>4.9273972602739731</v>
      </c>
      <c r="E51" s="44">
        <v>8.3780821917808215</v>
      </c>
    </row>
    <row r="52" spans="1:5" x14ac:dyDescent="0.25">
      <c r="A52" s="8">
        <f t="shared" si="0"/>
        <v>62</v>
      </c>
      <c r="B52" s="44">
        <v>7.2178082191780826</v>
      </c>
      <c r="C52" s="44">
        <v>14.435616438356165</v>
      </c>
      <c r="D52" s="44">
        <v>5.6506849315068495</v>
      </c>
      <c r="E52" s="44">
        <v>9.6136986301369873</v>
      </c>
    </row>
    <row r="53" spans="1:5" x14ac:dyDescent="0.25">
      <c r="A53" s="8">
        <f t="shared" si="0"/>
        <v>63</v>
      </c>
      <c r="B53" s="44">
        <v>7.9109589041095907</v>
      </c>
      <c r="C53" s="44">
        <v>15.821917808219181</v>
      </c>
      <c r="D53" s="44">
        <v>6.4493150684931502</v>
      </c>
      <c r="E53" s="44">
        <v>10.969863013698632</v>
      </c>
    </row>
    <row r="54" spans="1:5" x14ac:dyDescent="0.25">
      <c r="A54" s="8">
        <f t="shared" si="0"/>
        <v>64</v>
      </c>
      <c r="B54" s="45">
        <v>8.7246575342465764</v>
      </c>
      <c r="C54" s="45">
        <v>17.449315068493153</v>
      </c>
      <c r="D54" s="45">
        <v>7.3232876712328769</v>
      </c>
      <c r="E54" s="45">
        <v>12.446575342465755</v>
      </c>
    </row>
    <row r="55" spans="1:5" x14ac:dyDescent="0.25">
      <c r="A55" s="19"/>
      <c r="B55" s="19"/>
      <c r="C55" s="19"/>
    </row>
    <row r="56" spans="1:5" x14ac:dyDescent="0.25">
      <c r="C56" s="19"/>
    </row>
    <row r="57" spans="1:5" x14ac:dyDescent="0.25">
      <c r="C57" s="19"/>
    </row>
    <row r="58" spans="1:5" x14ac:dyDescent="0.25">
      <c r="C58" s="19"/>
    </row>
    <row r="59" spans="1:5" x14ac:dyDescent="0.25">
      <c r="C59" s="19"/>
    </row>
    <row r="60" spans="1:5" x14ac:dyDescent="0.25">
      <c r="C60" s="19"/>
    </row>
    <row r="61" spans="1:5" x14ac:dyDescent="0.25">
      <c r="C61" s="19"/>
    </row>
    <row r="62" spans="1:5" x14ac:dyDescent="0.25">
      <c r="C62" s="19"/>
    </row>
    <row r="63" spans="1:5" x14ac:dyDescent="0.25">
      <c r="C63" s="19"/>
    </row>
    <row r="64" spans="1:5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19"/>
    </row>
    <row r="82" spans="3:3" x14ac:dyDescent="0.25">
      <c r="C82" s="19"/>
    </row>
    <row r="83" spans="3:3" x14ac:dyDescent="0.25">
      <c r="C83" s="19"/>
    </row>
    <row r="84" spans="3:3" x14ac:dyDescent="0.25">
      <c r="C84" s="19"/>
    </row>
    <row r="85" spans="3:3" x14ac:dyDescent="0.25">
      <c r="C85" s="19"/>
    </row>
    <row r="86" spans="3:3" x14ac:dyDescent="0.25">
      <c r="C86" s="19"/>
    </row>
    <row r="87" spans="3:3" x14ac:dyDescent="0.25">
      <c r="C87" s="19"/>
    </row>
    <row r="88" spans="3:3" x14ac:dyDescent="0.25">
      <c r="C88" s="19"/>
    </row>
    <row r="89" spans="3:3" x14ac:dyDescent="0.25">
      <c r="C89" s="19"/>
    </row>
    <row r="90" spans="3:3" x14ac:dyDescent="0.25">
      <c r="C90" s="19"/>
    </row>
    <row r="91" spans="3:3" x14ac:dyDescent="0.25">
      <c r="C91" s="19"/>
    </row>
    <row r="92" spans="3:3" x14ac:dyDescent="0.25">
      <c r="C92" s="19"/>
    </row>
    <row r="93" spans="3:3" x14ac:dyDescent="0.25">
      <c r="C93" s="19"/>
    </row>
    <row r="94" spans="3:3" x14ac:dyDescent="0.25">
      <c r="C94" s="19"/>
    </row>
    <row r="95" spans="3:3" x14ac:dyDescent="0.25">
      <c r="C95" s="19"/>
    </row>
    <row r="96" spans="3:3" x14ac:dyDescent="0.25">
      <c r="C96" s="19"/>
    </row>
    <row r="97" spans="3:3" x14ac:dyDescent="0.25">
      <c r="C97" s="19"/>
    </row>
    <row r="98" spans="3:3" x14ac:dyDescent="0.25">
      <c r="C98" s="19"/>
    </row>
    <row r="99" spans="3:3" x14ac:dyDescent="0.25">
      <c r="C99" s="19"/>
    </row>
    <row r="100" spans="3:3" x14ac:dyDescent="0.25">
      <c r="C100" s="19"/>
    </row>
    <row r="101" spans="3:3" x14ac:dyDescent="0.25">
      <c r="C101" s="19"/>
    </row>
    <row r="102" spans="3:3" x14ac:dyDescent="0.25">
      <c r="C102" s="19"/>
    </row>
    <row r="103" spans="3:3" x14ac:dyDescent="0.25">
      <c r="C103" s="19"/>
    </row>
    <row r="104" spans="3:3" x14ac:dyDescent="0.25">
      <c r="C104" s="19"/>
    </row>
    <row r="105" spans="3:3" x14ac:dyDescent="0.25">
      <c r="C105" s="19"/>
    </row>
    <row r="106" spans="3:3" x14ac:dyDescent="0.25">
      <c r="C106" s="19"/>
    </row>
  </sheetData>
  <mergeCells count="2">
    <mergeCell ref="B5:C5"/>
    <mergeCell ref="D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2"/>
  <sheetViews>
    <sheetView showGridLines="0" zoomScale="70" zoomScaleNormal="70" workbookViewId="0">
      <selection activeCell="P23" sqref="P23"/>
    </sheetView>
  </sheetViews>
  <sheetFormatPr defaultRowHeight="15" x14ac:dyDescent="0.25"/>
  <cols>
    <col min="1" max="2" width="9.42578125" style="2" bestFit="1" customWidth="1"/>
    <col min="3" max="3" width="4" style="2" customWidth="1"/>
    <col min="4" max="4" width="10.140625" style="2" bestFit="1" customWidth="1"/>
    <col min="5" max="5" width="4.7109375" style="2" customWidth="1"/>
    <col min="6" max="7" width="9.5703125" style="2" bestFit="1" customWidth="1"/>
    <col min="8" max="8" width="10.140625" style="2" bestFit="1" customWidth="1"/>
    <col min="9" max="9" width="3.140625" style="2" customWidth="1"/>
    <col min="10" max="13" width="9.42578125" style="2" bestFit="1" customWidth="1"/>
    <col min="14" max="14" width="3.42578125" style="2" customWidth="1"/>
    <col min="15" max="16" width="11.140625" style="2" customWidth="1"/>
    <col min="17" max="28" width="11.28515625" customWidth="1"/>
  </cols>
  <sheetData>
    <row r="3" spans="1:29" ht="14.45" x14ac:dyDescent="0.3">
      <c r="Y3" s="27"/>
      <c r="Z3" s="27"/>
      <c r="AB3" s="27"/>
    </row>
    <row r="4" spans="1:29" ht="14.45" x14ac:dyDescent="0.3"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spans="1:29" ht="14.45" x14ac:dyDescent="0.3">
      <c r="N5" s="48"/>
      <c r="O5" s="56"/>
      <c r="P5" s="56"/>
      <c r="Q5" s="75"/>
      <c r="R5" s="75"/>
      <c r="S5" s="77"/>
      <c r="T5" s="83" t="s">
        <v>1</v>
      </c>
      <c r="U5" s="83"/>
      <c r="V5" s="83"/>
      <c r="W5" s="83"/>
      <c r="X5" s="83" t="s">
        <v>7</v>
      </c>
      <c r="Y5" s="83"/>
      <c r="Z5" s="74"/>
      <c r="AA5" s="75"/>
      <c r="AB5" s="76"/>
    </row>
    <row r="6" spans="1:29" ht="28.9" x14ac:dyDescent="0.3">
      <c r="J6" s="82" t="s">
        <v>37</v>
      </c>
      <c r="K6" s="82"/>
      <c r="L6" s="82"/>
      <c r="M6" s="82"/>
      <c r="O6" s="30" t="s">
        <v>24</v>
      </c>
      <c r="P6" s="30" t="s">
        <v>20</v>
      </c>
      <c r="Q6" s="34" t="s">
        <v>39</v>
      </c>
      <c r="R6" s="34" t="s">
        <v>46</v>
      </c>
      <c r="S6" s="36" t="s">
        <v>40</v>
      </c>
      <c r="T6" s="36" t="s">
        <v>50</v>
      </c>
      <c r="U6" s="36" t="s">
        <v>51</v>
      </c>
      <c r="V6" s="34" t="s">
        <v>42</v>
      </c>
      <c r="W6" s="34" t="s">
        <v>41</v>
      </c>
      <c r="X6" s="34" t="s">
        <v>43</v>
      </c>
      <c r="Y6" s="34" t="s">
        <v>44</v>
      </c>
      <c r="Z6" s="34" t="s">
        <v>48</v>
      </c>
      <c r="AA6" s="34" t="s">
        <v>47</v>
      </c>
      <c r="AB6" s="34" t="s">
        <v>49</v>
      </c>
    </row>
    <row r="7" spans="1:29" ht="14.45" x14ac:dyDescent="0.3">
      <c r="A7" s="23" t="s">
        <v>24</v>
      </c>
      <c r="B7" s="23" t="s">
        <v>20</v>
      </c>
      <c r="D7" s="23" t="s">
        <v>21</v>
      </c>
      <c r="F7" s="23" t="s">
        <v>31</v>
      </c>
      <c r="G7" s="23" t="s">
        <v>32</v>
      </c>
      <c r="H7" s="23" t="s">
        <v>33</v>
      </c>
      <c r="J7" s="23" t="s">
        <v>35</v>
      </c>
      <c r="K7" s="25" t="s">
        <v>38</v>
      </c>
      <c r="L7" s="24" t="s">
        <v>34</v>
      </c>
      <c r="M7" s="25" t="s">
        <v>36</v>
      </c>
      <c r="O7" s="29"/>
      <c r="P7" s="29"/>
      <c r="Q7" s="29"/>
      <c r="R7" s="29"/>
      <c r="S7" s="31"/>
      <c r="T7" s="32"/>
      <c r="U7" s="32"/>
      <c r="V7" s="29"/>
      <c r="W7" s="29"/>
      <c r="X7" s="29"/>
      <c r="Y7" s="29"/>
      <c r="Z7" s="33">
        <f t="shared" ref="Z7:Z32" si="0">Q8*Reserves</f>
        <v>1048.7671232876714</v>
      </c>
      <c r="AA7" s="29"/>
      <c r="AB7" s="30"/>
    </row>
    <row r="8" spans="1:29" ht="14.45" x14ac:dyDescent="0.3">
      <c r="A8" s="23">
        <v>1</v>
      </c>
      <c r="B8" s="23">
        <f>Start_Age</f>
        <v>40</v>
      </c>
      <c r="D8" s="58">
        <f>IF(B8&lt;65,'Premium rates'!B30,0)</f>
        <v>0.87397260273972621</v>
      </c>
      <c r="F8" s="23">
        <f>Mortality!B46</f>
        <v>5.8E-4</v>
      </c>
      <c r="G8" s="28">
        <f>Mort_Y1</f>
        <v>0.4</v>
      </c>
      <c r="H8" s="23">
        <f>F8*G8</f>
        <v>2.32E-4</v>
      </c>
      <c r="J8" s="26">
        <v>1</v>
      </c>
      <c r="K8" s="26">
        <f>H8*J8</f>
        <v>2.32E-4</v>
      </c>
      <c r="L8" s="26">
        <f>Lapse_Y1*(J8-K8)</f>
        <v>4.9988400000000002E-2</v>
      </c>
      <c r="M8" s="26">
        <f t="shared" ref="M8:M32" si="1">IF(B8=64,0,(J8-L8-K8))</f>
        <v>0.94977959999999995</v>
      </c>
      <c r="O8" s="29">
        <f t="shared" ref="O8:O32" si="2">A8</f>
        <v>1</v>
      </c>
      <c r="P8" s="29">
        <f t="shared" ref="P8:P32" si="3">B8</f>
        <v>40</v>
      </c>
      <c r="Q8" s="33">
        <f t="shared" ref="Q8:Q42" si="4">D8*Sum_Insured/1000*J8</f>
        <v>873.9726027397262</v>
      </c>
      <c r="R8" s="33">
        <f t="shared" ref="R8:R32" si="5">Policy_Fee*J8</f>
        <v>60</v>
      </c>
      <c r="S8" s="33">
        <f t="shared" ref="S8:S42" si="6">Sum_Insured*K8</f>
        <v>232</v>
      </c>
      <c r="T8" s="33">
        <f>(AcqExp_dollar)</f>
        <v>556</v>
      </c>
      <c r="U8" s="33">
        <f>AcqExp_perc*Workings!Q8</f>
        <v>131.09589041095893</v>
      </c>
      <c r="V8" s="33"/>
      <c r="W8" s="33"/>
      <c r="X8" s="33">
        <f>(UpfrontComm_percent*Q8)</f>
        <v>1048.7671232876714</v>
      </c>
      <c r="Y8" s="33"/>
      <c r="Z8" s="33">
        <f t="shared" si="0"/>
        <v>1081.9681032328767</v>
      </c>
      <c r="AA8" s="33">
        <f t="shared" ref="AA8:AA32" si="7">(SUM(Q8:R8)-SUM(T8:Y8)+Z7)*Interest</f>
        <v>9.8750684931506925</v>
      </c>
      <c r="AB8" s="49">
        <f>SUM(Q8:R8)-SUM(S8:Y8)+AA8-Z7</f>
        <v>-2072.7824657534247</v>
      </c>
      <c r="AC8" s="27"/>
    </row>
    <row r="9" spans="1:29" ht="14.45" x14ac:dyDescent="0.3">
      <c r="A9" s="23">
        <f>A8+1</f>
        <v>2</v>
      </c>
      <c r="B9" s="23">
        <f>B8+1</f>
        <v>41</v>
      </c>
      <c r="D9" s="58">
        <f>IF(B9&lt;65,'Premium rates'!B31,0)</f>
        <v>0.94931506849315084</v>
      </c>
      <c r="F9" s="23">
        <f>Mortality!B47</f>
        <v>6.3000000000000003E-4</v>
      </c>
      <c r="G9" s="28">
        <f>Mort_Y2</f>
        <v>0.6</v>
      </c>
      <c r="H9" s="23">
        <f>F9*G9</f>
        <v>3.7800000000000003E-4</v>
      </c>
      <c r="J9" s="26">
        <f>M8</f>
        <v>0.94977959999999995</v>
      </c>
      <c r="K9" s="26">
        <f t="shared" ref="K9:K31" si="8">H9*J9</f>
        <v>3.5901668879999998E-4</v>
      </c>
      <c r="L9" s="26">
        <f>Lapse_Y2*(J9-K9)</f>
        <v>0.14241308749668</v>
      </c>
      <c r="M9" s="26">
        <f t="shared" si="1"/>
        <v>0.80700749581451992</v>
      </c>
      <c r="O9" s="29">
        <f t="shared" si="2"/>
        <v>2</v>
      </c>
      <c r="P9" s="29">
        <f t="shared" si="3"/>
        <v>41</v>
      </c>
      <c r="Q9" s="33">
        <f t="shared" si="4"/>
        <v>901.64008602739739</v>
      </c>
      <c r="R9" s="33">
        <f t="shared" si="5"/>
        <v>56.986775999999999</v>
      </c>
      <c r="S9" s="33">
        <f t="shared" si="6"/>
        <v>359.0166888</v>
      </c>
      <c r="T9" s="33"/>
      <c r="U9" s="33"/>
      <c r="V9" s="33">
        <f>(RenExp_dollar*J9)*(1+Expense_inflation)^(O9-1)</f>
        <v>48.438759599999997</v>
      </c>
      <c r="W9" s="33">
        <f>(RenExp_perc*Q9)</f>
        <v>90.164008602739742</v>
      </c>
      <c r="X9" s="33"/>
      <c r="Y9" s="33">
        <f t="shared" ref="Y9:Y32" si="9">(RenComm_percent*Q9)</f>
        <v>72.13120688219179</v>
      </c>
      <c r="Z9" s="33">
        <f t="shared" si="0"/>
        <v>992.28757293577144</v>
      </c>
      <c r="AA9" s="33">
        <f t="shared" si="7"/>
        <v>73.194439607013706</v>
      </c>
      <c r="AB9" s="49">
        <f t="shared" ref="AB9:AB32" si="10">SUM(Q9:R9)-SUM(S9:Y9)+AA9-(Z8-Z7)</f>
        <v>428.8696578042742</v>
      </c>
      <c r="AC9" s="27"/>
    </row>
    <row r="10" spans="1:29" ht="14.45" x14ac:dyDescent="0.3">
      <c r="A10" s="23">
        <f t="shared" ref="A10:B32" si="11">A9+1</f>
        <v>3</v>
      </c>
      <c r="B10" s="23">
        <f t="shared" si="11"/>
        <v>42</v>
      </c>
      <c r="D10" s="58">
        <f>IF(B10&lt;65,'Premium rates'!B32,0)</f>
        <v>1.0246575342465756</v>
      </c>
      <c r="F10" s="23">
        <f>Mortality!B48</f>
        <v>6.8000000000000005E-4</v>
      </c>
      <c r="G10" s="28">
        <f t="shared" ref="G10:G42" si="12">Mort_Y3</f>
        <v>0.8</v>
      </c>
      <c r="H10" s="23">
        <f>F10*G10</f>
        <v>5.440000000000001E-4</v>
      </c>
      <c r="J10" s="26">
        <f t="shared" ref="J10:J31" si="13">M9</f>
        <v>0.80700749581451992</v>
      </c>
      <c r="K10" s="26">
        <f t="shared" si="8"/>
        <v>4.3901207772309892E-4</v>
      </c>
      <c r="L10" s="26">
        <f>Lapse_Y3*(J10-K10)</f>
        <v>8.8722533211047644E-2</v>
      </c>
      <c r="M10" s="26">
        <f t="shared" si="1"/>
        <v>0.71784595052574918</v>
      </c>
      <c r="O10" s="29">
        <f t="shared" si="2"/>
        <v>3</v>
      </c>
      <c r="P10" s="29">
        <f t="shared" si="3"/>
        <v>42</v>
      </c>
      <c r="Q10" s="33">
        <f t="shared" si="4"/>
        <v>826.90631077980959</v>
      </c>
      <c r="R10" s="33">
        <f t="shared" si="5"/>
        <v>48.420449748871192</v>
      </c>
      <c r="S10" s="33">
        <f t="shared" si="6"/>
        <v>439.01207772309891</v>
      </c>
      <c r="T10" s="33"/>
      <c r="U10" s="33"/>
      <c r="V10" s="33">
        <f t="shared" ref="V10:V32" si="14">(RenExp_dollar*J10)*(1+Expense_inflation)^(O10-1)</f>
        <v>41.980529932271324</v>
      </c>
      <c r="W10" s="33">
        <f t="shared" ref="W10:W32" si="15">(RenExp_perc*Q10)</f>
        <v>82.690631077980967</v>
      </c>
      <c r="X10" s="33"/>
      <c r="Y10" s="33">
        <f t="shared" si="9"/>
        <v>66.152504862384774</v>
      </c>
      <c r="Z10" s="33">
        <f t="shared" si="0"/>
        <v>960.53688284048224</v>
      </c>
      <c r="AA10" s="33">
        <f t="shared" si="7"/>
        <v>67.071626703672607</v>
      </c>
      <c r="AB10" s="49">
        <f t="shared" si="10"/>
        <v>402.24317393372274</v>
      </c>
      <c r="AC10" s="27"/>
    </row>
    <row r="11" spans="1:29" ht="14.45" x14ac:dyDescent="0.3">
      <c r="A11" s="23">
        <f t="shared" si="11"/>
        <v>4</v>
      </c>
      <c r="B11" s="23">
        <f t="shared" si="11"/>
        <v>43</v>
      </c>
      <c r="D11" s="58">
        <f>IF(B11&lt;65,'Premium rates'!B33,0)</f>
        <v>1.1150684931506851</v>
      </c>
      <c r="F11" s="23">
        <f>Mortality!B49</f>
        <v>7.3999999999999999E-4</v>
      </c>
      <c r="G11" s="28">
        <f t="shared" si="12"/>
        <v>0.8</v>
      </c>
      <c r="H11" s="23">
        <f t="shared" ref="H11:H31" si="16">F11*G11</f>
        <v>5.9200000000000008E-4</v>
      </c>
      <c r="J11" s="26">
        <f t="shared" si="13"/>
        <v>0.71784595052574918</v>
      </c>
      <c r="K11" s="26">
        <f t="shared" si="8"/>
        <v>4.2496480271124356E-4</v>
      </c>
      <c r="L11" s="26">
        <f>Lapse_Y4*(J11-K11)</f>
        <v>7.1742098572303792E-2</v>
      </c>
      <c r="M11" s="26">
        <f t="shared" si="1"/>
        <v>0.64567888715073418</v>
      </c>
      <c r="O11" s="29">
        <f t="shared" si="2"/>
        <v>4</v>
      </c>
      <c r="P11" s="29">
        <f t="shared" si="3"/>
        <v>43</v>
      </c>
      <c r="Q11" s="33">
        <f t="shared" si="4"/>
        <v>800.44740236706855</v>
      </c>
      <c r="R11" s="33">
        <f t="shared" si="5"/>
        <v>43.07075703154495</v>
      </c>
      <c r="S11" s="33">
        <f t="shared" si="6"/>
        <v>424.96480271124358</v>
      </c>
      <c r="T11" s="33"/>
      <c r="U11" s="33"/>
      <c r="V11" s="33">
        <f t="shared" si="14"/>
        <v>38.089193273276457</v>
      </c>
      <c r="W11" s="33">
        <f t="shared" si="15"/>
        <v>80.044740236706858</v>
      </c>
      <c r="X11" s="33"/>
      <c r="Y11" s="33">
        <f t="shared" si="9"/>
        <v>64.03579218936548</v>
      </c>
      <c r="Z11" s="33">
        <f t="shared" si="0"/>
        <v>922.3478678366929</v>
      </c>
      <c r="AA11" s="33">
        <f t="shared" si="7"/>
        <v>64.875412661589877</v>
      </c>
      <c r="AB11" s="49">
        <f t="shared" si="10"/>
        <v>333.00973374490025</v>
      </c>
      <c r="AC11" s="27"/>
    </row>
    <row r="12" spans="1:29" ht="14.45" x14ac:dyDescent="0.3">
      <c r="A12" s="23">
        <f t="shared" si="11"/>
        <v>5</v>
      </c>
      <c r="B12" s="23">
        <f t="shared" si="11"/>
        <v>44</v>
      </c>
      <c r="D12" s="58">
        <f>IF(B12&lt;65,'Premium rates'!B34,0)</f>
        <v>1.1904109589041099</v>
      </c>
      <c r="F12" s="23">
        <f>Mortality!B50</f>
        <v>7.9000000000000001E-4</v>
      </c>
      <c r="G12" s="28">
        <f t="shared" si="12"/>
        <v>0.8</v>
      </c>
      <c r="H12" s="23">
        <f t="shared" si="16"/>
        <v>6.3200000000000007E-4</v>
      </c>
      <c r="J12" s="26">
        <f t="shared" si="13"/>
        <v>0.64567888715073418</v>
      </c>
      <c r="K12" s="26">
        <f t="shared" si="8"/>
        <v>4.0806905667926404E-4</v>
      </c>
      <c r="L12" s="26">
        <f t="shared" ref="L12:L32" si="17">Lapse_Y5*(J12-K12)</f>
        <v>6.4527081809405501E-2</v>
      </c>
      <c r="M12" s="26">
        <f t="shared" si="1"/>
        <v>0.58074373628464948</v>
      </c>
      <c r="O12" s="29">
        <f t="shared" si="2"/>
        <v>5</v>
      </c>
      <c r="P12" s="29">
        <f t="shared" si="3"/>
        <v>44</v>
      </c>
      <c r="Q12" s="33">
        <f t="shared" si="4"/>
        <v>768.6232231972441</v>
      </c>
      <c r="R12" s="33">
        <f t="shared" si="5"/>
        <v>38.740733229044054</v>
      </c>
      <c r="S12" s="33">
        <f t="shared" si="6"/>
        <v>408.06905667926407</v>
      </c>
      <c r="T12" s="33"/>
      <c r="U12" s="33"/>
      <c r="V12" s="33">
        <f t="shared" si="14"/>
        <v>34.945179624248276</v>
      </c>
      <c r="W12" s="33">
        <f t="shared" si="15"/>
        <v>76.862322319724413</v>
      </c>
      <c r="X12" s="33"/>
      <c r="Y12" s="33">
        <f t="shared" si="9"/>
        <v>61.489857855779526</v>
      </c>
      <c r="Z12" s="33">
        <f t="shared" si="0"/>
        <v>903.09628689086878</v>
      </c>
      <c r="AA12" s="33">
        <f t="shared" si="7"/>
        <v>62.256578578529151</v>
      </c>
      <c r="AB12" s="49">
        <f t="shared" si="10"/>
        <v>326.4431335295904</v>
      </c>
      <c r="AC12" s="27"/>
    </row>
    <row r="13" spans="1:29" ht="14.45" x14ac:dyDescent="0.3">
      <c r="A13" s="23">
        <f t="shared" si="11"/>
        <v>6</v>
      </c>
      <c r="B13" s="23">
        <f t="shared" si="11"/>
        <v>45</v>
      </c>
      <c r="D13" s="58">
        <f>IF(B13&lt;65,'Premium rates'!B35,0)</f>
        <v>1.2958904109589042</v>
      </c>
      <c r="F13" s="23">
        <f>Mortality!B51</f>
        <v>8.5999999999999998E-4</v>
      </c>
      <c r="G13" s="28">
        <f t="shared" si="12"/>
        <v>0.8</v>
      </c>
      <c r="H13" s="23">
        <f t="shared" si="16"/>
        <v>6.8800000000000003E-4</v>
      </c>
      <c r="J13" s="26">
        <f t="shared" si="13"/>
        <v>0.58074373628464948</v>
      </c>
      <c r="K13" s="26">
        <f t="shared" si="8"/>
        <v>3.9955169056383886E-4</v>
      </c>
      <c r="L13" s="26">
        <f t="shared" si="17"/>
        <v>5.8034418459408571E-2</v>
      </c>
      <c r="M13" s="26">
        <f t="shared" si="1"/>
        <v>0.52230976613467706</v>
      </c>
      <c r="O13" s="29">
        <f t="shared" si="2"/>
        <v>6</v>
      </c>
      <c r="P13" s="29">
        <f t="shared" si="3"/>
        <v>45</v>
      </c>
      <c r="Q13" s="33">
        <f t="shared" si="4"/>
        <v>752.58023907572397</v>
      </c>
      <c r="R13" s="33">
        <f>Policy_Fee*J13</f>
        <v>34.84462417707897</v>
      </c>
      <c r="S13" s="33">
        <f t="shared" si="6"/>
        <v>399.55169056383886</v>
      </c>
      <c r="T13" s="33"/>
      <c r="U13" s="33"/>
      <c r="V13" s="33">
        <f t="shared" si="14"/>
        <v>32.059400540526241</v>
      </c>
      <c r="W13" s="33">
        <f t="shared" si="15"/>
        <v>75.258023907572394</v>
      </c>
      <c r="X13" s="33"/>
      <c r="Y13" s="33">
        <f t="shared" si="9"/>
        <v>60.206419126057916</v>
      </c>
      <c r="Z13" s="33">
        <f t="shared" si="0"/>
        <v>878.33899850264334</v>
      </c>
      <c r="AA13" s="33">
        <f t="shared" si="7"/>
        <v>60.919892262780607</v>
      </c>
      <c r="AB13" s="49">
        <f t="shared" si="10"/>
        <v>300.52080232341217</v>
      </c>
      <c r="AC13" s="27"/>
    </row>
    <row r="14" spans="1:29" ht="14.45" x14ac:dyDescent="0.3">
      <c r="A14" s="23">
        <f t="shared" si="11"/>
        <v>7</v>
      </c>
      <c r="B14" s="23">
        <f t="shared" si="11"/>
        <v>46</v>
      </c>
      <c r="D14" s="58">
        <f>IF(B14&lt;65,'Premium rates'!B36,0)</f>
        <v>1.401369863013699</v>
      </c>
      <c r="F14" s="23">
        <f>Mortality!B52</f>
        <v>9.3000000000000005E-4</v>
      </c>
      <c r="G14" s="28">
        <f t="shared" si="12"/>
        <v>0.8</v>
      </c>
      <c r="H14" s="23">
        <f t="shared" si="16"/>
        <v>7.4400000000000009E-4</v>
      </c>
      <c r="J14" s="26">
        <f t="shared" si="13"/>
        <v>0.52230976613467706</v>
      </c>
      <c r="K14" s="26">
        <f t="shared" si="8"/>
        <v>3.8859846600419978E-4</v>
      </c>
      <c r="L14" s="26">
        <f t="shared" si="17"/>
        <v>5.2192116766867282E-2</v>
      </c>
      <c r="M14" s="26">
        <f t="shared" si="1"/>
        <v>0.46972905090180556</v>
      </c>
      <c r="O14" s="29">
        <f t="shared" si="2"/>
        <v>7</v>
      </c>
      <c r="P14" s="29">
        <f t="shared" si="3"/>
        <v>46</v>
      </c>
      <c r="Q14" s="33">
        <f t="shared" si="4"/>
        <v>731.94916541886948</v>
      </c>
      <c r="R14" s="33">
        <f t="shared" si="5"/>
        <v>31.338585968080622</v>
      </c>
      <c r="S14" s="33">
        <f t="shared" si="6"/>
        <v>388.59846600419979</v>
      </c>
      <c r="T14" s="33"/>
      <c r="U14" s="33"/>
      <c r="V14" s="33">
        <f t="shared" si="14"/>
        <v>29.4102814917721</v>
      </c>
      <c r="W14" s="33">
        <f t="shared" si="15"/>
        <v>73.194916541886954</v>
      </c>
      <c r="X14" s="33"/>
      <c r="Y14" s="33">
        <f t="shared" si="9"/>
        <v>58.555933233509563</v>
      </c>
      <c r="Z14" s="33">
        <f t="shared" si="0"/>
        <v>874.85427069328057</v>
      </c>
      <c r="AA14" s="33">
        <f t="shared" si="7"/>
        <v>59.218624744896992</v>
      </c>
      <c r="AB14" s="49">
        <f t="shared" si="10"/>
        <v>297.50406724870408</v>
      </c>
      <c r="AC14" s="27"/>
    </row>
    <row r="15" spans="1:29" ht="14.45" x14ac:dyDescent="0.3">
      <c r="A15" s="23">
        <f t="shared" si="11"/>
        <v>8</v>
      </c>
      <c r="B15" s="23">
        <f t="shared" si="11"/>
        <v>47</v>
      </c>
      <c r="D15" s="58">
        <f>IF(B15&lt;65,'Premium rates'!B37,0)</f>
        <v>1.5520547945205481</v>
      </c>
      <c r="F15" s="23">
        <f>Mortality!B53</f>
        <v>1.0300000000000001E-3</v>
      </c>
      <c r="G15" s="28">
        <f t="shared" si="12"/>
        <v>0.8</v>
      </c>
      <c r="H15" s="23">
        <f t="shared" si="16"/>
        <v>8.2400000000000008E-4</v>
      </c>
      <c r="J15" s="26">
        <f t="shared" si="13"/>
        <v>0.46972905090180556</v>
      </c>
      <c r="K15" s="26">
        <f t="shared" si="8"/>
        <v>3.8705673794308781E-4</v>
      </c>
      <c r="L15" s="26">
        <f>Lapse_Y5*(J15-K15)</f>
        <v>4.6934199416386248E-2</v>
      </c>
      <c r="M15" s="26">
        <f t="shared" si="1"/>
        <v>0.4224077947474762</v>
      </c>
      <c r="O15" s="29">
        <f t="shared" si="2"/>
        <v>8</v>
      </c>
      <c r="P15" s="29">
        <f t="shared" si="3"/>
        <v>47</v>
      </c>
      <c r="Q15" s="33">
        <f t="shared" si="4"/>
        <v>729.04522557773385</v>
      </c>
      <c r="R15" s="33">
        <f t="shared" si="5"/>
        <v>28.183743054108334</v>
      </c>
      <c r="S15" s="33">
        <f t="shared" si="6"/>
        <v>387.0567379430878</v>
      </c>
      <c r="T15" s="33"/>
      <c r="U15" s="33"/>
      <c r="V15" s="33">
        <f t="shared" si="14"/>
        <v>26.978551422470151</v>
      </c>
      <c r="W15" s="33">
        <f t="shared" si="15"/>
        <v>72.90452255777339</v>
      </c>
      <c r="X15" s="33"/>
      <c r="Y15" s="33">
        <f t="shared" si="9"/>
        <v>58.323618046218712</v>
      </c>
      <c r="Z15" s="33">
        <f t="shared" si="0"/>
        <v>878.37675674886157</v>
      </c>
      <c r="AA15" s="33">
        <f t="shared" si="7"/>
        <v>58.955061891946428</v>
      </c>
      <c r="AB15" s="49">
        <f t="shared" si="10"/>
        <v>274.40532836360137</v>
      </c>
      <c r="AC15" s="27"/>
    </row>
    <row r="16" spans="1:29" ht="14.45" x14ac:dyDescent="0.3">
      <c r="A16" s="23">
        <f t="shared" si="11"/>
        <v>9</v>
      </c>
      <c r="B16" s="23">
        <f t="shared" si="11"/>
        <v>48</v>
      </c>
      <c r="D16" s="58">
        <f>IF(B16&lt;65,'Premium rates'!B38,0)</f>
        <v>1.7328767123287674</v>
      </c>
      <c r="F16" s="23">
        <f>Mortality!B54</f>
        <v>1.15E-3</v>
      </c>
      <c r="G16" s="28">
        <f t="shared" si="12"/>
        <v>0.8</v>
      </c>
      <c r="H16" s="23">
        <f t="shared" si="16"/>
        <v>9.2000000000000003E-4</v>
      </c>
      <c r="J16" s="26">
        <f t="shared" si="13"/>
        <v>0.4224077947474762</v>
      </c>
      <c r="K16" s="26">
        <f t="shared" si="8"/>
        <v>3.886151711676781E-4</v>
      </c>
      <c r="L16" s="26">
        <f t="shared" si="17"/>
        <v>4.2201917957630855E-2</v>
      </c>
      <c r="M16" s="26">
        <f t="shared" si="1"/>
        <v>0.37981726161867768</v>
      </c>
      <c r="O16" s="29">
        <f t="shared" si="2"/>
        <v>9</v>
      </c>
      <c r="P16" s="29">
        <f t="shared" si="3"/>
        <v>48</v>
      </c>
      <c r="Q16" s="33">
        <f t="shared" si="4"/>
        <v>731.98063062405129</v>
      </c>
      <c r="R16" s="33">
        <f t="shared" si="5"/>
        <v>25.344467684848571</v>
      </c>
      <c r="S16" s="33">
        <f t="shared" si="6"/>
        <v>388.61517116767811</v>
      </c>
      <c r="T16" s="33"/>
      <c r="U16" s="33"/>
      <c r="V16" s="33">
        <f t="shared" si="14"/>
        <v>24.745902766217998</v>
      </c>
      <c r="W16" s="33">
        <f t="shared" si="15"/>
        <v>73.198063062405126</v>
      </c>
      <c r="X16" s="33"/>
      <c r="Y16" s="33">
        <f t="shared" si="9"/>
        <v>58.558450449924102</v>
      </c>
      <c r="Z16" s="33">
        <f t="shared" si="0"/>
        <v>879.09485648070961</v>
      </c>
      <c r="AA16" s="33">
        <f t="shared" si="7"/>
        <v>59.167977551168569</v>
      </c>
      <c r="AB16" s="49">
        <f t="shared" si="10"/>
        <v>267.85300235826213</v>
      </c>
      <c r="AC16" s="27"/>
    </row>
    <row r="17" spans="1:29" ht="14.45" x14ac:dyDescent="0.3">
      <c r="A17" s="23">
        <f t="shared" si="11"/>
        <v>10</v>
      </c>
      <c r="B17" s="23">
        <f t="shared" si="11"/>
        <v>49</v>
      </c>
      <c r="D17" s="58">
        <f>IF(B17&lt;65,'Premium rates'!B39,0)</f>
        <v>1.9287671232876717</v>
      </c>
      <c r="F17" s="23">
        <f>Mortality!B55</f>
        <v>1.2800000000000001E-3</v>
      </c>
      <c r="G17" s="28">
        <f t="shared" si="12"/>
        <v>0.8</v>
      </c>
      <c r="H17" s="23">
        <f t="shared" si="16"/>
        <v>1.0240000000000002E-3</v>
      </c>
      <c r="J17" s="26">
        <f t="shared" si="13"/>
        <v>0.37981726161867768</v>
      </c>
      <c r="K17" s="26">
        <f t="shared" si="8"/>
        <v>3.8893287589752599E-4</v>
      </c>
      <c r="L17" s="26">
        <f t="shared" si="17"/>
        <v>3.7942832874278021E-2</v>
      </c>
      <c r="M17" s="26">
        <f t="shared" si="1"/>
        <v>0.34148549586850213</v>
      </c>
      <c r="O17" s="29">
        <f t="shared" si="2"/>
        <v>10</v>
      </c>
      <c r="P17" s="29">
        <f t="shared" si="3"/>
        <v>49</v>
      </c>
      <c r="Q17" s="33">
        <f t="shared" si="4"/>
        <v>732.57904706725799</v>
      </c>
      <c r="R17" s="33">
        <f t="shared" si="5"/>
        <v>22.78903569712066</v>
      </c>
      <c r="S17" s="33">
        <f t="shared" si="6"/>
        <v>388.932875897526</v>
      </c>
      <c r="T17" s="33"/>
      <c r="U17" s="33"/>
      <c r="V17" s="33">
        <f t="shared" si="14"/>
        <v>22.695839339747888</v>
      </c>
      <c r="W17" s="33">
        <f t="shared" si="15"/>
        <v>73.257904706725796</v>
      </c>
      <c r="X17" s="33"/>
      <c r="Y17" s="33">
        <f t="shared" si="9"/>
        <v>58.606323765380637</v>
      </c>
      <c r="Z17" s="33">
        <f t="shared" si="0"/>
        <v>876.82248418619247</v>
      </c>
      <c r="AA17" s="33">
        <f t="shared" si="7"/>
        <v>59.196114857329356</v>
      </c>
      <c r="AB17" s="49">
        <f t="shared" si="10"/>
        <v>270.35315418047958</v>
      </c>
      <c r="AC17" s="27"/>
    </row>
    <row r="18" spans="1:29" ht="14.45" x14ac:dyDescent="0.3">
      <c r="A18" s="23">
        <f t="shared" si="11"/>
        <v>11</v>
      </c>
      <c r="B18" s="23">
        <f t="shared" si="11"/>
        <v>50</v>
      </c>
      <c r="D18" s="58">
        <f>IF(B18&lt;65,'Premium rates'!B40,0)</f>
        <v>2.1397260273972605</v>
      </c>
      <c r="F18" s="23">
        <f>Mortality!B56</f>
        <v>1.42E-3</v>
      </c>
      <c r="G18" s="28">
        <f t="shared" si="12"/>
        <v>0.8</v>
      </c>
      <c r="H18" s="23">
        <f t="shared" si="16"/>
        <v>1.1360000000000001E-3</v>
      </c>
      <c r="J18" s="26">
        <f t="shared" si="13"/>
        <v>0.34148549586850213</v>
      </c>
      <c r="K18" s="26">
        <f t="shared" si="8"/>
        <v>3.8792752330661846E-4</v>
      </c>
      <c r="L18" s="26">
        <f t="shared" si="17"/>
        <v>3.4109756834519549E-2</v>
      </c>
      <c r="M18" s="26">
        <f t="shared" si="1"/>
        <v>0.30698781151067595</v>
      </c>
      <c r="O18" s="29">
        <f t="shared" si="2"/>
        <v>11</v>
      </c>
      <c r="P18" s="29">
        <f t="shared" si="3"/>
        <v>50</v>
      </c>
      <c r="Q18" s="33">
        <f t="shared" si="4"/>
        <v>730.68540348849376</v>
      </c>
      <c r="R18" s="33">
        <f t="shared" si="5"/>
        <v>20.489129752110127</v>
      </c>
      <c r="S18" s="33">
        <f t="shared" si="6"/>
        <v>387.92752330661847</v>
      </c>
      <c r="T18" s="33"/>
      <c r="U18" s="33"/>
      <c r="V18" s="33">
        <f t="shared" si="14"/>
        <v>20.81344569864234</v>
      </c>
      <c r="W18" s="33">
        <f t="shared" si="15"/>
        <v>73.068540348849382</v>
      </c>
      <c r="X18" s="33"/>
      <c r="Y18" s="33">
        <f t="shared" si="9"/>
        <v>58.454832279079504</v>
      </c>
      <c r="Z18" s="33">
        <f t="shared" si="0"/>
        <v>865.95794720929314</v>
      </c>
      <c r="AA18" s="33">
        <f t="shared" si="7"/>
        <v>59.026407964009003</v>
      </c>
      <c r="AB18" s="49">
        <f t="shared" si="10"/>
        <v>272.20897186594033</v>
      </c>
      <c r="AC18" s="27"/>
    </row>
    <row r="19" spans="1:29" ht="14.45" x14ac:dyDescent="0.3">
      <c r="A19" s="23">
        <f t="shared" si="11"/>
        <v>12</v>
      </c>
      <c r="B19" s="23">
        <f t="shared" si="11"/>
        <v>51</v>
      </c>
      <c r="D19" s="58">
        <f>IF(B19&lt;65,'Premium rates'!B41,0)</f>
        <v>2.3506849315068497</v>
      </c>
      <c r="F19" s="23">
        <f>Mortality!B57</f>
        <v>1.56E-3</v>
      </c>
      <c r="G19" s="28">
        <f t="shared" si="12"/>
        <v>0.8</v>
      </c>
      <c r="H19" s="23">
        <f t="shared" si="16"/>
        <v>1.248E-3</v>
      </c>
      <c r="J19" s="26">
        <f t="shared" si="13"/>
        <v>0.30698781151067595</v>
      </c>
      <c r="K19" s="26">
        <f t="shared" si="8"/>
        <v>3.831207887653236E-4</v>
      </c>
      <c r="L19" s="26">
        <f t="shared" si="17"/>
        <v>3.0660469072191061E-2</v>
      </c>
      <c r="M19" s="26">
        <f t="shared" si="1"/>
        <v>0.27594422164971955</v>
      </c>
      <c r="O19" s="29">
        <f t="shared" si="2"/>
        <v>12</v>
      </c>
      <c r="P19" s="29">
        <f t="shared" si="3"/>
        <v>51</v>
      </c>
      <c r="Q19" s="33">
        <f t="shared" si="4"/>
        <v>721.63162267441101</v>
      </c>
      <c r="R19" s="33">
        <f t="shared" si="5"/>
        <v>18.419268690640557</v>
      </c>
      <c r="S19" s="33">
        <f t="shared" si="6"/>
        <v>383.1207887653236</v>
      </c>
      <c r="T19" s="33"/>
      <c r="U19" s="33"/>
      <c r="V19" s="33">
        <f t="shared" si="14"/>
        <v>19.085037891133727</v>
      </c>
      <c r="W19" s="33">
        <f t="shared" si="15"/>
        <v>72.163162267441109</v>
      </c>
      <c r="X19" s="33"/>
      <c r="Y19" s="33">
        <f t="shared" si="9"/>
        <v>57.730529813952884</v>
      </c>
      <c r="Z19" s="33">
        <f t="shared" si="0"/>
        <v>858.22432990893606</v>
      </c>
      <c r="AA19" s="33">
        <f t="shared" si="7"/>
        <v>58.281204344072684</v>
      </c>
      <c r="AB19" s="49">
        <f t="shared" si="10"/>
        <v>277.09711394817231</v>
      </c>
      <c r="AC19" s="27"/>
    </row>
    <row r="20" spans="1:29" ht="14.45" x14ac:dyDescent="0.3">
      <c r="A20" s="23">
        <f t="shared" si="11"/>
        <v>13</v>
      </c>
      <c r="B20" s="23">
        <f t="shared" si="11"/>
        <v>52</v>
      </c>
      <c r="D20" s="58">
        <f>IF(B20&lt;65,'Premium rates'!B42,0)</f>
        <v>2.5917808219178085</v>
      </c>
      <c r="F20" s="23">
        <f>Mortality!B58</f>
        <v>1.72E-3</v>
      </c>
      <c r="G20" s="28">
        <f t="shared" si="12"/>
        <v>0.8</v>
      </c>
      <c r="H20" s="23">
        <f t="shared" si="16"/>
        <v>1.3760000000000001E-3</v>
      </c>
      <c r="J20" s="26">
        <f t="shared" si="13"/>
        <v>0.27594422164971955</v>
      </c>
      <c r="K20" s="26">
        <f t="shared" si="8"/>
        <v>3.796992489900141E-4</v>
      </c>
      <c r="L20" s="26">
        <f t="shared" si="17"/>
        <v>2.7556452240072957E-2</v>
      </c>
      <c r="M20" s="26">
        <f t="shared" si="1"/>
        <v>0.24800807016065657</v>
      </c>
      <c r="O20" s="29">
        <f t="shared" si="2"/>
        <v>13</v>
      </c>
      <c r="P20" s="29">
        <f t="shared" si="3"/>
        <v>52</v>
      </c>
      <c r="Q20" s="33">
        <f t="shared" si="4"/>
        <v>715.18694159078007</v>
      </c>
      <c r="R20" s="33">
        <f t="shared" si="5"/>
        <v>16.556653298983171</v>
      </c>
      <c r="S20" s="33">
        <f t="shared" si="6"/>
        <v>379.6992489900141</v>
      </c>
      <c r="T20" s="33"/>
      <c r="U20" s="33"/>
      <c r="V20" s="33">
        <f t="shared" si="14"/>
        <v>17.498199743210254</v>
      </c>
      <c r="W20" s="33">
        <f t="shared" si="15"/>
        <v>71.518694159078009</v>
      </c>
      <c r="X20" s="33"/>
      <c r="Y20" s="33">
        <f t="shared" si="9"/>
        <v>57.214955327262409</v>
      </c>
      <c r="Z20" s="33">
        <f t="shared" si="0"/>
        <v>847.57607320110424</v>
      </c>
      <c r="AA20" s="33">
        <f t="shared" si="7"/>
        <v>57.749443022765945</v>
      </c>
      <c r="AB20" s="49">
        <f t="shared" si="10"/>
        <v>271.2955569933215</v>
      </c>
      <c r="AC20" s="27"/>
    </row>
    <row r="21" spans="1:29" ht="14.45" x14ac:dyDescent="0.3">
      <c r="A21" s="23">
        <f t="shared" si="11"/>
        <v>14</v>
      </c>
      <c r="B21" s="23">
        <f t="shared" si="11"/>
        <v>53</v>
      </c>
      <c r="D21" s="58">
        <f>IF(B21&lt;65,'Premium rates'!B43,0)</f>
        <v>2.8479452054794523</v>
      </c>
      <c r="F21" s="23">
        <f>Mortality!B59</f>
        <v>1.89E-3</v>
      </c>
      <c r="G21" s="28">
        <f t="shared" si="12"/>
        <v>0.8</v>
      </c>
      <c r="H21" s="23">
        <f t="shared" si="16"/>
        <v>1.5120000000000001E-3</v>
      </c>
      <c r="J21" s="26">
        <f t="shared" si="13"/>
        <v>0.24800807016065657</v>
      </c>
      <c r="K21" s="26">
        <f t="shared" si="8"/>
        <v>3.7498820208291278E-4</v>
      </c>
      <c r="L21" s="26">
        <f t="shared" si="17"/>
        <v>2.4763308195857366E-2</v>
      </c>
      <c r="M21" s="26">
        <f t="shared" si="1"/>
        <v>0.22286977376271627</v>
      </c>
      <c r="O21" s="29">
        <f t="shared" si="2"/>
        <v>14</v>
      </c>
      <c r="P21" s="29">
        <f t="shared" si="3"/>
        <v>53</v>
      </c>
      <c r="Q21" s="33">
        <f t="shared" si="4"/>
        <v>706.31339433425353</v>
      </c>
      <c r="R21" s="33">
        <f t="shared" si="5"/>
        <v>14.880484209639395</v>
      </c>
      <c r="S21" s="33">
        <f t="shared" si="6"/>
        <v>374.98820208291278</v>
      </c>
      <c r="T21" s="33"/>
      <c r="U21" s="33"/>
      <c r="V21" s="33">
        <f t="shared" si="14"/>
        <v>16.041244198293782</v>
      </c>
      <c r="W21" s="33">
        <f t="shared" si="15"/>
        <v>70.631339433425353</v>
      </c>
      <c r="X21" s="33"/>
      <c r="Y21" s="33">
        <f t="shared" si="9"/>
        <v>56.505071546740282</v>
      </c>
      <c r="Z21" s="33">
        <f t="shared" si="0"/>
        <v>838.2345901957724</v>
      </c>
      <c r="AA21" s="33">
        <f t="shared" si="7"/>
        <v>57.023691862661508</v>
      </c>
      <c r="AB21" s="49">
        <f t="shared" si="10"/>
        <v>270.69996985301407</v>
      </c>
      <c r="AC21" s="27"/>
    </row>
    <row r="22" spans="1:29" ht="14.45" x14ac:dyDescent="0.3">
      <c r="A22" s="23">
        <f t="shared" si="11"/>
        <v>15</v>
      </c>
      <c r="B22" s="23">
        <f t="shared" si="11"/>
        <v>54</v>
      </c>
      <c r="D22" s="58">
        <f>IF(B22&lt;65,'Premium rates'!B44,0)</f>
        <v>3.1342465753424658</v>
      </c>
      <c r="F22" s="23">
        <f>Mortality!B60</f>
        <v>2.0799999999999998E-3</v>
      </c>
      <c r="G22" s="28">
        <f t="shared" si="12"/>
        <v>0.8</v>
      </c>
      <c r="H22" s="23">
        <f t="shared" si="16"/>
        <v>1.6639999999999999E-3</v>
      </c>
      <c r="J22" s="26">
        <f t="shared" si="13"/>
        <v>0.22286977376271627</v>
      </c>
      <c r="K22" s="26">
        <f t="shared" si="8"/>
        <v>3.7085530354115983E-4</v>
      </c>
      <c r="L22" s="26">
        <f t="shared" si="17"/>
        <v>2.224989184591751E-2</v>
      </c>
      <c r="M22" s="26">
        <f t="shared" si="1"/>
        <v>0.20024902661325758</v>
      </c>
      <c r="O22" s="29">
        <f t="shared" si="2"/>
        <v>15</v>
      </c>
      <c r="P22" s="29">
        <f t="shared" si="3"/>
        <v>54</v>
      </c>
      <c r="Q22" s="33">
        <f t="shared" si="4"/>
        <v>698.52882516314367</v>
      </c>
      <c r="R22" s="33">
        <f t="shared" si="5"/>
        <v>13.372186425762976</v>
      </c>
      <c r="S22" s="33">
        <f t="shared" si="6"/>
        <v>370.85530354115986</v>
      </c>
      <c r="T22" s="33"/>
      <c r="U22" s="33"/>
      <c r="V22" s="33">
        <f t="shared" si="14"/>
        <v>14.703596670426551</v>
      </c>
      <c r="W22" s="33">
        <f t="shared" si="15"/>
        <v>69.852882516314367</v>
      </c>
      <c r="X22" s="33"/>
      <c r="Y22" s="33">
        <f t="shared" si="9"/>
        <v>55.882306013051497</v>
      </c>
      <c r="Z22" s="33">
        <f t="shared" si="0"/>
        <v>832.8164997230823</v>
      </c>
      <c r="AA22" s="33">
        <f t="shared" si="7"/>
        <v>56.387872663395463</v>
      </c>
      <c r="AB22" s="49">
        <f t="shared" si="10"/>
        <v>266.3362785166816</v>
      </c>
      <c r="AC22" s="27"/>
    </row>
    <row r="23" spans="1:29" ht="14.45" x14ac:dyDescent="0.3">
      <c r="A23" s="23">
        <f t="shared" si="11"/>
        <v>16</v>
      </c>
      <c r="B23" s="23">
        <f t="shared" si="11"/>
        <v>55</v>
      </c>
      <c r="D23" s="58">
        <f>IF(B23&lt;65,'Premium rates'!B45,0)</f>
        <v>3.4657534246575348</v>
      </c>
      <c r="F23" s="23">
        <f>Mortality!B61</f>
        <v>2.3E-3</v>
      </c>
      <c r="G23" s="28">
        <f t="shared" si="12"/>
        <v>0.8</v>
      </c>
      <c r="H23" s="23">
        <f t="shared" si="16"/>
        <v>1.8400000000000001E-3</v>
      </c>
      <c r="J23" s="26">
        <f t="shared" si="13"/>
        <v>0.20024902661325758</v>
      </c>
      <c r="K23" s="26">
        <f t="shared" si="8"/>
        <v>3.6845820896839397E-4</v>
      </c>
      <c r="L23" s="26">
        <f t="shared" si="17"/>
        <v>1.9988056840428921E-2</v>
      </c>
      <c r="M23" s="26">
        <f t="shared" si="1"/>
        <v>0.17989251156386027</v>
      </c>
      <c r="O23" s="29">
        <f t="shared" si="2"/>
        <v>16</v>
      </c>
      <c r="P23" s="29">
        <f t="shared" si="3"/>
        <v>55</v>
      </c>
      <c r="Q23" s="33">
        <f t="shared" si="4"/>
        <v>694.01374976923523</v>
      </c>
      <c r="R23" s="33">
        <f t="shared" si="5"/>
        <v>12.014941596795454</v>
      </c>
      <c r="S23" s="33">
        <f t="shared" si="6"/>
        <v>368.45820896839399</v>
      </c>
      <c r="T23" s="33"/>
      <c r="U23" s="33"/>
      <c r="V23" s="33">
        <f t="shared" si="14"/>
        <v>13.475441234950464</v>
      </c>
      <c r="W23" s="33">
        <f t="shared" si="15"/>
        <v>69.40137497692352</v>
      </c>
      <c r="X23" s="33"/>
      <c r="Y23" s="33">
        <f t="shared" si="9"/>
        <v>55.521099981538818</v>
      </c>
      <c r="Z23" s="33">
        <f t="shared" si="0"/>
        <v>829.47697797801891</v>
      </c>
      <c r="AA23" s="33">
        <f t="shared" si="7"/>
        <v>56.017890995828004</v>
      </c>
      <c r="AB23" s="49">
        <f t="shared" si="10"/>
        <v>260.60854767274196</v>
      </c>
      <c r="AC23" s="27"/>
    </row>
    <row r="24" spans="1:29" ht="14.45" x14ac:dyDescent="0.3">
      <c r="A24" s="23">
        <f t="shared" si="11"/>
        <v>17</v>
      </c>
      <c r="B24" s="23">
        <f t="shared" si="11"/>
        <v>56</v>
      </c>
      <c r="D24" s="58">
        <f>IF(B24&lt;65,'Premium rates'!B46,0)</f>
        <v>3.8424657534246585</v>
      </c>
      <c r="F24" s="23">
        <f>Mortality!B62</f>
        <v>2.5500000000000002E-3</v>
      </c>
      <c r="G24" s="28">
        <f t="shared" si="12"/>
        <v>0.8</v>
      </c>
      <c r="H24" s="23">
        <f t="shared" si="16"/>
        <v>2.0400000000000001E-3</v>
      </c>
      <c r="J24" s="26">
        <f t="shared" si="13"/>
        <v>0.17989251156386027</v>
      </c>
      <c r="K24" s="26">
        <f t="shared" si="8"/>
        <v>3.6698072359027498E-4</v>
      </c>
      <c r="L24" s="26">
        <f t="shared" si="17"/>
        <v>1.7952553084027E-2</v>
      </c>
      <c r="M24" s="26">
        <f t="shared" si="1"/>
        <v>0.16157297775624299</v>
      </c>
      <c r="O24" s="29">
        <f t="shared" si="2"/>
        <v>17</v>
      </c>
      <c r="P24" s="29">
        <f t="shared" si="3"/>
        <v>56</v>
      </c>
      <c r="Q24" s="33">
        <f t="shared" si="4"/>
        <v>691.23081498168244</v>
      </c>
      <c r="R24" s="33">
        <f t="shared" si="5"/>
        <v>10.793550693831616</v>
      </c>
      <c r="S24" s="33">
        <f t="shared" si="6"/>
        <v>366.98072359027498</v>
      </c>
      <c r="T24" s="33"/>
      <c r="U24" s="33"/>
      <c r="V24" s="33">
        <f t="shared" si="14"/>
        <v>12.347693416385749</v>
      </c>
      <c r="W24" s="33">
        <f t="shared" si="15"/>
        <v>69.123081498168247</v>
      </c>
      <c r="X24" s="33"/>
      <c r="Y24" s="33">
        <f t="shared" si="9"/>
        <v>55.298465198534593</v>
      </c>
      <c r="Z24" s="33">
        <f t="shared" si="0"/>
        <v>835.57576113064192</v>
      </c>
      <c r="AA24" s="33">
        <f t="shared" si="7"/>
        <v>55.78928414161777</v>
      </c>
      <c r="AB24" s="49">
        <f t="shared" si="10"/>
        <v>257.40320785883171</v>
      </c>
      <c r="AC24" s="27"/>
    </row>
    <row r="25" spans="1:29" ht="14.45" x14ac:dyDescent="0.3">
      <c r="A25" s="23">
        <f t="shared" si="11"/>
        <v>18</v>
      </c>
      <c r="B25" s="23">
        <f t="shared" si="11"/>
        <v>57</v>
      </c>
      <c r="D25" s="58">
        <f>IF(B25&lt;65,'Premium rates'!B47,0)</f>
        <v>4.309589041095891</v>
      </c>
      <c r="F25" s="23">
        <f>Mortality!B63</f>
        <v>2.8600000000000001E-3</v>
      </c>
      <c r="G25" s="28">
        <f t="shared" si="12"/>
        <v>0.8</v>
      </c>
      <c r="H25" s="23">
        <f t="shared" si="16"/>
        <v>2.2880000000000001E-3</v>
      </c>
      <c r="J25" s="26">
        <f t="shared" si="13"/>
        <v>0.16157297775624299</v>
      </c>
      <c r="K25" s="26">
        <f t="shared" si="8"/>
        <v>3.69678973106284E-4</v>
      </c>
      <c r="L25" s="26">
        <f t="shared" si="17"/>
        <v>1.6120329878313671E-2</v>
      </c>
      <c r="M25" s="26">
        <f t="shared" si="1"/>
        <v>0.14508296890482306</v>
      </c>
      <c r="O25" s="29">
        <f t="shared" si="2"/>
        <v>18</v>
      </c>
      <c r="P25" s="29">
        <f t="shared" si="3"/>
        <v>57</v>
      </c>
      <c r="Q25" s="33">
        <f t="shared" si="4"/>
        <v>696.31313427553494</v>
      </c>
      <c r="R25" s="33">
        <f t="shared" si="5"/>
        <v>9.6943786653745789</v>
      </c>
      <c r="S25" s="33">
        <f t="shared" si="6"/>
        <v>369.67897310628399</v>
      </c>
      <c r="T25" s="33"/>
      <c r="U25" s="33"/>
      <c r="V25" s="33">
        <f t="shared" si="14"/>
        <v>11.312058783827386</v>
      </c>
      <c r="W25" s="33">
        <f t="shared" si="15"/>
        <v>69.631313427553494</v>
      </c>
      <c r="X25" s="33"/>
      <c r="Y25" s="33">
        <f t="shared" si="9"/>
        <v>55.705050742042793</v>
      </c>
      <c r="Z25" s="33">
        <f t="shared" si="0"/>
        <v>839.49378171777084</v>
      </c>
      <c r="AA25" s="33">
        <f t="shared" si="7"/>
        <v>56.197394044725108</v>
      </c>
      <c r="AB25" s="49">
        <f t="shared" si="10"/>
        <v>249.7787277733039</v>
      </c>
      <c r="AC25" s="27"/>
    </row>
    <row r="26" spans="1:29" ht="14.45" x14ac:dyDescent="0.3">
      <c r="A26" s="23">
        <f t="shared" si="11"/>
        <v>19</v>
      </c>
      <c r="B26" s="23">
        <f t="shared" si="11"/>
        <v>58</v>
      </c>
      <c r="D26" s="58">
        <f>IF(B26&lt;65,'Premium rates'!B48,0)</f>
        <v>4.8219178082191796</v>
      </c>
      <c r="F26" s="23">
        <f>Mortality!B64</f>
        <v>3.2000000000000002E-3</v>
      </c>
      <c r="G26" s="28">
        <f t="shared" si="12"/>
        <v>0.8</v>
      </c>
      <c r="H26" s="23">
        <f t="shared" si="16"/>
        <v>2.5600000000000002E-3</v>
      </c>
      <c r="J26" s="26">
        <f t="shared" si="13"/>
        <v>0.14508296890482306</v>
      </c>
      <c r="K26" s="26">
        <f t="shared" si="8"/>
        <v>3.7141240039634705E-4</v>
      </c>
      <c r="L26" s="26">
        <f t="shared" si="17"/>
        <v>1.4471155650442671E-2</v>
      </c>
      <c r="M26" s="26">
        <f t="shared" si="1"/>
        <v>0.13024040085398403</v>
      </c>
      <c r="O26" s="29">
        <f t="shared" si="2"/>
        <v>19</v>
      </c>
      <c r="P26" s="29">
        <f t="shared" si="3"/>
        <v>58</v>
      </c>
      <c r="Q26" s="33">
        <f t="shared" si="4"/>
        <v>699.5781514314757</v>
      </c>
      <c r="R26" s="33">
        <f t="shared" si="5"/>
        <v>8.7049781342893837</v>
      </c>
      <c r="S26" s="33">
        <f t="shared" si="6"/>
        <v>371.41240039634704</v>
      </c>
      <c r="T26" s="33"/>
      <c r="U26" s="33"/>
      <c r="V26" s="33">
        <f t="shared" si="14"/>
        <v>10.360710296276929</v>
      </c>
      <c r="W26" s="33">
        <f t="shared" si="15"/>
        <v>69.95781514314757</v>
      </c>
      <c r="X26" s="33"/>
      <c r="Y26" s="33">
        <f t="shared" si="9"/>
        <v>55.966252114518056</v>
      </c>
      <c r="Z26" s="33">
        <f t="shared" si="0"/>
        <v>843.10142229532471</v>
      </c>
      <c r="AA26" s="33">
        <f t="shared" si="7"/>
        <v>56.459685349183736</v>
      </c>
      <c r="AB26" s="49">
        <f t="shared" si="10"/>
        <v>253.12761637753033</v>
      </c>
      <c r="AC26" s="27"/>
    </row>
    <row r="27" spans="1:29" ht="14.45" x14ac:dyDescent="0.3">
      <c r="A27" s="23">
        <f t="shared" si="11"/>
        <v>20</v>
      </c>
      <c r="B27" s="23">
        <f t="shared" si="11"/>
        <v>59</v>
      </c>
      <c r="D27" s="58">
        <f>IF(B27&lt;65,'Premium rates'!B49,0)</f>
        <v>5.3945205479452056</v>
      </c>
      <c r="F27" s="23">
        <f>Mortality!B65</f>
        <v>3.5799999999999998E-3</v>
      </c>
      <c r="G27" s="28">
        <f t="shared" si="12"/>
        <v>0.8</v>
      </c>
      <c r="H27" s="23">
        <f t="shared" si="16"/>
        <v>2.8640000000000002E-3</v>
      </c>
      <c r="J27" s="26">
        <f t="shared" si="13"/>
        <v>0.13024040085398403</v>
      </c>
      <c r="K27" s="26">
        <f t="shared" si="8"/>
        <v>3.7300850804581031E-4</v>
      </c>
      <c r="L27" s="26">
        <f t="shared" si="17"/>
        <v>1.2986739234593822E-2</v>
      </c>
      <c r="M27" s="26">
        <f t="shared" si="1"/>
        <v>0.11688065311134439</v>
      </c>
      <c r="O27" s="29">
        <f t="shared" si="2"/>
        <v>20</v>
      </c>
      <c r="P27" s="29">
        <f t="shared" si="3"/>
        <v>59</v>
      </c>
      <c r="Q27" s="33">
        <f t="shared" si="4"/>
        <v>702.58451857943726</v>
      </c>
      <c r="R27" s="33">
        <f t="shared" si="5"/>
        <v>7.8144240512390422</v>
      </c>
      <c r="S27" s="33">
        <f t="shared" si="6"/>
        <v>373.00850804581029</v>
      </c>
      <c r="T27" s="33"/>
      <c r="U27" s="33"/>
      <c r="V27" s="33">
        <f t="shared" si="14"/>
        <v>9.4867835539291452</v>
      </c>
      <c r="W27" s="33">
        <f t="shared" si="15"/>
        <v>70.258451857943726</v>
      </c>
      <c r="X27" s="33"/>
      <c r="Y27" s="33">
        <f t="shared" si="9"/>
        <v>56.206761486354985</v>
      </c>
      <c r="Z27" s="33">
        <f t="shared" si="0"/>
        <v>839.04297885573874</v>
      </c>
      <c r="AA27" s="33">
        <f t="shared" si="7"/>
        <v>56.701934721110923</v>
      </c>
      <c r="AB27" s="49">
        <f t="shared" si="10"/>
        <v>254.53273183019519</v>
      </c>
      <c r="AC27" s="27"/>
    </row>
    <row r="28" spans="1:29" ht="14.45" x14ac:dyDescent="0.3">
      <c r="A28" s="23">
        <f t="shared" si="11"/>
        <v>21</v>
      </c>
      <c r="B28" s="23">
        <f t="shared" si="11"/>
        <v>60</v>
      </c>
      <c r="D28" s="58">
        <f>IF(B28&lt;65,'Premium rates'!B50,0)</f>
        <v>5.9821917808219185</v>
      </c>
      <c r="F28" s="23">
        <f>Mortality!B66</f>
        <v>3.9699999999999996E-3</v>
      </c>
      <c r="G28" s="28">
        <f t="shared" si="12"/>
        <v>0.8</v>
      </c>
      <c r="H28" s="23">
        <f t="shared" si="16"/>
        <v>3.176E-3</v>
      </c>
      <c r="J28" s="26">
        <f t="shared" si="13"/>
        <v>0.11688065311134439</v>
      </c>
      <c r="K28" s="26">
        <f t="shared" si="8"/>
        <v>3.7121295428162979E-4</v>
      </c>
      <c r="L28" s="26">
        <f t="shared" si="17"/>
        <v>1.1650944015706276E-2</v>
      </c>
      <c r="M28" s="26">
        <f t="shared" si="1"/>
        <v>0.10485849614135648</v>
      </c>
      <c r="O28" s="29">
        <f t="shared" si="2"/>
        <v>21</v>
      </c>
      <c r="P28" s="29">
        <f t="shared" si="3"/>
        <v>60</v>
      </c>
      <c r="Q28" s="33">
        <f t="shared" si="4"/>
        <v>699.20248237978228</v>
      </c>
      <c r="R28" s="33">
        <f t="shared" si="5"/>
        <v>7.0128391866806634</v>
      </c>
      <c r="S28" s="33">
        <f t="shared" si="6"/>
        <v>371.21295428162978</v>
      </c>
      <c r="T28" s="33"/>
      <c r="U28" s="33"/>
      <c r="V28" s="33">
        <f t="shared" si="14"/>
        <v>8.6839251065525769</v>
      </c>
      <c r="W28" s="33">
        <f t="shared" si="15"/>
        <v>69.920248237978228</v>
      </c>
      <c r="X28" s="33"/>
      <c r="Y28" s="33">
        <f t="shared" si="9"/>
        <v>55.936198590382581</v>
      </c>
      <c r="Z28" s="33">
        <f t="shared" si="0"/>
        <v>830.47928943954332</v>
      </c>
      <c r="AA28" s="33">
        <f t="shared" si="7"/>
        <v>56.428717139491532</v>
      </c>
      <c r="AB28" s="49">
        <f t="shared" si="10"/>
        <v>260.94915592899736</v>
      </c>
      <c r="AC28" s="27"/>
    </row>
    <row r="29" spans="1:29" ht="14.45" x14ac:dyDescent="0.3">
      <c r="A29" s="23">
        <f t="shared" si="11"/>
        <v>22</v>
      </c>
      <c r="B29" s="23">
        <f t="shared" si="11"/>
        <v>61</v>
      </c>
      <c r="D29" s="58">
        <f>IF(B29&lt;65,'Premium rates'!B51,0)</f>
        <v>6.6000000000000005</v>
      </c>
      <c r="F29" s="23">
        <f>Mortality!B67</f>
        <v>4.3800000000000002E-3</v>
      </c>
      <c r="G29" s="28">
        <f t="shared" si="12"/>
        <v>0.8</v>
      </c>
      <c r="H29" s="23">
        <f t="shared" si="16"/>
        <v>3.5040000000000002E-3</v>
      </c>
      <c r="J29" s="26">
        <f t="shared" si="13"/>
        <v>0.10485849614135648</v>
      </c>
      <c r="K29" s="26">
        <f t="shared" si="8"/>
        <v>3.674241704793131E-4</v>
      </c>
      <c r="L29" s="26">
        <f t="shared" si="17"/>
        <v>1.0449107197087717E-2</v>
      </c>
      <c r="M29" s="26">
        <f t="shared" si="1"/>
        <v>9.4041964773789441E-2</v>
      </c>
      <c r="O29" s="29">
        <f t="shared" si="2"/>
        <v>22</v>
      </c>
      <c r="P29" s="29">
        <f t="shared" si="3"/>
        <v>61</v>
      </c>
      <c r="Q29" s="33">
        <f t="shared" si="4"/>
        <v>692.06607453295283</v>
      </c>
      <c r="R29" s="33">
        <f t="shared" si="5"/>
        <v>6.2915097684813883</v>
      </c>
      <c r="S29" s="33">
        <f t="shared" si="6"/>
        <v>367.42417047931309</v>
      </c>
      <c r="T29" s="33"/>
      <c r="U29" s="33"/>
      <c r="V29" s="33">
        <f t="shared" si="14"/>
        <v>7.9465246736602024</v>
      </c>
      <c r="W29" s="33">
        <f t="shared" si="15"/>
        <v>69.206607453295291</v>
      </c>
      <c r="X29" s="33"/>
      <c r="Y29" s="33">
        <f t="shared" si="9"/>
        <v>55.365285962636229</v>
      </c>
      <c r="Z29" s="33">
        <f t="shared" si="0"/>
        <v>814.53223955029569</v>
      </c>
      <c r="AA29" s="33">
        <f t="shared" si="7"/>
        <v>55.852738226055436</v>
      </c>
      <c r="AB29" s="49">
        <f t="shared" si="10"/>
        <v>262.83142337478034</v>
      </c>
      <c r="AC29" s="27"/>
    </row>
    <row r="30" spans="1:29" ht="14.45" x14ac:dyDescent="0.3">
      <c r="A30" s="23">
        <f t="shared" si="11"/>
        <v>23</v>
      </c>
      <c r="B30" s="23">
        <f t="shared" si="11"/>
        <v>62</v>
      </c>
      <c r="D30" s="58">
        <f>IF(B30&lt;65,'Premium rates'!B52,0)</f>
        <v>7.2178082191780826</v>
      </c>
      <c r="F30" s="23">
        <f>Mortality!B68</f>
        <v>4.79E-3</v>
      </c>
      <c r="G30" s="28">
        <f t="shared" si="12"/>
        <v>0.8</v>
      </c>
      <c r="H30" s="23">
        <f t="shared" si="16"/>
        <v>3.8320000000000003E-3</v>
      </c>
      <c r="J30" s="26">
        <f t="shared" si="13"/>
        <v>9.4041964773789441E-2</v>
      </c>
      <c r="K30" s="26">
        <f t="shared" si="8"/>
        <v>3.6036880901316117E-4</v>
      </c>
      <c r="L30" s="26">
        <f t="shared" si="17"/>
        <v>9.3681595964776286E-3</v>
      </c>
      <c r="M30" s="26">
        <f t="shared" si="1"/>
        <v>8.4313436368298647E-2</v>
      </c>
      <c r="O30" s="29">
        <f t="shared" si="2"/>
        <v>23</v>
      </c>
      <c r="P30" s="29">
        <f t="shared" si="3"/>
        <v>62</v>
      </c>
      <c r="Q30" s="33">
        <f t="shared" si="4"/>
        <v>678.77686629191305</v>
      </c>
      <c r="R30" s="33">
        <f t="shared" si="5"/>
        <v>5.6425178864273668</v>
      </c>
      <c r="S30" s="33">
        <f t="shared" si="6"/>
        <v>360.36880901316118</v>
      </c>
      <c r="T30" s="33"/>
      <c r="U30" s="33"/>
      <c r="V30" s="33">
        <f t="shared" si="14"/>
        <v>7.2693482870049939</v>
      </c>
      <c r="W30" s="33">
        <f t="shared" si="15"/>
        <v>67.877686629191302</v>
      </c>
      <c r="X30" s="33"/>
      <c r="Y30" s="33">
        <f t="shared" si="9"/>
        <v>54.302149303353048</v>
      </c>
      <c r="Z30" s="33">
        <f t="shared" si="0"/>
        <v>800.40015620864347</v>
      </c>
      <c r="AA30" s="33">
        <f t="shared" si="7"/>
        <v>54.780097580363474</v>
      </c>
      <c r="AB30" s="49">
        <f t="shared" si="10"/>
        <v>265.32853841524098</v>
      </c>
      <c r="AC30" s="27"/>
    </row>
    <row r="31" spans="1:29" ht="14.45" x14ac:dyDescent="0.3">
      <c r="A31" s="23">
        <f t="shared" si="11"/>
        <v>24</v>
      </c>
      <c r="B31" s="23">
        <f t="shared" si="11"/>
        <v>63</v>
      </c>
      <c r="D31" s="58">
        <f>IF(B31&lt;65,'Premium rates'!B53,0)</f>
        <v>7.9109589041095907</v>
      </c>
      <c r="F31" s="23">
        <f>Mortality!B69</f>
        <v>5.2500000000000003E-3</v>
      </c>
      <c r="G31" s="28">
        <f t="shared" si="12"/>
        <v>0.8</v>
      </c>
      <c r="H31" s="23">
        <f t="shared" si="16"/>
        <v>4.2000000000000006E-3</v>
      </c>
      <c r="J31" s="26">
        <f t="shared" si="13"/>
        <v>8.4313436368298647E-2</v>
      </c>
      <c r="K31" s="26">
        <f t="shared" si="8"/>
        <v>3.5411643274685438E-4</v>
      </c>
      <c r="L31" s="26">
        <f t="shared" si="17"/>
        <v>8.3959319935551797E-3</v>
      </c>
      <c r="M31" s="26">
        <f t="shared" si="1"/>
        <v>7.5563387941996615E-2</v>
      </c>
      <c r="O31" s="29">
        <f t="shared" si="2"/>
        <v>24</v>
      </c>
      <c r="P31" s="29">
        <f t="shared" si="3"/>
        <v>63</v>
      </c>
      <c r="Q31" s="33">
        <f t="shared" si="4"/>
        <v>667.00013017386959</v>
      </c>
      <c r="R31" s="33">
        <f t="shared" si="5"/>
        <v>5.0588061820979187</v>
      </c>
      <c r="S31" s="33">
        <f t="shared" si="6"/>
        <v>354.1164327468544</v>
      </c>
      <c r="T31" s="33"/>
      <c r="U31" s="33"/>
      <c r="V31" s="33">
        <f t="shared" si="14"/>
        <v>6.6476897885309159</v>
      </c>
      <c r="W31" s="33">
        <f t="shared" si="15"/>
        <v>66.700013017386965</v>
      </c>
      <c r="X31" s="33"/>
      <c r="Y31" s="33">
        <f t="shared" si="9"/>
        <v>53.360010413909571</v>
      </c>
      <c r="Z31" s="33">
        <f t="shared" si="0"/>
        <v>791.11761830560522</v>
      </c>
      <c r="AA31" s="33">
        <f t="shared" si="7"/>
        <v>53.830055173791344</v>
      </c>
      <c r="AB31" s="49">
        <f t="shared" si="10"/>
        <v>259.19692890472925</v>
      </c>
      <c r="AC31" s="27"/>
    </row>
    <row r="32" spans="1:29" ht="14.45" x14ac:dyDescent="0.3">
      <c r="A32" s="23">
        <f t="shared" si="11"/>
        <v>25</v>
      </c>
      <c r="B32" s="23">
        <f t="shared" si="11"/>
        <v>64</v>
      </c>
      <c r="C32" s="22"/>
      <c r="D32" s="58">
        <f>IF(B32&lt;65,'Premium rates'!B54,0)</f>
        <v>8.7246575342465764</v>
      </c>
      <c r="E32" s="22"/>
      <c r="F32" s="23">
        <f>Mortality!B70</f>
        <v>5.79E-3</v>
      </c>
      <c r="G32" s="28">
        <f t="shared" si="12"/>
        <v>0.8</v>
      </c>
      <c r="H32" s="23">
        <f t="shared" ref="H32" si="18">F32*G32</f>
        <v>4.6319999999999998E-3</v>
      </c>
      <c r="I32" s="22"/>
      <c r="J32" s="26">
        <f t="shared" ref="J32" si="19">M31</f>
        <v>7.5563387941996615E-2</v>
      </c>
      <c r="K32" s="26">
        <f t="shared" ref="K32" si="20">H32*J32</f>
        <v>3.5000961294732829E-4</v>
      </c>
      <c r="L32" s="26">
        <f t="shared" si="17"/>
        <v>7.5213378329049285E-3</v>
      </c>
      <c r="M32" s="26">
        <f t="shared" si="1"/>
        <v>0</v>
      </c>
      <c r="N32" s="22"/>
      <c r="O32" s="29">
        <f t="shared" si="2"/>
        <v>25</v>
      </c>
      <c r="P32" s="29">
        <f t="shared" si="3"/>
        <v>64</v>
      </c>
      <c r="Q32" s="33">
        <f t="shared" si="4"/>
        <v>659.26468192133768</v>
      </c>
      <c r="R32" s="33">
        <f t="shared" si="5"/>
        <v>4.5338032765197971</v>
      </c>
      <c r="S32" s="33">
        <f t="shared" si="6"/>
        <v>350.00961294732826</v>
      </c>
      <c r="T32" s="33"/>
      <c r="U32" s="33"/>
      <c r="V32" s="33">
        <f t="shared" si="14"/>
        <v>6.0769483931227217</v>
      </c>
      <c r="W32" s="33">
        <f t="shared" si="15"/>
        <v>65.926468192133768</v>
      </c>
      <c r="X32" s="33"/>
      <c r="Y32" s="33">
        <f t="shared" si="9"/>
        <v>52.741174553707019</v>
      </c>
      <c r="Z32" s="33">
        <f t="shared" si="0"/>
        <v>0</v>
      </c>
      <c r="AA32" s="33">
        <f t="shared" si="7"/>
        <v>53.206860494579971</v>
      </c>
      <c r="AB32" s="49">
        <f t="shared" si="10"/>
        <v>251.53367950918397</v>
      </c>
      <c r="AC32" s="27"/>
    </row>
    <row r="33" spans="1:28" ht="14.45" x14ac:dyDescent="0.3">
      <c r="A33" s="23">
        <f t="shared" ref="A33:B33" si="21">A32+1</f>
        <v>26</v>
      </c>
      <c r="B33" s="23">
        <f t="shared" si="21"/>
        <v>65</v>
      </c>
      <c r="C33" s="22"/>
      <c r="D33" s="58">
        <f>IF(B33&lt;65,'Premium rates'!B55,0)</f>
        <v>0</v>
      </c>
      <c r="E33" s="22"/>
      <c r="F33" s="23">
        <f>Mortality!B71</f>
        <v>6.4599999999999996E-3</v>
      </c>
      <c r="G33" s="28">
        <f t="shared" si="12"/>
        <v>0.8</v>
      </c>
      <c r="H33" s="23">
        <f t="shared" ref="H33:H42" si="22">F33*G33</f>
        <v>5.1679999999999999E-3</v>
      </c>
      <c r="I33" s="22"/>
      <c r="J33" s="26">
        <f t="shared" ref="J33:J42" si="23">M32</f>
        <v>0</v>
      </c>
      <c r="K33" s="26">
        <f t="shared" ref="K33:K42" si="24">H33*J33</f>
        <v>0</v>
      </c>
      <c r="L33" s="26">
        <f t="shared" ref="L33:L42" si="25">Lapse_Y5*(J33-K33)</f>
        <v>0</v>
      </c>
      <c r="M33" s="26">
        <f t="shared" ref="M33:M42" si="26">IF(B33=64,0,(J33-L33-K33))</f>
        <v>0</v>
      </c>
      <c r="N33" s="22"/>
      <c r="O33" s="29">
        <f t="shared" ref="O33:O42" si="27">A33</f>
        <v>26</v>
      </c>
      <c r="P33" s="29">
        <f t="shared" ref="P33:P42" si="28">B33</f>
        <v>65</v>
      </c>
      <c r="Q33" s="33">
        <f t="shared" si="4"/>
        <v>0</v>
      </c>
      <c r="R33" s="33">
        <f t="shared" ref="R33:R42" si="29">Policy_Fee*J33</f>
        <v>0</v>
      </c>
      <c r="S33" s="33">
        <f t="shared" si="6"/>
        <v>0</v>
      </c>
      <c r="T33" s="33"/>
      <c r="U33" s="33"/>
      <c r="V33" s="33">
        <f t="shared" ref="V33:V42" si="30">(RenExp_dollar*J33)*(1+Expense_inflation)^(O33-1)</f>
        <v>0</v>
      </c>
      <c r="W33" s="33">
        <f t="shared" ref="W33:W42" si="31">(RenExp_perc*Q33)</f>
        <v>0</v>
      </c>
      <c r="X33" s="33"/>
      <c r="Y33" s="33">
        <f t="shared" ref="Y33:Y42" si="32">(RenComm_percent*Q33)</f>
        <v>0</v>
      </c>
      <c r="Z33" s="33">
        <f t="shared" ref="Z33:Z40" si="33">Q34*Reserves</f>
        <v>0</v>
      </c>
      <c r="AA33" s="33">
        <f t="shared" ref="AA33:AA42" si="34">(SUM(Q33:R33)-SUM(T33:Y33)+Z32)*Interest</f>
        <v>0</v>
      </c>
      <c r="AB33" s="49">
        <f t="shared" ref="AB33:AB42" si="35">SUM(Q33:R33)-SUM(S33:Y33)+AA33-(Z32-Z31)</f>
        <v>791.11761830560522</v>
      </c>
    </row>
    <row r="34" spans="1:28" ht="14.45" x14ac:dyDescent="0.3">
      <c r="A34" s="23">
        <f t="shared" ref="A34:B34" si="36">A33+1</f>
        <v>27</v>
      </c>
      <c r="B34" s="23">
        <f t="shared" si="36"/>
        <v>66</v>
      </c>
      <c r="C34" s="22"/>
      <c r="D34" s="58">
        <f>IF(B34&lt;65,'Premium rates'!B56,0)</f>
        <v>0</v>
      </c>
      <c r="E34" s="22"/>
      <c r="F34" s="23">
        <f>Mortality!B72</f>
        <v>7.3200000000000001E-3</v>
      </c>
      <c r="G34" s="28">
        <f t="shared" si="12"/>
        <v>0.8</v>
      </c>
      <c r="H34" s="23">
        <f t="shared" si="22"/>
        <v>5.8560000000000001E-3</v>
      </c>
      <c r="I34" s="22"/>
      <c r="J34" s="26">
        <f t="shared" si="23"/>
        <v>0</v>
      </c>
      <c r="K34" s="26">
        <f t="shared" si="24"/>
        <v>0</v>
      </c>
      <c r="L34" s="26">
        <f t="shared" si="25"/>
        <v>0</v>
      </c>
      <c r="M34" s="26">
        <f t="shared" si="26"/>
        <v>0</v>
      </c>
      <c r="N34" s="22"/>
      <c r="O34" s="29">
        <f t="shared" si="27"/>
        <v>27</v>
      </c>
      <c r="P34" s="29">
        <f t="shared" si="28"/>
        <v>66</v>
      </c>
      <c r="Q34" s="33">
        <f t="shared" si="4"/>
        <v>0</v>
      </c>
      <c r="R34" s="33">
        <f t="shared" si="29"/>
        <v>0</v>
      </c>
      <c r="S34" s="33">
        <f t="shared" si="6"/>
        <v>0</v>
      </c>
      <c r="T34" s="33"/>
      <c r="U34" s="33"/>
      <c r="V34" s="33">
        <f t="shared" si="30"/>
        <v>0</v>
      </c>
      <c r="W34" s="33">
        <f t="shared" si="31"/>
        <v>0</v>
      </c>
      <c r="X34" s="33"/>
      <c r="Y34" s="33">
        <f t="shared" si="32"/>
        <v>0</v>
      </c>
      <c r="Z34" s="33">
        <f t="shared" si="33"/>
        <v>0</v>
      </c>
      <c r="AA34" s="33">
        <f t="shared" si="34"/>
        <v>0</v>
      </c>
      <c r="AB34" s="49">
        <f t="shared" si="35"/>
        <v>0</v>
      </c>
    </row>
    <row r="35" spans="1:28" ht="14.45" x14ac:dyDescent="0.3">
      <c r="A35" s="23">
        <f t="shared" ref="A35:B35" si="37">A34+1</f>
        <v>28</v>
      </c>
      <c r="B35" s="23">
        <f t="shared" si="37"/>
        <v>67</v>
      </c>
      <c r="C35" s="22"/>
      <c r="D35" s="58">
        <f>IF(B35&lt;65,'Premium rates'!B57,0)</f>
        <v>0</v>
      </c>
      <c r="E35" s="22"/>
      <c r="F35" s="23">
        <f>Mortality!B73</f>
        <v>8.4200000000000004E-3</v>
      </c>
      <c r="G35" s="28">
        <f t="shared" si="12"/>
        <v>0.8</v>
      </c>
      <c r="H35" s="23">
        <f t="shared" si="22"/>
        <v>6.7360000000000007E-3</v>
      </c>
      <c r="I35" s="22"/>
      <c r="J35" s="26">
        <f t="shared" si="23"/>
        <v>0</v>
      </c>
      <c r="K35" s="26">
        <f t="shared" si="24"/>
        <v>0</v>
      </c>
      <c r="L35" s="26">
        <f t="shared" si="25"/>
        <v>0</v>
      </c>
      <c r="M35" s="26">
        <f t="shared" si="26"/>
        <v>0</v>
      </c>
      <c r="N35" s="22"/>
      <c r="O35" s="29">
        <f t="shared" si="27"/>
        <v>28</v>
      </c>
      <c r="P35" s="29">
        <f t="shared" si="28"/>
        <v>67</v>
      </c>
      <c r="Q35" s="33">
        <f t="shared" si="4"/>
        <v>0</v>
      </c>
      <c r="R35" s="33">
        <f t="shared" si="29"/>
        <v>0</v>
      </c>
      <c r="S35" s="33">
        <f t="shared" si="6"/>
        <v>0</v>
      </c>
      <c r="T35" s="33"/>
      <c r="U35" s="33"/>
      <c r="V35" s="33">
        <f t="shared" si="30"/>
        <v>0</v>
      </c>
      <c r="W35" s="33">
        <f t="shared" si="31"/>
        <v>0</v>
      </c>
      <c r="X35" s="33"/>
      <c r="Y35" s="33">
        <f t="shared" si="32"/>
        <v>0</v>
      </c>
      <c r="Z35" s="33">
        <f t="shared" si="33"/>
        <v>0</v>
      </c>
      <c r="AA35" s="33">
        <f t="shared" si="34"/>
        <v>0</v>
      </c>
      <c r="AB35" s="49">
        <f t="shared" si="35"/>
        <v>0</v>
      </c>
    </row>
    <row r="36" spans="1:28" x14ac:dyDescent="0.25">
      <c r="A36" s="23">
        <f t="shared" ref="A36:B36" si="38">A35+1</f>
        <v>29</v>
      </c>
      <c r="B36" s="23">
        <f t="shared" si="38"/>
        <v>68</v>
      </c>
      <c r="C36" s="22"/>
      <c r="D36" s="58">
        <f>IF(B36&lt;65,'Premium rates'!B58,0)</f>
        <v>0</v>
      </c>
      <c r="E36" s="22"/>
      <c r="F36" s="23">
        <f>Mortality!B74</f>
        <v>9.7699999999999992E-3</v>
      </c>
      <c r="G36" s="28">
        <f t="shared" si="12"/>
        <v>0.8</v>
      </c>
      <c r="H36" s="23">
        <f t="shared" si="22"/>
        <v>7.816E-3</v>
      </c>
      <c r="I36" s="22"/>
      <c r="J36" s="26">
        <f t="shared" si="23"/>
        <v>0</v>
      </c>
      <c r="K36" s="26">
        <f t="shared" si="24"/>
        <v>0</v>
      </c>
      <c r="L36" s="26">
        <f t="shared" si="25"/>
        <v>0</v>
      </c>
      <c r="M36" s="26">
        <f t="shared" si="26"/>
        <v>0</v>
      </c>
      <c r="N36" s="22"/>
      <c r="O36" s="29">
        <f t="shared" si="27"/>
        <v>29</v>
      </c>
      <c r="P36" s="29">
        <f t="shared" si="28"/>
        <v>68</v>
      </c>
      <c r="Q36" s="33">
        <f t="shared" si="4"/>
        <v>0</v>
      </c>
      <c r="R36" s="33">
        <f t="shared" si="29"/>
        <v>0</v>
      </c>
      <c r="S36" s="33">
        <f t="shared" si="6"/>
        <v>0</v>
      </c>
      <c r="T36" s="33"/>
      <c r="U36" s="33"/>
      <c r="V36" s="33">
        <f t="shared" si="30"/>
        <v>0</v>
      </c>
      <c r="W36" s="33">
        <f t="shared" si="31"/>
        <v>0</v>
      </c>
      <c r="X36" s="33"/>
      <c r="Y36" s="33">
        <f t="shared" si="32"/>
        <v>0</v>
      </c>
      <c r="Z36" s="33">
        <f t="shared" si="33"/>
        <v>0</v>
      </c>
      <c r="AA36" s="33">
        <f t="shared" si="34"/>
        <v>0</v>
      </c>
      <c r="AB36" s="49">
        <f t="shared" si="35"/>
        <v>0</v>
      </c>
    </row>
    <row r="37" spans="1:28" x14ac:dyDescent="0.25">
      <c r="A37" s="23">
        <f t="shared" ref="A37:B37" si="39">A36+1</f>
        <v>30</v>
      </c>
      <c r="B37" s="23">
        <f t="shared" si="39"/>
        <v>69</v>
      </c>
      <c r="C37" s="22"/>
      <c r="D37" s="58">
        <f>IF(B37&lt;65,'Premium rates'!B59,0)</f>
        <v>0</v>
      </c>
      <c r="E37" s="22"/>
      <c r="F37" s="23">
        <f>Mortality!B75</f>
        <v>1.136E-2</v>
      </c>
      <c r="G37" s="28">
        <f t="shared" si="12"/>
        <v>0.8</v>
      </c>
      <c r="H37" s="23">
        <f t="shared" si="22"/>
        <v>9.0880000000000006E-3</v>
      </c>
      <c r="I37" s="22"/>
      <c r="J37" s="26">
        <f t="shared" si="23"/>
        <v>0</v>
      </c>
      <c r="K37" s="26">
        <f t="shared" si="24"/>
        <v>0</v>
      </c>
      <c r="L37" s="26">
        <f t="shared" si="25"/>
        <v>0</v>
      </c>
      <c r="M37" s="26">
        <f t="shared" si="26"/>
        <v>0</v>
      </c>
      <c r="N37" s="22"/>
      <c r="O37" s="29">
        <f t="shared" si="27"/>
        <v>30</v>
      </c>
      <c r="P37" s="29">
        <f t="shared" si="28"/>
        <v>69</v>
      </c>
      <c r="Q37" s="33">
        <f t="shared" si="4"/>
        <v>0</v>
      </c>
      <c r="R37" s="33">
        <f t="shared" si="29"/>
        <v>0</v>
      </c>
      <c r="S37" s="33">
        <f t="shared" si="6"/>
        <v>0</v>
      </c>
      <c r="T37" s="33"/>
      <c r="U37" s="33"/>
      <c r="V37" s="33">
        <f t="shared" si="30"/>
        <v>0</v>
      </c>
      <c r="W37" s="33">
        <f t="shared" si="31"/>
        <v>0</v>
      </c>
      <c r="X37" s="33"/>
      <c r="Y37" s="33">
        <f t="shared" si="32"/>
        <v>0</v>
      </c>
      <c r="Z37" s="33">
        <f t="shared" si="33"/>
        <v>0</v>
      </c>
      <c r="AA37" s="33">
        <f t="shared" si="34"/>
        <v>0</v>
      </c>
      <c r="AB37" s="49">
        <f t="shared" si="35"/>
        <v>0</v>
      </c>
    </row>
    <row r="38" spans="1:28" x14ac:dyDescent="0.25">
      <c r="A38" s="23">
        <f t="shared" ref="A38:B38" si="40">A37+1</f>
        <v>31</v>
      </c>
      <c r="B38" s="23">
        <f t="shared" si="40"/>
        <v>70</v>
      </c>
      <c r="C38" s="22"/>
      <c r="D38" s="58">
        <f>IF(B38&lt;65,'Premium rates'!B60,0)</f>
        <v>0</v>
      </c>
      <c r="E38" s="22"/>
      <c r="F38" s="23">
        <f>Mortality!B76</f>
        <v>1.321E-2</v>
      </c>
      <c r="G38" s="28">
        <f t="shared" si="12"/>
        <v>0.8</v>
      </c>
      <c r="H38" s="23">
        <f t="shared" si="22"/>
        <v>1.0568000000000001E-2</v>
      </c>
      <c r="I38" s="22"/>
      <c r="J38" s="26">
        <f t="shared" si="23"/>
        <v>0</v>
      </c>
      <c r="K38" s="26">
        <f t="shared" si="24"/>
        <v>0</v>
      </c>
      <c r="L38" s="26">
        <f t="shared" si="25"/>
        <v>0</v>
      </c>
      <c r="M38" s="26">
        <f t="shared" si="26"/>
        <v>0</v>
      </c>
      <c r="N38" s="22"/>
      <c r="O38" s="29">
        <f t="shared" si="27"/>
        <v>31</v>
      </c>
      <c r="P38" s="29">
        <f t="shared" si="28"/>
        <v>70</v>
      </c>
      <c r="Q38" s="33">
        <f t="shared" si="4"/>
        <v>0</v>
      </c>
      <c r="R38" s="33">
        <f t="shared" si="29"/>
        <v>0</v>
      </c>
      <c r="S38" s="33">
        <f t="shared" si="6"/>
        <v>0</v>
      </c>
      <c r="T38" s="33"/>
      <c r="U38" s="33"/>
      <c r="V38" s="33">
        <f t="shared" si="30"/>
        <v>0</v>
      </c>
      <c r="W38" s="33">
        <f t="shared" si="31"/>
        <v>0</v>
      </c>
      <c r="X38" s="33"/>
      <c r="Y38" s="33">
        <f t="shared" si="32"/>
        <v>0</v>
      </c>
      <c r="Z38" s="33">
        <f t="shared" si="33"/>
        <v>0</v>
      </c>
      <c r="AA38" s="33">
        <f t="shared" si="34"/>
        <v>0</v>
      </c>
      <c r="AB38" s="49">
        <f t="shared" si="35"/>
        <v>0</v>
      </c>
    </row>
    <row r="39" spans="1:28" x14ac:dyDescent="0.25">
      <c r="A39" s="23">
        <f t="shared" ref="A39:B39" si="41">A38+1</f>
        <v>32</v>
      </c>
      <c r="B39" s="23">
        <f t="shared" si="41"/>
        <v>71</v>
      </c>
      <c r="C39" s="22"/>
      <c r="D39" s="58">
        <f>IF(B39&lt;65,'Premium rates'!B61,0)</f>
        <v>0</v>
      </c>
      <c r="E39" s="22"/>
      <c r="F39" s="23">
        <f>Mortality!B77</f>
        <v>1.5350000000000001E-2</v>
      </c>
      <c r="G39" s="28">
        <f t="shared" si="12"/>
        <v>0.8</v>
      </c>
      <c r="H39" s="23">
        <f t="shared" si="22"/>
        <v>1.2280000000000001E-2</v>
      </c>
      <c r="I39" s="22"/>
      <c r="J39" s="26">
        <f t="shared" si="23"/>
        <v>0</v>
      </c>
      <c r="K39" s="26">
        <f t="shared" si="24"/>
        <v>0</v>
      </c>
      <c r="L39" s="26">
        <f t="shared" si="25"/>
        <v>0</v>
      </c>
      <c r="M39" s="26">
        <f t="shared" si="26"/>
        <v>0</v>
      </c>
      <c r="N39" s="22"/>
      <c r="O39" s="29">
        <f t="shared" si="27"/>
        <v>32</v>
      </c>
      <c r="P39" s="29">
        <f t="shared" si="28"/>
        <v>71</v>
      </c>
      <c r="Q39" s="33">
        <f t="shared" si="4"/>
        <v>0</v>
      </c>
      <c r="R39" s="33">
        <f t="shared" si="29"/>
        <v>0</v>
      </c>
      <c r="S39" s="33">
        <f t="shared" si="6"/>
        <v>0</v>
      </c>
      <c r="T39" s="33"/>
      <c r="U39" s="33"/>
      <c r="V39" s="33">
        <f t="shared" si="30"/>
        <v>0</v>
      </c>
      <c r="W39" s="33">
        <f t="shared" si="31"/>
        <v>0</v>
      </c>
      <c r="X39" s="33"/>
      <c r="Y39" s="33">
        <f t="shared" si="32"/>
        <v>0</v>
      </c>
      <c r="Z39" s="33">
        <f t="shared" si="33"/>
        <v>0</v>
      </c>
      <c r="AA39" s="33">
        <f t="shared" si="34"/>
        <v>0</v>
      </c>
      <c r="AB39" s="49">
        <f t="shared" si="35"/>
        <v>0</v>
      </c>
    </row>
    <row r="40" spans="1:28" x14ac:dyDescent="0.25">
      <c r="A40" s="23">
        <f t="shared" ref="A40:B40" si="42">A39+1</f>
        <v>33</v>
      </c>
      <c r="B40" s="23">
        <f t="shared" si="42"/>
        <v>72</v>
      </c>
      <c r="C40" s="22"/>
      <c r="D40" s="58">
        <f>IF(B40&lt;65,'Premium rates'!B62,0)</f>
        <v>0</v>
      </c>
      <c r="E40" s="22"/>
      <c r="F40" s="23">
        <f>Mortality!B78</f>
        <v>1.78E-2</v>
      </c>
      <c r="G40" s="28">
        <f t="shared" si="12"/>
        <v>0.8</v>
      </c>
      <c r="H40" s="23">
        <f t="shared" si="22"/>
        <v>1.4240000000000001E-2</v>
      </c>
      <c r="I40" s="22"/>
      <c r="J40" s="26">
        <f t="shared" si="23"/>
        <v>0</v>
      </c>
      <c r="K40" s="26">
        <f t="shared" si="24"/>
        <v>0</v>
      </c>
      <c r="L40" s="26">
        <f t="shared" si="25"/>
        <v>0</v>
      </c>
      <c r="M40" s="26">
        <f t="shared" si="26"/>
        <v>0</v>
      </c>
      <c r="N40" s="22"/>
      <c r="O40" s="29">
        <f t="shared" si="27"/>
        <v>33</v>
      </c>
      <c r="P40" s="29">
        <f t="shared" si="28"/>
        <v>72</v>
      </c>
      <c r="Q40" s="33">
        <f t="shared" si="4"/>
        <v>0</v>
      </c>
      <c r="R40" s="33">
        <f t="shared" si="29"/>
        <v>0</v>
      </c>
      <c r="S40" s="33">
        <f t="shared" si="6"/>
        <v>0</v>
      </c>
      <c r="T40" s="33"/>
      <c r="U40" s="33"/>
      <c r="V40" s="33">
        <f t="shared" si="30"/>
        <v>0</v>
      </c>
      <c r="W40" s="33">
        <f t="shared" si="31"/>
        <v>0</v>
      </c>
      <c r="X40" s="33"/>
      <c r="Y40" s="33">
        <f t="shared" si="32"/>
        <v>0</v>
      </c>
      <c r="Z40" s="33">
        <f t="shared" si="33"/>
        <v>0</v>
      </c>
      <c r="AA40" s="33">
        <f t="shared" si="34"/>
        <v>0</v>
      </c>
      <c r="AB40" s="49">
        <f t="shared" si="35"/>
        <v>0</v>
      </c>
    </row>
    <row r="41" spans="1:28" x14ac:dyDescent="0.25">
      <c r="A41" s="23">
        <f t="shared" ref="A41:B41" si="43">A40+1</f>
        <v>34</v>
      </c>
      <c r="B41" s="23">
        <f t="shared" si="43"/>
        <v>73</v>
      </c>
      <c r="C41" s="22"/>
      <c r="D41" s="58">
        <f>IF(B41&lt;65,'Premium rates'!B63,0)</f>
        <v>0</v>
      </c>
      <c r="E41" s="22"/>
      <c r="F41" s="23">
        <f>Mortality!B79</f>
        <v>2.0480000000000002E-2</v>
      </c>
      <c r="G41" s="28">
        <f t="shared" si="12"/>
        <v>0.8</v>
      </c>
      <c r="H41" s="23">
        <f t="shared" si="22"/>
        <v>1.6384000000000003E-2</v>
      </c>
      <c r="I41" s="22"/>
      <c r="J41" s="26">
        <f t="shared" si="23"/>
        <v>0</v>
      </c>
      <c r="K41" s="26">
        <f t="shared" si="24"/>
        <v>0</v>
      </c>
      <c r="L41" s="26">
        <f t="shared" si="25"/>
        <v>0</v>
      </c>
      <c r="M41" s="26">
        <f t="shared" si="26"/>
        <v>0</v>
      </c>
      <c r="N41" s="22"/>
      <c r="O41" s="29">
        <f t="shared" si="27"/>
        <v>34</v>
      </c>
      <c r="P41" s="29">
        <f t="shared" si="28"/>
        <v>73</v>
      </c>
      <c r="Q41" s="33">
        <f t="shared" si="4"/>
        <v>0</v>
      </c>
      <c r="R41" s="33">
        <f t="shared" si="29"/>
        <v>0</v>
      </c>
      <c r="S41" s="33">
        <f t="shared" si="6"/>
        <v>0</v>
      </c>
      <c r="T41" s="33"/>
      <c r="U41" s="33"/>
      <c r="V41" s="33">
        <f t="shared" si="30"/>
        <v>0</v>
      </c>
      <c r="W41" s="33">
        <f t="shared" si="31"/>
        <v>0</v>
      </c>
      <c r="X41" s="33"/>
      <c r="Y41" s="33">
        <f t="shared" si="32"/>
        <v>0</v>
      </c>
      <c r="Z41" s="33">
        <f>Q42*Reserves</f>
        <v>0</v>
      </c>
      <c r="AA41" s="33">
        <f t="shared" si="34"/>
        <v>0</v>
      </c>
      <c r="AB41" s="49">
        <f t="shared" si="35"/>
        <v>0</v>
      </c>
    </row>
    <row r="42" spans="1:28" x14ac:dyDescent="0.25">
      <c r="A42" s="23">
        <f t="shared" ref="A42:B42" si="44">A41+1</f>
        <v>35</v>
      </c>
      <c r="B42" s="23">
        <f t="shared" si="44"/>
        <v>74</v>
      </c>
      <c r="C42" s="22"/>
      <c r="D42" s="58">
        <f>IF(B42&lt;65,'Premium rates'!B64,0)</f>
        <v>0</v>
      </c>
      <c r="E42" s="22"/>
      <c r="F42" s="23">
        <f>Mortality!B80</f>
        <v>2.341E-2</v>
      </c>
      <c r="G42" s="28">
        <f t="shared" si="12"/>
        <v>0.8</v>
      </c>
      <c r="H42" s="23">
        <f t="shared" si="22"/>
        <v>1.8728000000000002E-2</v>
      </c>
      <c r="I42" s="22"/>
      <c r="J42" s="26">
        <f t="shared" si="23"/>
        <v>0</v>
      </c>
      <c r="K42" s="26">
        <f t="shared" si="24"/>
        <v>0</v>
      </c>
      <c r="L42" s="26">
        <f t="shared" si="25"/>
        <v>0</v>
      </c>
      <c r="M42" s="26">
        <f t="shared" si="26"/>
        <v>0</v>
      </c>
      <c r="N42" s="22"/>
      <c r="O42" s="29">
        <f t="shared" si="27"/>
        <v>35</v>
      </c>
      <c r="P42" s="29">
        <f t="shared" si="28"/>
        <v>74</v>
      </c>
      <c r="Q42" s="33">
        <f t="shared" si="4"/>
        <v>0</v>
      </c>
      <c r="R42" s="33">
        <f t="shared" si="29"/>
        <v>0</v>
      </c>
      <c r="S42" s="33">
        <f t="shared" si="6"/>
        <v>0</v>
      </c>
      <c r="T42" s="33"/>
      <c r="U42" s="33"/>
      <c r="V42" s="33">
        <f t="shared" si="30"/>
        <v>0</v>
      </c>
      <c r="W42" s="33">
        <f t="shared" si="31"/>
        <v>0</v>
      </c>
      <c r="X42" s="33"/>
      <c r="Y42" s="33">
        <f t="shared" si="32"/>
        <v>0</v>
      </c>
      <c r="Z42" s="33">
        <f>Q43*Reserves</f>
        <v>0</v>
      </c>
      <c r="AA42" s="33">
        <f t="shared" si="34"/>
        <v>0</v>
      </c>
      <c r="AB42" s="49">
        <f t="shared" si="35"/>
        <v>0</v>
      </c>
    </row>
  </sheetData>
  <mergeCells count="3">
    <mergeCell ref="J6:M6"/>
    <mergeCell ref="T5:W5"/>
    <mergeCell ref="X5:Y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Assumptions</vt:lpstr>
      <vt:lpstr>Business Mix</vt:lpstr>
      <vt:lpstr>Mortality</vt:lpstr>
      <vt:lpstr>Premium rates</vt:lpstr>
      <vt:lpstr>Workings</vt:lpstr>
      <vt:lpstr>AcqExp_dollar</vt:lpstr>
      <vt:lpstr>AcqExp_perc</vt:lpstr>
      <vt:lpstr>Expense_inflation</vt:lpstr>
      <vt:lpstr>Hurdle</vt:lpstr>
      <vt:lpstr>Interest</vt:lpstr>
      <vt:lpstr>Lapse_Y1</vt:lpstr>
      <vt:lpstr>Lapse_Y2</vt:lpstr>
      <vt:lpstr>Lapse_Y3</vt:lpstr>
      <vt:lpstr>Lapse_Y4</vt:lpstr>
      <vt:lpstr>Lapse_Y5</vt:lpstr>
      <vt:lpstr>Mort_Table</vt:lpstr>
      <vt:lpstr>Mort_Y1</vt:lpstr>
      <vt:lpstr>Mort_Y2</vt:lpstr>
      <vt:lpstr>Mort_Y3</vt:lpstr>
      <vt:lpstr>Policy_Fee</vt:lpstr>
      <vt:lpstr>Prem_Loading</vt:lpstr>
      <vt:lpstr>RenComm_percent</vt:lpstr>
      <vt:lpstr>RenExp_dollar</vt:lpstr>
      <vt:lpstr>RenExp_perc</vt:lpstr>
      <vt:lpstr>Reserves</vt:lpstr>
      <vt:lpstr>Start_Age</vt:lpstr>
      <vt:lpstr>Sum_Insured</vt:lpstr>
      <vt:lpstr>UpfrontComm_percent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Carolina Vilches</cp:lastModifiedBy>
  <dcterms:created xsi:type="dcterms:W3CDTF">2016-01-23T05:41:18Z</dcterms:created>
  <dcterms:modified xsi:type="dcterms:W3CDTF">2016-09-19T02:02:40Z</dcterms:modified>
</cp:coreProperties>
</file>