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EDUCATION\2017\Part III\Semester 2\Exams\Exam Questions and Solutions\C2A\FINAL\Marking Guide\"/>
    </mc:Choice>
  </mc:AlternateContent>
  <bookViews>
    <workbookView xWindow="840" yWindow="435" windowWidth="10860" windowHeight="5640"/>
  </bookViews>
  <sheets>
    <sheet name="Results" sheetId="8" r:id="rId1"/>
    <sheet name="Data" sheetId="5" r:id="rId2"/>
    <sheet name="Mortality" sheetId="7" r:id="rId3"/>
  </sheets>
  <calcPr calcId="171027"/>
  <pivotCaches>
    <pivotCache cacheId="0" r:id="rId4"/>
  </pivotCaches>
</workbook>
</file>

<file path=xl/calcChain.xml><?xml version="1.0" encoding="utf-8"?>
<calcChain xmlns="http://schemas.openxmlformats.org/spreadsheetml/2006/main">
  <c r="M45" i="5" l="1"/>
  <c r="N14" i="5"/>
  <c r="M10" i="5"/>
  <c r="J47" i="5"/>
  <c r="J43" i="5"/>
  <c r="J38" i="5"/>
  <c r="L38" i="5" s="1"/>
  <c r="J34" i="5"/>
  <c r="L34" i="5" s="1"/>
  <c r="J30" i="5"/>
  <c r="J26" i="5"/>
  <c r="J22" i="5"/>
  <c r="J18" i="5"/>
  <c r="L18" i="5" s="1"/>
  <c r="J14" i="5"/>
  <c r="J10" i="5"/>
  <c r="H3" i="5"/>
  <c r="H5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G58" i="5"/>
  <c r="I58" i="5" s="1"/>
  <c r="G57" i="5"/>
  <c r="G56" i="5"/>
  <c r="G55" i="5"/>
  <c r="G54" i="5"/>
  <c r="I54" i="5" s="1"/>
  <c r="G53" i="5"/>
  <c r="G52" i="5"/>
  <c r="M52" i="5" s="1"/>
  <c r="O52" i="5" s="1"/>
  <c r="G51" i="5"/>
  <c r="G50" i="5"/>
  <c r="M50" i="5" s="1"/>
  <c r="G49" i="5"/>
  <c r="G48" i="5"/>
  <c r="M48" i="5" s="1"/>
  <c r="O48" i="5" s="1"/>
  <c r="G47" i="5"/>
  <c r="M47" i="5" s="1"/>
  <c r="O47" i="5" s="1"/>
  <c r="G46" i="5"/>
  <c r="M46" i="5" s="1"/>
  <c r="O46" i="5" s="1"/>
  <c r="G45" i="5"/>
  <c r="I45" i="5" s="1"/>
  <c r="G44" i="5"/>
  <c r="M44" i="5" s="1"/>
  <c r="O44" i="5" s="1"/>
  <c r="G43" i="5"/>
  <c r="M43" i="5" s="1"/>
  <c r="O43" i="5" s="1"/>
  <c r="G42" i="5"/>
  <c r="I42" i="5" s="1"/>
  <c r="G41" i="5"/>
  <c r="M41" i="5" s="1"/>
  <c r="G40" i="5"/>
  <c r="M40" i="5" s="1"/>
  <c r="G39" i="5"/>
  <c r="M39" i="5" s="1"/>
  <c r="O39" i="5" s="1"/>
  <c r="G38" i="5"/>
  <c r="M38" i="5" s="1"/>
  <c r="G37" i="5"/>
  <c r="M37" i="5" s="1"/>
  <c r="G36" i="5"/>
  <c r="M36" i="5" s="1"/>
  <c r="G35" i="5"/>
  <c r="M35" i="5" s="1"/>
  <c r="O35" i="5" s="1"/>
  <c r="G34" i="5"/>
  <c r="M34" i="5" s="1"/>
  <c r="G33" i="5"/>
  <c r="M33" i="5" s="1"/>
  <c r="G32" i="5"/>
  <c r="M32" i="5" s="1"/>
  <c r="G31" i="5"/>
  <c r="M31" i="5" s="1"/>
  <c r="O31" i="5" s="1"/>
  <c r="G30" i="5"/>
  <c r="M30" i="5" s="1"/>
  <c r="O30" i="5" s="1"/>
  <c r="G29" i="5"/>
  <c r="M29" i="5" s="1"/>
  <c r="N29" i="5" s="1"/>
  <c r="G28" i="5"/>
  <c r="M28" i="5" s="1"/>
  <c r="N28" i="5" s="1"/>
  <c r="G27" i="5"/>
  <c r="M27" i="5" s="1"/>
  <c r="O27" i="5" s="1"/>
  <c r="G26" i="5"/>
  <c r="M26" i="5" s="1"/>
  <c r="O26" i="5" s="1"/>
  <c r="G25" i="5"/>
  <c r="M25" i="5" s="1"/>
  <c r="N25" i="5" s="1"/>
  <c r="G24" i="5"/>
  <c r="M24" i="5" s="1"/>
  <c r="G23" i="5"/>
  <c r="M23" i="5" s="1"/>
  <c r="O23" i="5" s="1"/>
  <c r="G22" i="5"/>
  <c r="M22" i="5" s="1"/>
  <c r="O22" i="5" s="1"/>
  <c r="G21" i="5"/>
  <c r="M21" i="5" s="1"/>
  <c r="N21" i="5" s="1"/>
  <c r="G20" i="5"/>
  <c r="M20" i="5" s="1"/>
  <c r="G19" i="5"/>
  <c r="M19" i="5" s="1"/>
  <c r="O19" i="5" s="1"/>
  <c r="G18" i="5"/>
  <c r="M18" i="5" s="1"/>
  <c r="G17" i="5"/>
  <c r="M17" i="5" s="1"/>
  <c r="G16" i="5"/>
  <c r="M16" i="5" s="1"/>
  <c r="G15" i="5"/>
  <c r="M15" i="5" s="1"/>
  <c r="O15" i="5" s="1"/>
  <c r="G14" i="5"/>
  <c r="M14" i="5" s="1"/>
  <c r="O14" i="5" s="1"/>
  <c r="G13" i="5"/>
  <c r="M13" i="5" s="1"/>
  <c r="N13" i="5" s="1"/>
  <c r="G12" i="5"/>
  <c r="M12" i="5" s="1"/>
  <c r="O12" i="5" s="1"/>
  <c r="G11" i="5"/>
  <c r="I11" i="5" s="1"/>
  <c r="G10" i="5"/>
  <c r="H10" i="5" s="1"/>
  <c r="G9" i="5"/>
  <c r="M9" i="5" s="1"/>
  <c r="G8" i="5"/>
  <c r="M8" i="5" s="1"/>
  <c r="G7" i="5"/>
  <c r="M7" i="5" s="1"/>
  <c r="O7" i="5" s="1"/>
  <c r="G6" i="5"/>
  <c r="I6" i="5" s="1"/>
  <c r="G5" i="5"/>
  <c r="G4" i="5"/>
  <c r="I4" i="5" s="1"/>
  <c r="G3" i="5"/>
  <c r="G2" i="5"/>
  <c r="C16" i="8"/>
  <c r="C24" i="8"/>
  <c r="B23" i="8"/>
  <c r="C10" i="8"/>
  <c r="C17" i="8"/>
  <c r="C11" i="8"/>
  <c r="B18" i="8"/>
  <c r="C23" i="8"/>
  <c r="B22" i="8"/>
  <c r="B12" i="8"/>
  <c r="B11" i="8"/>
  <c r="B24" i="8"/>
  <c r="B10" i="8"/>
  <c r="C18" i="8"/>
  <c r="B17" i="8"/>
  <c r="C22" i="8"/>
  <c r="C12" i="8"/>
  <c r="B16" i="8"/>
  <c r="N9" i="5" l="1"/>
  <c r="O9" i="5"/>
  <c r="O8" i="5"/>
  <c r="N8" i="5"/>
  <c r="O20" i="5"/>
  <c r="N20" i="5"/>
  <c r="O32" i="5"/>
  <c r="N32" i="5"/>
  <c r="J56" i="5"/>
  <c r="M56" i="5"/>
  <c r="O56" i="5" s="1"/>
  <c r="L30" i="5"/>
  <c r="K30" i="5"/>
  <c r="L43" i="5"/>
  <c r="K43" i="5"/>
  <c r="J5" i="5"/>
  <c r="M5" i="5"/>
  <c r="N17" i="5"/>
  <c r="O17" i="5"/>
  <c r="N33" i="5"/>
  <c r="O33" i="5"/>
  <c r="N37" i="5"/>
  <c r="O37" i="5"/>
  <c r="N41" i="5"/>
  <c r="O41" i="5"/>
  <c r="M49" i="5"/>
  <c r="J49" i="5"/>
  <c r="J53" i="5"/>
  <c r="M53" i="5"/>
  <c r="O53" i="5" s="1"/>
  <c r="J57" i="5"/>
  <c r="M57" i="5"/>
  <c r="I56" i="5"/>
  <c r="I52" i="5"/>
  <c r="I50" i="5"/>
  <c r="I48" i="5"/>
  <c r="I46" i="5"/>
  <c r="I44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J7" i="5"/>
  <c r="J11" i="5"/>
  <c r="J15" i="5"/>
  <c r="J19" i="5"/>
  <c r="J23" i="5"/>
  <c r="J27" i="5"/>
  <c r="J31" i="5"/>
  <c r="J35" i="5"/>
  <c r="J39" i="5"/>
  <c r="J44" i="5"/>
  <c r="J48" i="5"/>
  <c r="M11" i="5"/>
  <c r="O11" i="5" s="1"/>
  <c r="O28" i="5"/>
  <c r="N46" i="5"/>
  <c r="J4" i="5"/>
  <c r="M4" i="5"/>
  <c r="O16" i="5"/>
  <c r="N16" i="5"/>
  <c r="O40" i="5"/>
  <c r="N40" i="5"/>
  <c r="L10" i="5"/>
  <c r="K10" i="5"/>
  <c r="L22" i="5"/>
  <c r="K22" i="5"/>
  <c r="L47" i="5"/>
  <c r="K47" i="5"/>
  <c r="N45" i="5"/>
  <c r="O45" i="5"/>
  <c r="J2" i="5"/>
  <c r="I2" i="5"/>
  <c r="M2" i="5"/>
  <c r="H2" i="5"/>
  <c r="J6" i="5"/>
  <c r="M6" i="5"/>
  <c r="O18" i="5"/>
  <c r="N18" i="5"/>
  <c r="O34" i="5"/>
  <c r="N34" i="5"/>
  <c r="O38" i="5"/>
  <c r="N38" i="5"/>
  <c r="J42" i="5"/>
  <c r="M42" i="5"/>
  <c r="O50" i="5"/>
  <c r="N50" i="5"/>
  <c r="J54" i="5"/>
  <c r="M54" i="5"/>
  <c r="J58" i="5"/>
  <c r="K58" i="5" s="1"/>
  <c r="M58" i="5"/>
  <c r="H58" i="5"/>
  <c r="H56" i="5"/>
  <c r="H54" i="5"/>
  <c r="H52" i="5"/>
  <c r="H50" i="5"/>
  <c r="H48" i="5"/>
  <c r="H46" i="5"/>
  <c r="H44" i="5"/>
  <c r="H42" i="5"/>
  <c r="H40" i="5"/>
  <c r="H38" i="5"/>
  <c r="H36" i="5"/>
  <c r="H34" i="5"/>
  <c r="H32" i="5"/>
  <c r="H30" i="5"/>
  <c r="H28" i="5"/>
  <c r="H26" i="5"/>
  <c r="H24" i="5"/>
  <c r="H22" i="5"/>
  <c r="H20" i="5"/>
  <c r="H18" i="5"/>
  <c r="H16" i="5"/>
  <c r="H14" i="5"/>
  <c r="H12" i="5"/>
  <c r="H8" i="5"/>
  <c r="H6" i="5"/>
  <c r="H4" i="5"/>
  <c r="J8" i="5"/>
  <c r="J12" i="5"/>
  <c r="J16" i="5"/>
  <c r="J20" i="5"/>
  <c r="J24" i="5"/>
  <c r="J28" i="5"/>
  <c r="J32" i="5"/>
  <c r="J36" i="5"/>
  <c r="J40" i="5"/>
  <c r="J45" i="5"/>
  <c r="J50" i="5"/>
  <c r="N12" i="5"/>
  <c r="O21" i="5"/>
  <c r="O25" i="5"/>
  <c r="O29" i="5"/>
  <c r="K34" i="5"/>
  <c r="K38" i="5"/>
  <c r="N24" i="5"/>
  <c r="O24" i="5"/>
  <c r="O36" i="5"/>
  <c r="N36" i="5"/>
  <c r="L14" i="5"/>
  <c r="K14" i="5"/>
  <c r="L26" i="5"/>
  <c r="K26" i="5"/>
  <c r="O10" i="5"/>
  <c r="N10" i="5"/>
  <c r="J3" i="5"/>
  <c r="M3" i="5"/>
  <c r="O3" i="5" s="1"/>
  <c r="J51" i="5"/>
  <c r="M51" i="5"/>
  <c r="O51" i="5" s="1"/>
  <c r="J55" i="5"/>
  <c r="M55" i="5"/>
  <c r="I57" i="5"/>
  <c r="I55" i="5"/>
  <c r="I53" i="5"/>
  <c r="I51" i="5"/>
  <c r="I49" i="5"/>
  <c r="I47" i="5"/>
  <c r="I43" i="5"/>
  <c r="I41" i="5"/>
  <c r="I39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9" i="5"/>
  <c r="I7" i="5"/>
  <c r="I5" i="5"/>
  <c r="I3" i="5"/>
  <c r="J9" i="5"/>
  <c r="J13" i="5"/>
  <c r="J17" i="5"/>
  <c r="J21" i="5"/>
  <c r="J25" i="5"/>
  <c r="J29" i="5"/>
  <c r="J33" i="5"/>
  <c r="J37" i="5"/>
  <c r="J41" i="5"/>
  <c r="J46" i="5"/>
  <c r="J52" i="5"/>
  <c r="O13" i="5"/>
  <c r="K18" i="5"/>
  <c r="N22" i="5"/>
  <c r="N26" i="5"/>
  <c r="N30" i="5"/>
  <c r="L58" i="5"/>
  <c r="N56" i="5"/>
  <c r="N53" i="5"/>
  <c r="N7" i="5"/>
  <c r="N15" i="5"/>
  <c r="N19" i="5"/>
  <c r="N23" i="5"/>
  <c r="N27" i="5"/>
  <c r="N31" i="5"/>
  <c r="N35" i="5"/>
  <c r="N39" i="5"/>
  <c r="N43" i="5"/>
  <c r="N47" i="5"/>
  <c r="N44" i="5"/>
  <c r="N48" i="5"/>
  <c r="N52" i="5"/>
  <c r="A63" i="5"/>
  <c r="A62" i="5"/>
  <c r="A61" i="5"/>
  <c r="G61" i="5" s="1"/>
  <c r="A60" i="5"/>
  <c r="A59" i="5"/>
  <c r="L46" i="5" l="1"/>
  <c r="K46" i="5"/>
  <c r="L24" i="5"/>
  <c r="K24" i="5"/>
  <c r="O58" i="5"/>
  <c r="N58" i="5"/>
  <c r="K57" i="5"/>
  <c r="L57" i="5"/>
  <c r="N11" i="5"/>
  <c r="K41" i="5"/>
  <c r="L41" i="5"/>
  <c r="L25" i="5"/>
  <c r="K25" i="5"/>
  <c r="L9" i="5"/>
  <c r="K9" i="5"/>
  <c r="L55" i="5"/>
  <c r="K55" i="5"/>
  <c r="L3" i="5"/>
  <c r="K3" i="5"/>
  <c r="K36" i="5"/>
  <c r="L36" i="5"/>
  <c r="K20" i="5"/>
  <c r="L20" i="5"/>
  <c r="O2" i="5"/>
  <c r="N2" i="5"/>
  <c r="K4" i="5"/>
  <c r="L4" i="5"/>
  <c r="K48" i="5"/>
  <c r="L48" i="5"/>
  <c r="L31" i="5"/>
  <c r="K31" i="5"/>
  <c r="L15" i="5"/>
  <c r="K15" i="5"/>
  <c r="N5" i="5"/>
  <c r="O5" i="5"/>
  <c r="L21" i="5"/>
  <c r="K21" i="5"/>
  <c r="L50" i="5"/>
  <c r="K50" i="5"/>
  <c r="L16" i="5"/>
  <c r="K16" i="5"/>
  <c r="K44" i="5"/>
  <c r="L44" i="5"/>
  <c r="L11" i="5"/>
  <c r="K11" i="5"/>
  <c r="K5" i="5"/>
  <c r="L5" i="5"/>
  <c r="L37" i="5"/>
  <c r="K37" i="5"/>
  <c r="L32" i="5"/>
  <c r="K32" i="5"/>
  <c r="O54" i="5"/>
  <c r="N54" i="5"/>
  <c r="O42" i="5"/>
  <c r="N42" i="5"/>
  <c r="O6" i="5"/>
  <c r="N6" i="5"/>
  <c r="L27" i="5"/>
  <c r="K27" i="5"/>
  <c r="L53" i="5"/>
  <c r="K53" i="5"/>
  <c r="A66" i="5"/>
  <c r="N51" i="5"/>
  <c r="N3" i="5"/>
  <c r="K52" i="5"/>
  <c r="L52" i="5"/>
  <c r="L33" i="5"/>
  <c r="K33" i="5"/>
  <c r="L17" i="5"/>
  <c r="K17" i="5"/>
  <c r="K51" i="5"/>
  <c r="L51" i="5"/>
  <c r="L45" i="5"/>
  <c r="K45" i="5"/>
  <c r="L28" i="5"/>
  <c r="K28" i="5"/>
  <c r="L12" i="5"/>
  <c r="K12" i="5"/>
  <c r="L54" i="5"/>
  <c r="K54" i="5"/>
  <c r="K42" i="5"/>
  <c r="L42" i="5"/>
  <c r="K6" i="5"/>
  <c r="L6" i="5"/>
  <c r="L2" i="5"/>
  <c r="K2" i="5"/>
  <c r="L39" i="5"/>
  <c r="K39" i="5"/>
  <c r="L23" i="5"/>
  <c r="K23" i="5"/>
  <c r="K7" i="5"/>
  <c r="L7" i="5"/>
  <c r="O57" i="5"/>
  <c r="N57" i="5"/>
  <c r="L49" i="5"/>
  <c r="K49" i="5"/>
  <c r="J61" i="5"/>
  <c r="M61" i="5"/>
  <c r="I61" i="5"/>
  <c r="H61" i="5"/>
  <c r="L29" i="5"/>
  <c r="K29" i="5"/>
  <c r="L13" i="5"/>
  <c r="K13" i="5"/>
  <c r="N55" i="5"/>
  <c r="O55" i="5"/>
  <c r="K40" i="5"/>
  <c r="L40" i="5"/>
  <c r="L8" i="5"/>
  <c r="K8" i="5"/>
  <c r="O4" i="5"/>
  <c r="N4" i="5"/>
  <c r="L35" i="5"/>
  <c r="K35" i="5"/>
  <c r="L19" i="5"/>
  <c r="K19" i="5"/>
  <c r="N49" i="5"/>
  <c r="O49" i="5"/>
  <c r="L56" i="5"/>
  <c r="K56" i="5"/>
  <c r="A67" i="5"/>
  <c r="G62" i="5"/>
  <c r="A65" i="5"/>
  <c r="G60" i="5"/>
  <c r="A71" i="5"/>
  <c r="G66" i="5"/>
  <c r="A64" i="5"/>
  <c r="G59" i="5"/>
  <c r="A68" i="5"/>
  <c r="G63" i="5"/>
  <c r="J59" i="5" l="1"/>
  <c r="I59" i="5"/>
  <c r="M59" i="5"/>
  <c r="H59" i="5"/>
  <c r="J60" i="5"/>
  <c r="M60" i="5"/>
  <c r="H60" i="5"/>
  <c r="I60" i="5"/>
  <c r="L61" i="5"/>
  <c r="K61" i="5"/>
  <c r="J63" i="5"/>
  <c r="M63" i="5"/>
  <c r="I63" i="5"/>
  <c r="H63" i="5"/>
  <c r="J66" i="5"/>
  <c r="M66" i="5"/>
  <c r="H66" i="5"/>
  <c r="I66" i="5"/>
  <c r="J62" i="5"/>
  <c r="M62" i="5"/>
  <c r="H62" i="5"/>
  <c r="I62" i="5"/>
  <c r="O61" i="5"/>
  <c r="N61" i="5"/>
  <c r="A69" i="5"/>
  <c r="G64" i="5"/>
  <c r="A70" i="5"/>
  <c r="G65" i="5"/>
  <c r="A73" i="5"/>
  <c r="G68" i="5"/>
  <c r="A76" i="5"/>
  <c r="G71" i="5"/>
  <c r="A72" i="5"/>
  <c r="G67" i="5"/>
  <c r="J71" i="5" l="1"/>
  <c r="M71" i="5"/>
  <c r="I71" i="5"/>
  <c r="H71" i="5"/>
  <c r="J65" i="5"/>
  <c r="M65" i="5"/>
  <c r="I65" i="5"/>
  <c r="H65" i="5"/>
  <c r="O62" i="5"/>
  <c r="N62" i="5"/>
  <c r="O66" i="5"/>
  <c r="N66" i="5"/>
  <c r="N63" i="5"/>
  <c r="O63" i="5"/>
  <c r="L62" i="5"/>
  <c r="K62" i="5"/>
  <c r="L66" i="5"/>
  <c r="K66" i="5"/>
  <c r="K63" i="5"/>
  <c r="L63" i="5"/>
  <c r="N59" i="5"/>
  <c r="O59" i="5"/>
  <c r="J67" i="5"/>
  <c r="I67" i="5"/>
  <c r="H67" i="5"/>
  <c r="M67" i="5"/>
  <c r="J68" i="5"/>
  <c r="M68" i="5"/>
  <c r="H68" i="5"/>
  <c r="I68" i="5"/>
  <c r="J64" i="5"/>
  <c r="M64" i="5"/>
  <c r="H64" i="5"/>
  <c r="I64" i="5"/>
  <c r="O60" i="5"/>
  <c r="N60" i="5"/>
  <c r="K60" i="5"/>
  <c r="L60" i="5"/>
  <c r="K59" i="5"/>
  <c r="L59" i="5"/>
  <c r="A81" i="5"/>
  <c r="G76" i="5"/>
  <c r="A75" i="5"/>
  <c r="G70" i="5"/>
  <c r="A77" i="5"/>
  <c r="G72" i="5"/>
  <c r="A78" i="5"/>
  <c r="G73" i="5"/>
  <c r="A74" i="5"/>
  <c r="G69" i="5"/>
  <c r="L65" i="5" l="1"/>
  <c r="K65" i="5"/>
  <c r="L71" i="5"/>
  <c r="K71" i="5"/>
  <c r="J73" i="5"/>
  <c r="M73" i="5"/>
  <c r="I73" i="5"/>
  <c r="H73" i="5"/>
  <c r="J70" i="5"/>
  <c r="M70" i="5"/>
  <c r="H70" i="5"/>
  <c r="I70" i="5"/>
  <c r="O64" i="5"/>
  <c r="N64" i="5"/>
  <c r="O68" i="5"/>
  <c r="N68" i="5"/>
  <c r="K64" i="5"/>
  <c r="L64" i="5"/>
  <c r="L68" i="5"/>
  <c r="K68" i="5"/>
  <c r="L67" i="5"/>
  <c r="K67" i="5"/>
  <c r="J69" i="5"/>
  <c r="M69" i="5"/>
  <c r="I69" i="5"/>
  <c r="H69" i="5"/>
  <c r="J72" i="5"/>
  <c r="M72" i="5"/>
  <c r="H72" i="5"/>
  <c r="I72" i="5"/>
  <c r="J76" i="5"/>
  <c r="M76" i="5"/>
  <c r="H76" i="5"/>
  <c r="I76" i="5"/>
  <c r="N67" i="5"/>
  <c r="O67" i="5"/>
  <c r="O65" i="5"/>
  <c r="N65" i="5"/>
  <c r="N71" i="5"/>
  <c r="O71" i="5"/>
  <c r="A83" i="5"/>
  <c r="G78" i="5"/>
  <c r="A80" i="5"/>
  <c r="G75" i="5"/>
  <c r="A79" i="5"/>
  <c r="G74" i="5"/>
  <c r="A82" i="5"/>
  <c r="G77" i="5"/>
  <c r="A86" i="5"/>
  <c r="G81" i="5"/>
  <c r="L70" i="5" l="1"/>
  <c r="K70" i="5"/>
  <c r="L73" i="5"/>
  <c r="K73" i="5"/>
  <c r="J77" i="5"/>
  <c r="M77" i="5"/>
  <c r="I77" i="5"/>
  <c r="H77" i="5"/>
  <c r="J75" i="5"/>
  <c r="I75" i="5"/>
  <c r="H75" i="5"/>
  <c r="M75" i="5"/>
  <c r="O76" i="5"/>
  <c r="N76" i="5"/>
  <c r="O72" i="5"/>
  <c r="N72" i="5"/>
  <c r="O69" i="5"/>
  <c r="N69" i="5"/>
  <c r="L76" i="5"/>
  <c r="K76" i="5"/>
  <c r="K72" i="5"/>
  <c r="L72" i="5"/>
  <c r="L69" i="5"/>
  <c r="K69" i="5"/>
  <c r="J81" i="5"/>
  <c r="M81" i="5"/>
  <c r="I81" i="5"/>
  <c r="H81" i="5"/>
  <c r="J74" i="5"/>
  <c r="M74" i="5"/>
  <c r="H74" i="5"/>
  <c r="I74" i="5"/>
  <c r="J78" i="5"/>
  <c r="M78" i="5"/>
  <c r="H78" i="5"/>
  <c r="I78" i="5"/>
  <c r="O70" i="5"/>
  <c r="N70" i="5"/>
  <c r="O73" i="5"/>
  <c r="N73" i="5"/>
  <c r="A87" i="5"/>
  <c r="G82" i="5"/>
  <c r="A85" i="5"/>
  <c r="G80" i="5"/>
  <c r="A91" i="5"/>
  <c r="G86" i="5"/>
  <c r="A84" i="5"/>
  <c r="G79" i="5"/>
  <c r="A88" i="5"/>
  <c r="G83" i="5"/>
  <c r="L78" i="5" l="1"/>
  <c r="K78" i="5"/>
  <c r="L74" i="5"/>
  <c r="K74" i="5"/>
  <c r="L81" i="5"/>
  <c r="K81" i="5"/>
  <c r="L75" i="5"/>
  <c r="K75" i="5"/>
  <c r="L77" i="5"/>
  <c r="K77" i="5"/>
  <c r="J79" i="5"/>
  <c r="M79" i="5"/>
  <c r="I79" i="5"/>
  <c r="H79" i="5"/>
  <c r="J80" i="5"/>
  <c r="M80" i="5"/>
  <c r="H80" i="5"/>
  <c r="I80" i="5"/>
  <c r="N75" i="5"/>
  <c r="O75" i="5"/>
  <c r="M83" i="5"/>
  <c r="J83" i="5"/>
  <c r="I83" i="5"/>
  <c r="H83" i="5"/>
  <c r="M86" i="5"/>
  <c r="J86" i="5"/>
  <c r="H86" i="5"/>
  <c r="I86" i="5"/>
  <c r="M82" i="5"/>
  <c r="J82" i="5"/>
  <c r="H82" i="5"/>
  <c r="I82" i="5"/>
  <c r="O78" i="5"/>
  <c r="N78" i="5"/>
  <c r="O74" i="5"/>
  <c r="N74" i="5"/>
  <c r="O81" i="5"/>
  <c r="N81" i="5"/>
  <c r="O77" i="5"/>
  <c r="N77" i="5"/>
  <c r="A89" i="5"/>
  <c r="G84" i="5"/>
  <c r="A90" i="5"/>
  <c r="G85" i="5"/>
  <c r="A93" i="5"/>
  <c r="G88" i="5"/>
  <c r="A96" i="5"/>
  <c r="G91" i="5"/>
  <c r="A92" i="5"/>
  <c r="G87" i="5"/>
  <c r="N82" i="5" l="1"/>
  <c r="O82" i="5"/>
  <c r="N86" i="5"/>
  <c r="O86" i="5"/>
  <c r="N83" i="5"/>
  <c r="O83" i="5"/>
  <c r="M91" i="5"/>
  <c r="J91" i="5"/>
  <c r="I91" i="5"/>
  <c r="H91" i="5"/>
  <c r="J85" i="5"/>
  <c r="M85" i="5"/>
  <c r="I85" i="5"/>
  <c r="H85" i="5"/>
  <c r="O80" i="5"/>
  <c r="N80" i="5"/>
  <c r="N79" i="5"/>
  <c r="O79" i="5"/>
  <c r="L80" i="5"/>
  <c r="K80" i="5"/>
  <c r="K79" i="5"/>
  <c r="L79" i="5"/>
  <c r="M87" i="5"/>
  <c r="J87" i="5"/>
  <c r="I87" i="5"/>
  <c r="H87" i="5"/>
  <c r="J88" i="5"/>
  <c r="M88" i="5"/>
  <c r="H88" i="5"/>
  <c r="I88" i="5"/>
  <c r="J84" i="5"/>
  <c r="M84" i="5"/>
  <c r="H84" i="5"/>
  <c r="I84" i="5"/>
  <c r="L82" i="5"/>
  <c r="K82" i="5"/>
  <c r="L86" i="5"/>
  <c r="K86" i="5"/>
  <c r="L83" i="5"/>
  <c r="K83" i="5"/>
  <c r="A101" i="5"/>
  <c r="G96" i="5"/>
  <c r="A95" i="5"/>
  <c r="G90" i="5"/>
  <c r="A97" i="5"/>
  <c r="G92" i="5"/>
  <c r="A98" i="5"/>
  <c r="G93" i="5"/>
  <c r="A94" i="5"/>
  <c r="G89" i="5"/>
  <c r="J93" i="5" l="1"/>
  <c r="M93" i="5"/>
  <c r="I93" i="5"/>
  <c r="H93" i="5"/>
  <c r="M90" i="5"/>
  <c r="J90" i="5"/>
  <c r="H90" i="5"/>
  <c r="I90" i="5"/>
  <c r="O84" i="5"/>
  <c r="N84" i="5"/>
  <c r="O88" i="5"/>
  <c r="N88" i="5"/>
  <c r="L87" i="5"/>
  <c r="K87" i="5"/>
  <c r="O85" i="5"/>
  <c r="N85" i="5"/>
  <c r="L91" i="5"/>
  <c r="K91" i="5"/>
  <c r="L84" i="5"/>
  <c r="K84" i="5"/>
  <c r="K88" i="5"/>
  <c r="L88" i="5"/>
  <c r="N87" i="5"/>
  <c r="O87" i="5"/>
  <c r="L85" i="5"/>
  <c r="K85" i="5"/>
  <c r="N91" i="5"/>
  <c r="O91" i="5"/>
  <c r="J89" i="5"/>
  <c r="M89" i="5"/>
  <c r="I89" i="5"/>
  <c r="H89" i="5"/>
  <c r="J92" i="5"/>
  <c r="M92" i="5"/>
  <c r="H92" i="5"/>
  <c r="I92" i="5"/>
  <c r="J96" i="5"/>
  <c r="M96" i="5"/>
  <c r="H96" i="5"/>
  <c r="I96" i="5"/>
  <c r="A103" i="5"/>
  <c r="G98" i="5"/>
  <c r="A100" i="5"/>
  <c r="G95" i="5"/>
  <c r="A99" i="5"/>
  <c r="G94" i="5"/>
  <c r="A102" i="5"/>
  <c r="G97" i="5"/>
  <c r="A106" i="5"/>
  <c r="G101" i="5"/>
  <c r="L96" i="5" l="1"/>
  <c r="K96" i="5"/>
  <c r="L92" i="5"/>
  <c r="K92" i="5"/>
  <c r="L89" i="5"/>
  <c r="K89" i="5"/>
  <c r="N90" i="5"/>
  <c r="O90" i="5"/>
  <c r="L93" i="5"/>
  <c r="K93" i="5"/>
  <c r="J97" i="5"/>
  <c r="M97" i="5"/>
  <c r="I97" i="5"/>
  <c r="H97" i="5"/>
  <c r="M95" i="5"/>
  <c r="J95" i="5"/>
  <c r="I95" i="5"/>
  <c r="H95" i="5"/>
  <c r="J101" i="5"/>
  <c r="M101" i="5"/>
  <c r="I101" i="5"/>
  <c r="H101" i="5"/>
  <c r="M94" i="5"/>
  <c r="J94" i="5"/>
  <c r="H94" i="5"/>
  <c r="I94" i="5"/>
  <c r="M98" i="5"/>
  <c r="J98" i="5"/>
  <c r="H98" i="5"/>
  <c r="I98" i="5"/>
  <c r="O96" i="5"/>
  <c r="N96" i="5"/>
  <c r="O92" i="5"/>
  <c r="N92" i="5"/>
  <c r="O89" i="5"/>
  <c r="N89" i="5"/>
  <c r="L90" i="5"/>
  <c r="K90" i="5"/>
  <c r="O93" i="5"/>
  <c r="N93" i="5"/>
  <c r="A107" i="5"/>
  <c r="G102" i="5"/>
  <c r="A105" i="5"/>
  <c r="G100" i="5"/>
  <c r="A111" i="5"/>
  <c r="G106" i="5"/>
  <c r="A104" i="5"/>
  <c r="G99" i="5"/>
  <c r="A108" i="5"/>
  <c r="G103" i="5"/>
  <c r="J100" i="5" l="1"/>
  <c r="M100" i="5"/>
  <c r="H100" i="5"/>
  <c r="I100" i="5"/>
  <c r="L98" i="5"/>
  <c r="K98" i="5"/>
  <c r="L94" i="5"/>
  <c r="K94" i="5"/>
  <c r="O101" i="5"/>
  <c r="N101" i="5"/>
  <c r="K95" i="5"/>
  <c r="L95" i="5"/>
  <c r="O97" i="5"/>
  <c r="N97" i="5"/>
  <c r="M99" i="5"/>
  <c r="J99" i="5"/>
  <c r="I99" i="5"/>
  <c r="H99" i="5"/>
  <c r="N98" i="5"/>
  <c r="O98" i="5"/>
  <c r="N94" i="5"/>
  <c r="O94" i="5"/>
  <c r="L101" i="5"/>
  <c r="K101" i="5"/>
  <c r="N95" i="5"/>
  <c r="O95" i="5"/>
  <c r="L97" i="5"/>
  <c r="K97" i="5"/>
  <c r="M103" i="5"/>
  <c r="J103" i="5"/>
  <c r="I103" i="5"/>
  <c r="H103" i="5"/>
  <c r="M102" i="5"/>
  <c r="J102" i="5"/>
  <c r="H102" i="5"/>
  <c r="I102" i="5"/>
  <c r="M106" i="5"/>
  <c r="J106" i="5"/>
  <c r="H106" i="5"/>
  <c r="I106" i="5"/>
  <c r="A109" i="5"/>
  <c r="G104" i="5"/>
  <c r="A110" i="5"/>
  <c r="G105" i="5"/>
  <c r="A113" i="5"/>
  <c r="G108" i="5"/>
  <c r="A116" i="5"/>
  <c r="G111" i="5"/>
  <c r="A112" i="5"/>
  <c r="G107" i="5"/>
  <c r="J105" i="5" l="1"/>
  <c r="M105" i="5"/>
  <c r="I105" i="5"/>
  <c r="H105" i="5"/>
  <c r="K99" i="5"/>
  <c r="L99" i="5"/>
  <c r="J111" i="5"/>
  <c r="M111" i="5"/>
  <c r="I111" i="5"/>
  <c r="H111" i="5"/>
  <c r="N99" i="5"/>
  <c r="O99" i="5"/>
  <c r="M107" i="5"/>
  <c r="J107" i="5"/>
  <c r="I107" i="5"/>
  <c r="H107" i="5"/>
  <c r="J104" i="5"/>
  <c r="M104" i="5"/>
  <c r="H104" i="5"/>
  <c r="I104" i="5"/>
  <c r="L106" i="5"/>
  <c r="K106" i="5"/>
  <c r="L102" i="5"/>
  <c r="K102" i="5"/>
  <c r="K103" i="5"/>
  <c r="L103" i="5"/>
  <c r="O100" i="5"/>
  <c r="N100" i="5"/>
  <c r="J108" i="5"/>
  <c r="M108" i="5"/>
  <c r="H108" i="5"/>
  <c r="I108" i="5"/>
  <c r="N106" i="5"/>
  <c r="O106" i="5"/>
  <c r="N102" i="5"/>
  <c r="O102" i="5"/>
  <c r="N103" i="5"/>
  <c r="O103" i="5"/>
  <c r="L100" i="5"/>
  <c r="K100" i="5"/>
  <c r="A121" i="5"/>
  <c r="G116" i="5"/>
  <c r="A115" i="5"/>
  <c r="G110" i="5"/>
  <c r="A117" i="5"/>
  <c r="G112" i="5"/>
  <c r="A118" i="5"/>
  <c r="G113" i="5"/>
  <c r="A114" i="5"/>
  <c r="G109" i="5"/>
  <c r="L108" i="5" l="1"/>
  <c r="K108" i="5"/>
  <c r="K104" i="5"/>
  <c r="L104" i="5"/>
  <c r="N107" i="5"/>
  <c r="O107" i="5"/>
  <c r="L105" i="5"/>
  <c r="K105" i="5"/>
  <c r="J113" i="5"/>
  <c r="M113" i="5"/>
  <c r="I113" i="5"/>
  <c r="H113" i="5"/>
  <c r="M110" i="5"/>
  <c r="J110" i="5"/>
  <c r="H110" i="5"/>
  <c r="I110" i="5"/>
  <c r="O111" i="5"/>
  <c r="N111" i="5"/>
  <c r="K111" i="5"/>
  <c r="L111" i="5"/>
  <c r="J109" i="5"/>
  <c r="M109" i="5"/>
  <c r="I109" i="5"/>
  <c r="H109" i="5"/>
  <c r="J112" i="5"/>
  <c r="M112" i="5"/>
  <c r="H112" i="5"/>
  <c r="I112" i="5"/>
  <c r="J116" i="5"/>
  <c r="M116" i="5"/>
  <c r="H116" i="5"/>
  <c r="I116" i="5"/>
  <c r="O108" i="5"/>
  <c r="N108" i="5"/>
  <c r="O104" i="5"/>
  <c r="N104" i="5"/>
  <c r="L107" i="5"/>
  <c r="K107" i="5"/>
  <c r="O105" i="5"/>
  <c r="N105" i="5"/>
  <c r="A123" i="5"/>
  <c r="G118" i="5"/>
  <c r="A120" i="5"/>
  <c r="G115" i="5"/>
  <c r="A119" i="5"/>
  <c r="G114" i="5"/>
  <c r="A122" i="5"/>
  <c r="G117" i="5"/>
  <c r="A126" i="5"/>
  <c r="G121" i="5"/>
  <c r="L116" i="5" l="1"/>
  <c r="K116" i="5"/>
  <c r="L112" i="5"/>
  <c r="K112" i="5"/>
  <c r="L109" i="5"/>
  <c r="K109" i="5"/>
  <c r="N110" i="5"/>
  <c r="O110" i="5"/>
  <c r="L113" i="5"/>
  <c r="K113" i="5"/>
  <c r="J117" i="5"/>
  <c r="M117" i="5"/>
  <c r="I117" i="5"/>
  <c r="H117" i="5"/>
  <c r="M115" i="5"/>
  <c r="J115" i="5"/>
  <c r="I115" i="5"/>
  <c r="H115" i="5"/>
  <c r="J121" i="5"/>
  <c r="M121" i="5"/>
  <c r="I121" i="5"/>
  <c r="H121" i="5"/>
  <c r="J114" i="5"/>
  <c r="M114" i="5"/>
  <c r="H114" i="5"/>
  <c r="I114" i="5"/>
  <c r="J118" i="5"/>
  <c r="M118" i="5"/>
  <c r="H118" i="5"/>
  <c r="I118" i="5"/>
  <c r="O116" i="5"/>
  <c r="N116" i="5"/>
  <c r="O112" i="5"/>
  <c r="N112" i="5"/>
  <c r="O109" i="5"/>
  <c r="N109" i="5"/>
  <c r="L110" i="5"/>
  <c r="K110" i="5"/>
  <c r="O113" i="5"/>
  <c r="N113" i="5"/>
  <c r="A125" i="5"/>
  <c r="G120" i="5"/>
  <c r="A127" i="5"/>
  <c r="G122" i="5"/>
  <c r="A131" i="5"/>
  <c r="G126" i="5"/>
  <c r="A124" i="5"/>
  <c r="G119" i="5"/>
  <c r="A128" i="5"/>
  <c r="G123" i="5"/>
  <c r="M119" i="5" l="1"/>
  <c r="J119" i="5"/>
  <c r="I119" i="5"/>
  <c r="H119" i="5"/>
  <c r="J122" i="5"/>
  <c r="M122" i="5"/>
  <c r="H122" i="5"/>
  <c r="I122" i="5"/>
  <c r="O118" i="5"/>
  <c r="N118" i="5"/>
  <c r="O114" i="5"/>
  <c r="N114" i="5"/>
  <c r="O121" i="5"/>
  <c r="N121" i="5"/>
  <c r="L115" i="5"/>
  <c r="K115" i="5"/>
  <c r="O117" i="5"/>
  <c r="N117" i="5"/>
  <c r="L118" i="5"/>
  <c r="K118" i="5"/>
  <c r="L114" i="5"/>
  <c r="K114" i="5"/>
  <c r="L121" i="5"/>
  <c r="K121" i="5"/>
  <c r="N115" i="5"/>
  <c r="O115" i="5"/>
  <c r="L117" i="5"/>
  <c r="K117" i="5"/>
  <c r="M123" i="5"/>
  <c r="J123" i="5"/>
  <c r="I123" i="5"/>
  <c r="H123" i="5"/>
  <c r="J126" i="5"/>
  <c r="M126" i="5"/>
  <c r="H126" i="5"/>
  <c r="I126" i="5"/>
  <c r="J120" i="5"/>
  <c r="M120" i="5"/>
  <c r="H120" i="5"/>
  <c r="I120" i="5"/>
  <c r="A132" i="5"/>
  <c r="G127" i="5"/>
  <c r="A129" i="5"/>
  <c r="G124" i="5"/>
  <c r="A133" i="5"/>
  <c r="G128" i="5"/>
  <c r="A136" i="5"/>
  <c r="G131" i="5"/>
  <c r="A130" i="5"/>
  <c r="G125" i="5"/>
  <c r="J124" i="5" l="1"/>
  <c r="M124" i="5"/>
  <c r="H124" i="5"/>
  <c r="I124" i="5"/>
  <c r="M131" i="5"/>
  <c r="J131" i="5"/>
  <c r="I131" i="5"/>
  <c r="H131" i="5"/>
  <c r="J125" i="5"/>
  <c r="M125" i="5"/>
  <c r="I125" i="5"/>
  <c r="H125" i="5"/>
  <c r="M127" i="5"/>
  <c r="J127" i="5"/>
  <c r="I127" i="5"/>
  <c r="H127" i="5"/>
  <c r="O120" i="5"/>
  <c r="N120" i="5"/>
  <c r="O126" i="5"/>
  <c r="N126" i="5"/>
  <c r="L123" i="5"/>
  <c r="K123" i="5"/>
  <c r="O122" i="5"/>
  <c r="N122" i="5"/>
  <c r="L119" i="5"/>
  <c r="K119" i="5"/>
  <c r="J128" i="5"/>
  <c r="M128" i="5"/>
  <c r="H128" i="5"/>
  <c r="I128" i="5"/>
  <c r="K120" i="5"/>
  <c r="L120" i="5"/>
  <c r="L126" i="5"/>
  <c r="K126" i="5"/>
  <c r="N123" i="5"/>
  <c r="O123" i="5"/>
  <c r="L122" i="5"/>
  <c r="K122" i="5"/>
  <c r="N119" i="5"/>
  <c r="O119" i="5"/>
  <c r="A141" i="5"/>
  <c r="G136" i="5"/>
  <c r="A134" i="5"/>
  <c r="G129" i="5"/>
  <c r="A135" i="5"/>
  <c r="G130" i="5"/>
  <c r="A138" i="5"/>
  <c r="G133" i="5"/>
  <c r="A137" i="5"/>
  <c r="G132" i="5"/>
  <c r="J129" i="5" l="1"/>
  <c r="M129" i="5"/>
  <c r="I129" i="5"/>
  <c r="H129" i="5"/>
  <c r="O128" i="5"/>
  <c r="N128" i="5"/>
  <c r="J133" i="5"/>
  <c r="M133" i="5"/>
  <c r="I133" i="5"/>
  <c r="H133" i="5"/>
  <c r="K128" i="5"/>
  <c r="L128" i="5"/>
  <c r="J132" i="5"/>
  <c r="M132" i="5"/>
  <c r="H132" i="5"/>
  <c r="I132" i="5"/>
  <c r="J136" i="5"/>
  <c r="M136" i="5"/>
  <c r="H136" i="5"/>
  <c r="I136" i="5"/>
  <c r="K127" i="5"/>
  <c r="L127" i="5"/>
  <c r="O125" i="5"/>
  <c r="N125" i="5"/>
  <c r="L131" i="5"/>
  <c r="K131" i="5"/>
  <c r="O124" i="5"/>
  <c r="N124" i="5"/>
  <c r="J130" i="5"/>
  <c r="M130" i="5"/>
  <c r="H130" i="5"/>
  <c r="I130" i="5"/>
  <c r="N127" i="5"/>
  <c r="O127" i="5"/>
  <c r="L125" i="5"/>
  <c r="K125" i="5"/>
  <c r="N131" i="5"/>
  <c r="O131" i="5"/>
  <c r="K124" i="5"/>
  <c r="L124" i="5"/>
  <c r="A139" i="5"/>
  <c r="G134" i="5"/>
  <c r="A143" i="5"/>
  <c r="G138" i="5"/>
  <c r="A142" i="5"/>
  <c r="G137" i="5"/>
  <c r="A140" i="5"/>
  <c r="G135" i="5"/>
  <c r="A146" i="5"/>
  <c r="G141" i="5"/>
  <c r="J138" i="5" l="1"/>
  <c r="M138" i="5"/>
  <c r="H138" i="5"/>
  <c r="I138" i="5"/>
  <c r="O133" i="5"/>
  <c r="N133" i="5"/>
  <c r="M135" i="5"/>
  <c r="J135" i="5"/>
  <c r="I135" i="5"/>
  <c r="H135" i="5"/>
  <c r="L133" i="5"/>
  <c r="K133" i="5"/>
  <c r="J141" i="5"/>
  <c r="M141" i="5"/>
  <c r="I141" i="5"/>
  <c r="H141" i="5"/>
  <c r="J134" i="5"/>
  <c r="M134" i="5"/>
  <c r="H134" i="5"/>
  <c r="I134" i="5"/>
  <c r="O130" i="5"/>
  <c r="N130" i="5"/>
  <c r="O136" i="5"/>
  <c r="N136" i="5"/>
  <c r="O132" i="5"/>
  <c r="N132" i="5"/>
  <c r="O129" i="5"/>
  <c r="N129" i="5"/>
  <c r="J137" i="5"/>
  <c r="M137" i="5"/>
  <c r="I137" i="5"/>
  <c r="H137" i="5"/>
  <c r="L130" i="5"/>
  <c r="K130" i="5"/>
  <c r="K136" i="5"/>
  <c r="L136" i="5"/>
  <c r="L132" i="5"/>
  <c r="K132" i="5"/>
  <c r="L129" i="5"/>
  <c r="K129" i="5"/>
  <c r="A148" i="5"/>
  <c r="G143" i="5"/>
  <c r="A145" i="5"/>
  <c r="G140" i="5"/>
  <c r="A151" i="5"/>
  <c r="G146" i="5"/>
  <c r="A147" i="5"/>
  <c r="G142" i="5"/>
  <c r="A144" i="5"/>
  <c r="G139" i="5"/>
  <c r="J142" i="5" l="1"/>
  <c r="M142" i="5"/>
  <c r="H142" i="5"/>
  <c r="I142" i="5"/>
  <c r="L135" i="5"/>
  <c r="K135" i="5"/>
  <c r="J140" i="5"/>
  <c r="M140" i="5"/>
  <c r="H140" i="5"/>
  <c r="I140" i="5"/>
  <c r="N135" i="5"/>
  <c r="O135" i="5"/>
  <c r="J146" i="5"/>
  <c r="M146" i="5"/>
  <c r="H146" i="5"/>
  <c r="I146" i="5"/>
  <c r="O137" i="5"/>
  <c r="N137" i="5"/>
  <c r="O134" i="5"/>
  <c r="N134" i="5"/>
  <c r="O141" i="5"/>
  <c r="N141" i="5"/>
  <c r="O138" i="5"/>
  <c r="N138" i="5"/>
  <c r="M139" i="5"/>
  <c r="J139" i="5"/>
  <c r="I139" i="5"/>
  <c r="H139" i="5"/>
  <c r="M143" i="5"/>
  <c r="J143" i="5"/>
  <c r="I143" i="5"/>
  <c r="H143" i="5"/>
  <c r="L137" i="5"/>
  <c r="K137" i="5"/>
  <c r="L134" i="5"/>
  <c r="K134" i="5"/>
  <c r="L141" i="5"/>
  <c r="K141" i="5"/>
  <c r="L138" i="5"/>
  <c r="K138" i="5"/>
  <c r="A150" i="5"/>
  <c r="G145" i="5"/>
  <c r="A152" i="5"/>
  <c r="G147" i="5"/>
  <c r="A149" i="5"/>
  <c r="G144" i="5"/>
  <c r="A156" i="5"/>
  <c r="G151" i="5"/>
  <c r="A153" i="5"/>
  <c r="G148" i="5"/>
  <c r="M147" i="5" l="1"/>
  <c r="J147" i="5"/>
  <c r="I147" i="5"/>
  <c r="H147" i="5"/>
  <c r="O140" i="5"/>
  <c r="N140" i="5"/>
  <c r="M151" i="5"/>
  <c r="J151" i="5"/>
  <c r="I151" i="5"/>
  <c r="H151" i="5"/>
  <c r="L140" i="5"/>
  <c r="K140" i="5"/>
  <c r="J145" i="5"/>
  <c r="M145" i="5"/>
  <c r="I145" i="5"/>
  <c r="H145" i="5"/>
  <c r="K143" i="5"/>
  <c r="L143" i="5"/>
  <c r="L139" i="5"/>
  <c r="K139" i="5"/>
  <c r="O146" i="5"/>
  <c r="N146" i="5"/>
  <c r="O142" i="5"/>
  <c r="N142" i="5"/>
  <c r="J148" i="5"/>
  <c r="M148" i="5"/>
  <c r="H148" i="5"/>
  <c r="I148" i="5"/>
  <c r="J144" i="5"/>
  <c r="M144" i="5"/>
  <c r="H144" i="5"/>
  <c r="I144" i="5"/>
  <c r="N143" i="5"/>
  <c r="O143" i="5"/>
  <c r="N139" i="5"/>
  <c r="O139" i="5"/>
  <c r="L146" i="5"/>
  <c r="K146" i="5"/>
  <c r="L142" i="5"/>
  <c r="K142" i="5"/>
  <c r="A161" i="5"/>
  <c r="G156" i="5"/>
  <c r="A157" i="5"/>
  <c r="G152" i="5"/>
  <c r="A158" i="5"/>
  <c r="G153" i="5"/>
  <c r="A154" i="5"/>
  <c r="G149" i="5"/>
  <c r="A155" i="5"/>
  <c r="G150" i="5"/>
  <c r="J152" i="5" l="1"/>
  <c r="M152" i="5"/>
  <c r="H152" i="5"/>
  <c r="I152" i="5"/>
  <c r="L151" i="5"/>
  <c r="K151" i="5"/>
  <c r="J149" i="5"/>
  <c r="M149" i="5"/>
  <c r="I149" i="5"/>
  <c r="H149" i="5"/>
  <c r="N151" i="5"/>
  <c r="O151" i="5"/>
  <c r="J156" i="5"/>
  <c r="H156" i="5"/>
  <c r="M156" i="5"/>
  <c r="I156" i="5"/>
  <c r="O144" i="5"/>
  <c r="N144" i="5"/>
  <c r="O148" i="5"/>
  <c r="N148" i="5"/>
  <c r="O145" i="5"/>
  <c r="N145" i="5"/>
  <c r="L147" i="5"/>
  <c r="K147" i="5"/>
  <c r="M150" i="5"/>
  <c r="J150" i="5"/>
  <c r="H150" i="5"/>
  <c r="I150" i="5"/>
  <c r="J153" i="5"/>
  <c r="M153" i="5"/>
  <c r="I153" i="5"/>
  <c r="H153" i="5"/>
  <c r="L144" i="5"/>
  <c r="K144" i="5"/>
  <c r="L148" i="5"/>
  <c r="K148" i="5"/>
  <c r="L145" i="5"/>
  <c r="K145" i="5"/>
  <c r="O147" i="5"/>
  <c r="N147" i="5"/>
  <c r="A162" i="5"/>
  <c r="G157" i="5"/>
  <c r="A159" i="5"/>
  <c r="G154" i="5"/>
  <c r="A160" i="5"/>
  <c r="G155" i="5"/>
  <c r="A163" i="5"/>
  <c r="G158" i="5"/>
  <c r="A166" i="5"/>
  <c r="G161" i="5"/>
  <c r="M154" i="5" l="1"/>
  <c r="J154" i="5"/>
  <c r="H154" i="5"/>
  <c r="I154" i="5"/>
  <c r="O149" i="5"/>
  <c r="N149" i="5"/>
  <c r="M158" i="5"/>
  <c r="J158" i="5"/>
  <c r="H158" i="5"/>
  <c r="I158" i="5"/>
  <c r="O156" i="5"/>
  <c r="N156" i="5"/>
  <c r="L149" i="5"/>
  <c r="K149" i="5"/>
  <c r="J161" i="5"/>
  <c r="M161" i="5"/>
  <c r="I161" i="5"/>
  <c r="H161" i="5"/>
  <c r="J157" i="5"/>
  <c r="M157" i="5"/>
  <c r="I157" i="5"/>
  <c r="H157" i="5"/>
  <c r="O153" i="5"/>
  <c r="N153" i="5"/>
  <c r="L150" i="5"/>
  <c r="K150" i="5"/>
  <c r="O152" i="5"/>
  <c r="N152" i="5"/>
  <c r="M155" i="5"/>
  <c r="J155" i="5"/>
  <c r="I155" i="5"/>
  <c r="H155" i="5"/>
  <c r="L153" i="5"/>
  <c r="K153" i="5"/>
  <c r="O150" i="5"/>
  <c r="N150" i="5"/>
  <c r="L156" i="5"/>
  <c r="K156" i="5"/>
  <c r="K152" i="5"/>
  <c r="L152" i="5"/>
  <c r="A168" i="5"/>
  <c r="G163" i="5"/>
  <c r="A164" i="5"/>
  <c r="G159" i="5"/>
  <c r="A171" i="5"/>
  <c r="G166" i="5"/>
  <c r="A165" i="5"/>
  <c r="G160" i="5"/>
  <c r="A167" i="5"/>
  <c r="G162" i="5"/>
  <c r="M159" i="5" l="1"/>
  <c r="J159" i="5"/>
  <c r="I159" i="5"/>
  <c r="H159" i="5"/>
  <c r="O157" i="5"/>
  <c r="N157" i="5"/>
  <c r="O161" i="5"/>
  <c r="N161" i="5"/>
  <c r="L158" i="5"/>
  <c r="K158" i="5"/>
  <c r="J160" i="5"/>
  <c r="M160" i="5"/>
  <c r="H160" i="5"/>
  <c r="I160" i="5"/>
  <c r="L157" i="5"/>
  <c r="K157" i="5"/>
  <c r="L161" i="5"/>
  <c r="K161" i="5"/>
  <c r="O158" i="5"/>
  <c r="N158" i="5"/>
  <c r="M162" i="5"/>
  <c r="J162" i="5"/>
  <c r="H162" i="5"/>
  <c r="I162" i="5"/>
  <c r="M163" i="5"/>
  <c r="J163" i="5"/>
  <c r="I163" i="5"/>
  <c r="H163" i="5"/>
  <c r="L155" i="5"/>
  <c r="K155" i="5"/>
  <c r="L154" i="5"/>
  <c r="K154" i="5"/>
  <c r="M166" i="5"/>
  <c r="J166" i="5"/>
  <c r="H166" i="5"/>
  <c r="I166" i="5"/>
  <c r="N155" i="5"/>
  <c r="O155" i="5"/>
  <c r="O154" i="5"/>
  <c r="N154" i="5"/>
  <c r="A170" i="5"/>
  <c r="G165" i="5"/>
  <c r="A169" i="5"/>
  <c r="G164" i="5"/>
  <c r="A172" i="5"/>
  <c r="G167" i="5"/>
  <c r="A176" i="5"/>
  <c r="G171" i="5"/>
  <c r="A173" i="5"/>
  <c r="G168" i="5"/>
  <c r="J164" i="5" l="1"/>
  <c r="M164" i="5"/>
  <c r="H164" i="5"/>
  <c r="I164" i="5"/>
  <c r="O160" i="5"/>
  <c r="N160" i="5"/>
  <c r="M171" i="5"/>
  <c r="I171" i="5"/>
  <c r="J171" i="5"/>
  <c r="H171" i="5"/>
  <c r="L160" i="5"/>
  <c r="K160" i="5"/>
  <c r="J168" i="5"/>
  <c r="M168" i="5"/>
  <c r="H168" i="5"/>
  <c r="I168" i="5"/>
  <c r="J165" i="5"/>
  <c r="M165" i="5"/>
  <c r="I165" i="5"/>
  <c r="H165" i="5"/>
  <c r="L166" i="5"/>
  <c r="K166" i="5"/>
  <c r="K163" i="5"/>
  <c r="L163" i="5"/>
  <c r="L162" i="5"/>
  <c r="K162" i="5"/>
  <c r="K159" i="5"/>
  <c r="L159" i="5"/>
  <c r="M167" i="5"/>
  <c r="J167" i="5"/>
  <c r="I167" i="5"/>
  <c r="H167" i="5"/>
  <c r="O166" i="5"/>
  <c r="N166" i="5"/>
  <c r="N163" i="5"/>
  <c r="O163" i="5"/>
  <c r="O162" i="5"/>
  <c r="N162" i="5"/>
  <c r="N159" i="5"/>
  <c r="O159" i="5"/>
  <c r="A181" i="5"/>
  <c r="G181" i="5" s="1"/>
  <c r="G176" i="5"/>
  <c r="A174" i="5"/>
  <c r="G169" i="5"/>
  <c r="A178" i="5"/>
  <c r="G173" i="5"/>
  <c r="A177" i="5"/>
  <c r="G172" i="5"/>
  <c r="A175" i="5"/>
  <c r="G170" i="5"/>
  <c r="M170" i="5" l="1"/>
  <c r="J170" i="5"/>
  <c r="H170" i="5"/>
  <c r="I170" i="5"/>
  <c r="J169" i="5"/>
  <c r="M169" i="5"/>
  <c r="I169" i="5"/>
  <c r="H169" i="5"/>
  <c r="J172" i="5"/>
  <c r="M172" i="5"/>
  <c r="H172" i="5"/>
  <c r="I172" i="5"/>
  <c r="N171" i="5"/>
  <c r="O171" i="5"/>
  <c r="J173" i="5"/>
  <c r="M173" i="5"/>
  <c r="I173" i="5"/>
  <c r="H173" i="5"/>
  <c r="J176" i="5"/>
  <c r="M176" i="5"/>
  <c r="H176" i="5"/>
  <c r="I176" i="5"/>
  <c r="K167" i="5"/>
  <c r="L167" i="5"/>
  <c r="O165" i="5"/>
  <c r="N165" i="5"/>
  <c r="O168" i="5"/>
  <c r="N168" i="5"/>
  <c r="O164" i="5"/>
  <c r="N164" i="5"/>
  <c r="J181" i="5"/>
  <c r="M181" i="5"/>
  <c r="I181" i="5"/>
  <c r="H181" i="5"/>
  <c r="N167" i="5"/>
  <c r="O167" i="5"/>
  <c r="L165" i="5"/>
  <c r="K165" i="5"/>
  <c r="K168" i="5"/>
  <c r="L168" i="5"/>
  <c r="L171" i="5"/>
  <c r="K171" i="5"/>
  <c r="L164" i="5"/>
  <c r="K164" i="5"/>
  <c r="A182" i="5"/>
  <c r="G182" i="5" s="1"/>
  <c r="G177" i="5"/>
  <c r="A179" i="5"/>
  <c r="G179" i="5" s="1"/>
  <c r="G174" i="5"/>
  <c r="A180" i="5"/>
  <c r="G180" i="5" s="1"/>
  <c r="G175" i="5"/>
  <c r="A183" i="5"/>
  <c r="G183" i="5" s="1"/>
  <c r="G178" i="5"/>
  <c r="M174" i="5" l="1"/>
  <c r="J174" i="5"/>
  <c r="H174" i="5"/>
  <c r="I174" i="5"/>
  <c r="O181" i="5"/>
  <c r="N181" i="5"/>
  <c r="O176" i="5"/>
  <c r="N176" i="5"/>
  <c r="O173" i="5"/>
  <c r="N173" i="5"/>
  <c r="J178" i="5"/>
  <c r="M178" i="5"/>
  <c r="H178" i="5"/>
  <c r="I178" i="5"/>
  <c r="M179" i="5"/>
  <c r="J179" i="5"/>
  <c r="I179" i="5"/>
  <c r="H179" i="5"/>
  <c r="L181" i="5"/>
  <c r="K181" i="5"/>
  <c r="L176" i="5"/>
  <c r="K176" i="5"/>
  <c r="L173" i="5"/>
  <c r="K173" i="5"/>
  <c r="M175" i="5"/>
  <c r="J175" i="5"/>
  <c r="I175" i="5"/>
  <c r="H175" i="5"/>
  <c r="M177" i="5"/>
  <c r="J177" i="5"/>
  <c r="I177" i="5"/>
  <c r="H177" i="5"/>
  <c r="O172" i="5"/>
  <c r="N172" i="5"/>
  <c r="O169" i="5"/>
  <c r="N169" i="5"/>
  <c r="L170" i="5"/>
  <c r="K170" i="5"/>
  <c r="M183" i="5"/>
  <c r="J183" i="5"/>
  <c r="I183" i="5"/>
  <c r="H183" i="5"/>
  <c r="J180" i="5"/>
  <c r="M180" i="5"/>
  <c r="H180" i="5"/>
  <c r="I180" i="5"/>
  <c r="M182" i="5"/>
  <c r="J182" i="5"/>
  <c r="H182" i="5"/>
  <c r="I182" i="5"/>
  <c r="L172" i="5"/>
  <c r="K172" i="5"/>
  <c r="L169" i="5"/>
  <c r="K169" i="5"/>
  <c r="O170" i="5"/>
  <c r="N170" i="5"/>
  <c r="L182" i="5" l="1"/>
  <c r="K182" i="5"/>
  <c r="O180" i="5"/>
  <c r="N180" i="5"/>
  <c r="K183" i="5"/>
  <c r="L183" i="5"/>
  <c r="L179" i="5"/>
  <c r="K179" i="5"/>
  <c r="N178" i="5"/>
  <c r="O178" i="5"/>
  <c r="L180" i="5"/>
  <c r="K180" i="5"/>
  <c r="O183" i="5"/>
  <c r="N183" i="5"/>
  <c r="O179" i="5"/>
  <c r="N179" i="5"/>
  <c r="L178" i="5"/>
  <c r="K178" i="5"/>
  <c r="L177" i="5"/>
  <c r="K177" i="5"/>
  <c r="K175" i="5"/>
  <c r="L175" i="5"/>
  <c r="L174" i="5"/>
  <c r="K174" i="5"/>
  <c r="N182" i="5"/>
  <c r="O182" i="5"/>
  <c r="O177" i="5"/>
  <c r="N177" i="5"/>
  <c r="O175" i="5"/>
  <c r="N175" i="5"/>
  <c r="N174" i="5"/>
  <c r="O174" i="5"/>
</calcChain>
</file>

<file path=xl/sharedStrings.xml><?xml version="1.0" encoding="utf-8"?>
<sst xmlns="http://schemas.openxmlformats.org/spreadsheetml/2006/main" count="101" uniqueCount="36">
  <si>
    <t>ANB</t>
  </si>
  <si>
    <t>Number of claims</t>
  </si>
  <si>
    <t>Policies in force</t>
  </si>
  <si>
    <t>Total Sum insured</t>
  </si>
  <si>
    <t>Amount of claims</t>
  </si>
  <si>
    <t>Smoker</t>
  </si>
  <si>
    <t>NS</t>
  </si>
  <si>
    <t>S</t>
  </si>
  <si>
    <t>Non smoker</t>
  </si>
  <si>
    <t>Mortality rates for males</t>
  </si>
  <si>
    <t>Age next bday</t>
  </si>
  <si>
    <t>qx</t>
  </si>
  <si>
    <t>qx + (1+L)</t>
  </si>
  <si>
    <t>E(No) 2</t>
  </si>
  <si>
    <t>E (Amt) 2</t>
  </si>
  <si>
    <t>E (No) 3</t>
  </si>
  <si>
    <t>E (amt) 3</t>
  </si>
  <si>
    <t>qx + (1+L-0.25)</t>
  </si>
  <si>
    <t>Row Labels</t>
  </si>
  <si>
    <t>Grand Total</t>
  </si>
  <si>
    <t>Sum of Number of claims</t>
  </si>
  <si>
    <t>Sum of Amount of claims</t>
  </si>
  <si>
    <t>Sum of E (No) 3</t>
  </si>
  <si>
    <t>Sum of E (amt) 3</t>
  </si>
  <si>
    <t>Sum of E(No) 2</t>
  </si>
  <si>
    <t>Sum of E (Amt) 2</t>
  </si>
  <si>
    <t>E(No) 1</t>
  </si>
  <si>
    <t>E (Amt) 1</t>
  </si>
  <si>
    <t>Sum of E(No) 1</t>
  </si>
  <si>
    <t>Sum of E (Amt) 1</t>
  </si>
  <si>
    <t>A/E (No)</t>
  </si>
  <si>
    <t>A/E (Amt)</t>
  </si>
  <si>
    <t>Total</t>
  </si>
  <si>
    <t>Option 1</t>
  </si>
  <si>
    <t>Option 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</si>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</sst>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  <numFmt numFmtId="166" formatCode="0.0%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  <xf numFmtId="164" fontId="0" fillId="0" borderId="0" xfId="1" applyNumberFormat="1" applyFont="1"/>
    <xf numFmtId="0" fontId="4" fillId="0" borderId="0" xfId="0" applyFont="1" applyBorder="1" applyAlignment="1">
      <alignment horizontal="center" wrapText="1"/>
    </xf>
    <xf numFmtId="164" fontId="4" fillId="0" borderId="0" xfId="1" applyNumberFormat="1" applyFont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0" xfId="1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5" fillId="0" borderId="0" xfId="1" applyNumberFormat="1" applyFont="1"/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5" fillId="0" borderId="0" xfId="1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Font="1" applyAlignment="1">
      <alignment horizontal="left"/>
    </xf>
    <xf numFmtId="164" fontId="5" fillId="0" borderId="0" xfId="0" applyNumberFormat="1" applyFont="1"/>
    <xf numFmtId="43" fontId="5" fillId="0" borderId="0" xfId="1" applyNumberFormat="1" applyFont="1"/>
    <xf numFmtId="0" fontId="2" fillId="0" borderId="0" xfId="0" applyFont="1"/>
    <xf numFmtId="166" fontId="0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numFmt numFmtId="164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mmings, Georgina" refreshedDate="43029.35707002315" createdVersion="5" refreshedVersion="5" minRefreshableVersion="3" recordCount="269">
  <cacheSource type="worksheet">
    <worksheetSource ref="A1:O1048576" sheet="Data"/>
  </cacheSource>
  <cacheFields count="16">
    <cacheField name="Age next bday" numFmtId="0">
      <sharedItems containsString="0" containsBlank="1" containsNumber="1" containsInteger="1" minValue="35" maxValue="60"/>
    </cacheField>
    <cacheField name="Smoker" numFmtId="0">
      <sharedItems containsBlank="1" containsMixedTypes="1" containsNumber="1" containsInteger="1" minValue="50" maxValue="200" count="8">
        <s v="NS"/>
        <s v="S"/>
        <n v="50"/>
        <n v="75"/>
        <n v="100"/>
        <n v="150"/>
        <n v="200"/>
        <m/>
      </sharedItems>
      <fieldGroup par="15"/>
    </cacheField>
    <cacheField name="Policies in force" numFmtId="0">
      <sharedItems containsString="0" containsBlank="1" containsNumber="1" minValue="67.675876456569384" maxValue="176956.79911100483"/>
    </cacheField>
    <cacheField name="Total Sum insured" numFmtId="0">
      <sharedItems containsString="0" containsBlank="1" containsNumber="1" containsInteger="1" minValue="1651300" maxValue="1739136697000"/>
    </cacheField>
    <cacheField name="Number of claims" numFmtId="0">
      <sharedItems containsString="0" containsBlank="1" containsNumber="1" containsInteger="1" minValue="1" maxValue="387"/>
    </cacheField>
    <cacheField name="Amount of claims" numFmtId="0">
      <sharedItems containsString="0" containsBlank="1" containsNumber="1" containsInteger="1" minValue="0" maxValue="3881933000"/>
    </cacheField>
    <cacheField name="qx" numFmtId="0">
      <sharedItems containsString="0" containsBlank="1" containsNumber="1" minValue="1.5598440000000003E-3" maxValue="4.7320657496368948E-3"/>
    </cacheField>
    <cacheField name="E (No) 3" numFmtId="0">
      <sharedItems containsString="0" containsBlank="1" containsNumber="1" minValue="0.18340119214706024" maxValue="428.9003867169713"/>
    </cacheField>
    <cacheField name="E (amt) 3" numFmtId="0">
      <sharedItems containsString="0" containsBlank="1" containsNumber="1" minValue="4475.012433518953" maxValue="4215245786.7926483"/>
    </cacheField>
    <cacheField name="qx + (1+L)" numFmtId="0">
      <sharedItems containsString="0" containsBlank="1" containsNumber="1" minValue="1.5598440000000003E-3" maxValue="1.4196197248910684E-2"/>
    </cacheField>
    <cacheField name="E(No) 2" numFmtId="0">
      <sharedItems containsString="0" containsBlank="1" containsNumber="1" minValue="0.55020357644118079" maxValue="428.9003867169713"/>
    </cacheField>
    <cacheField name="E (Amt) 2" numFmtId="0">
      <sharedItems containsString="0" containsBlank="1" containsNumber="1" minValue="13425.037300556862" maxValue="4215245786.7926483"/>
    </cacheField>
    <cacheField name="qx + (1+L-0.25)" numFmtId="0">
      <sharedItems containsString="0" containsBlank="1" containsNumber="1" minValue="1.5598440000000003E-3" maxValue="1.7350907748668612E-2"/>
    </cacheField>
    <cacheField name="E(No) 1" numFmtId="0">
      <sharedItems containsString="0" containsBlank="1" containsNumber="1" minValue="0.67247103787255424" maxValue="428.9003867169713"/>
    </cacheField>
    <cacheField name="E (Amt) 1" numFmtId="0">
      <sharedItems containsString="0" containsBlank="1" containsNumber="1" minValue="16408.37892290283" maxValue="4215245786.7926483"/>
    </cacheField>
    <cacheField name="Smoker2" numFmtId="0" databaseField="0">
      <fieldGroup base="1">
        <discretePr count="8">
          <x v="0"/>
          <x v="2"/>
          <x v="2"/>
          <x v="2"/>
          <x v="2"/>
          <x v="2"/>
          <x v="2"/>
          <x v="1"/>
        </discretePr>
        <groupItems count="3">
          <s v="NS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n v="35"/>
    <x v="0"/>
    <n v="2740.2411046213347"/>
    <n v="411770000"/>
    <n v="77"/>
    <n v="1041000"/>
    <n v="1.5598440000000003E-3"/>
    <n v="4.2743486455969624"/>
    <n v="642296.96388000017"/>
    <n v="1.5598440000000003E-3"/>
    <n v="4.2743486455969624"/>
    <n v="642296.96388000017"/>
    <n v="1.5598440000000003E-3"/>
    <n v="4.2743486455969624"/>
    <n v="642296.96388000017"/>
  </r>
  <r>
    <n v="36"/>
    <x v="0"/>
    <n v="14794.244278897722"/>
    <n v="12141587000"/>
    <n v="58"/>
    <n v="24436000"/>
    <n v="1.5838416000000003E-3"/>
    <n v="23.431739529480218"/>
    <n v="19230350.580619205"/>
    <n v="1.5838416000000003E-3"/>
    <n v="23.431739529480218"/>
    <n v="19230350.580619205"/>
    <n v="1.5838416000000003E-3"/>
    <n v="23.431739529480218"/>
    <n v="19230350.580619205"/>
  </r>
  <r>
    <n v="37"/>
    <x v="0"/>
    <n v="43050.098825770692"/>
    <n v="102838492000"/>
    <n v="101"/>
    <n v="235252000"/>
    <n v="1.6438356000000004E-3"/>
    <n v="70.767285033320078"/>
    <n v="169049574.19991523"/>
    <n v="1.6438356000000004E-3"/>
    <n v="70.767285033320078"/>
    <n v="169049574.19991523"/>
    <n v="1.6438356000000004E-3"/>
    <n v="70.767285033320078"/>
    <n v="169049574.19991523"/>
  </r>
  <r>
    <n v="38"/>
    <x v="0"/>
    <n v="58291.170951568783"/>
    <n v="188667038000"/>
    <n v="146"/>
    <n v="440686000"/>
    <n v="1.7398260000000001E-3"/>
    <n v="101.41649479198412"/>
    <n v="328247818.05538803"/>
    <n v="1.7398260000000001E-3"/>
    <n v="101.41649479198412"/>
    <n v="328247818.05538803"/>
    <n v="1.7398260000000001E-3"/>
    <n v="101.41649479198412"/>
    <n v="328247818.05538803"/>
  </r>
  <r>
    <n v="39"/>
    <x v="0"/>
    <n v="85819.107254359289"/>
    <n v="408969067000"/>
    <n v="189"/>
    <n v="935095000"/>
    <n v="1.8238176000000001E-3"/>
    <n v="156.51839822678815"/>
    <n v="745884982.25017929"/>
    <n v="1.8238176000000001E-3"/>
    <n v="156.51839822678815"/>
    <n v="745884982.25017929"/>
    <n v="1.8238176000000001E-3"/>
    <n v="156.51839822678815"/>
    <n v="745884982.25017929"/>
  </r>
  <r>
    <n v="40"/>
    <x v="0"/>
    <n v="104935.19673629095"/>
    <n v="611544936000"/>
    <n v="206"/>
    <n v="1228182000"/>
    <n v="1.8358164000000002E-3"/>
    <n v="192.64175510570942"/>
    <n v="1122684222.8457506"/>
    <n v="1.8358164000000002E-3"/>
    <n v="192.64175510570942"/>
    <n v="1122684222.8457506"/>
    <n v="1.8358164000000002E-3"/>
    <n v="192.64175510570942"/>
    <n v="1122684222.8457506"/>
  </r>
  <r>
    <n v="41"/>
    <x v="0"/>
    <n v="119991.96671126262"/>
    <n v="799604502000"/>
    <n v="246"/>
    <n v="1667316000"/>
    <n v="1.9318068000000004E-3"/>
    <n v="231.80129723819081"/>
    <n v="1544681414.2742138"/>
    <n v="1.9318068000000004E-3"/>
    <n v="231.80129723819081"/>
    <n v="1544681414.2742138"/>
    <n v="1.9318068000000004E-3"/>
    <n v="231.80129723819081"/>
    <n v="1544681414.2742138"/>
  </r>
  <r>
    <n v="42"/>
    <x v="0"/>
    <n v="133649.48788714677"/>
    <n v="991699879000"/>
    <n v="308"/>
    <n v="2315904000"/>
    <n v="2.0877912000000004E-3"/>
    <n v="279.03222469529169"/>
    <n v="2070462280.4172652"/>
    <n v="2.0877912000000004E-3"/>
    <n v="279.03222469529169"/>
    <n v="2070462280.4172652"/>
    <n v="2.0877912000000004E-3"/>
    <n v="279.03222469529169"/>
    <n v="2070462280.4172652"/>
  </r>
  <r>
    <n v="43"/>
    <x v="0"/>
    <n v="135479.52588907964"/>
    <n v="1019329869000"/>
    <n v="354"/>
    <n v="2880456000"/>
    <n v="2.1117888000000006E-3"/>
    <n v="286.10414540186849"/>
    <n v="2152609400.8596678"/>
    <n v="2.1117888000000006E-3"/>
    <n v="286.10414540186849"/>
    <n v="2152609400.8596678"/>
    <n v="2.1117888000000006E-3"/>
    <n v="286.10414540186849"/>
    <n v="2152609400.8596678"/>
  </r>
  <r>
    <n v="44"/>
    <x v="0"/>
    <n v="139450.25339995278"/>
    <n v="1080061627000"/>
    <n v="335"/>
    <n v="2622255000"/>
    <n v="2.1357864000000003E-3"/>
    <n v="297.83595468817293"/>
    <n v="2306780934.1084733"/>
    <n v="2.1357864000000003E-3"/>
    <n v="297.83595468817293"/>
    <n v="2306780934.1084733"/>
    <n v="2.1357864000000003E-3"/>
    <n v="297.83595468817293"/>
    <n v="2306780934.1084733"/>
  </r>
  <r>
    <n v="45"/>
    <x v="0"/>
    <n v="162449.47768825086"/>
    <n v="1465613908000"/>
    <n v="307"/>
    <n v="2971434000"/>
    <n v="2.2437756000000001E-3"/>
    <n v="364.50017426964172"/>
    <n v="3288508725.7910452"/>
    <n v="2.2437756000000001E-3"/>
    <n v="364.50017426964172"/>
    <n v="3288508725.7910452"/>
    <n v="2.2437756000000001E-3"/>
    <n v="364.50017426964172"/>
    <n v="3288508725.7910452"/>
  </r>
  <r>
    <n v="46"/>
    <x v="0"/>
    <n v="166718.69223901941"/>
    <n v="1543626139000"/>
    <n v="330"/>
    <n v="3445538000"/>
    <n v="2.3397660000000001E-3"/>
    <n v="390.0827276653215"/>
    <n v="3611723956.743474"/>
    <n v="2.3397660000000001E-3"/>
    <n v="390.0827276653215"/>
    <n v="3611723956.743474"/>
    <n v="2.3397660000000001E-3"/>
    <n v="390.0827276653215"/>
    <n v="3611723956.743474"/>
  </r>
  <r>
    <n v="47"/>
    <x v="0"/>
    <n v="172146.08965112266"/>
    <n v="1645760433000"/>
    <n v="360"/>
    <n v="3143271000"/>
    <n v="2.3397660000000001E-3"/>
    <n v="402.78156759864868"/>
    <n v="3850694305.2786779"/>
    <n v="2.3397660000000001E-3"/>
    <n v="402.78156759864868"/>
    <n v="3850694305.2786779"/>
    <n v="2.3397660000000001E-3"/>
    <n v="402.78156759864868"/>
    <n v="3850694305.2786779"/>
  </r>
  <r>
    <n v="48"/>
    <x v="0"/>
    <n v="176956.79911100483"/>
    <n v="1739136697000"/>
    <n v="350"/>
    <n v="3881933000"/>
    <n v="2.4237576000000005E-3"/>
    <n v="428.9003867169713"/>
    <n v="4215245786.7926483"/>
    <n v="2.4237576000000005E-3"/>
    <n v="428.9003867169713"/>
    <n v="4215245786.7926483"/>
    <n v="2.4237576000000005E-3"/>
    <n v="428.9003867169713"/>
    <n v="4215245786.7926483"/>
  </r>
  <r>
    <n v="49"/>
    <x v="0"/>
    <n v="169055.11893154241"/>
    <n v="1587391287000"/>
    <n v="387"/>
    <n v="3706976000"/>
    <n v="2.4357564000000004E-3"/>
    <n v="411.77708789026565"/>
    <n v="3866498486.6144876"/>
    <n v="2.4357564000000004E-3"/>
    <n v="411.77708789026565"/>
    <n v="3866498486.6144876"/>
    <n v="2.4357564000000004E-3"/>
    <n v="411.77708789026565"/>
    <n v="3866498486.6144876"/>
  </r>
  <r>
    <n v="50"/>
    <x v="0"/>
    <n v="163861.36447738486"/>
    <n v="1491220349000"/>
    <n v="351"/>
    <n v="3328540000"/>
    <n v="2.4357564000000004E-3"/>
    <n v="399.1263672385229"/>
    <n v="3632249508.8869843"/>
    <n v="2.4357564000000004E-3"/>
    <n v="399.1263672385229"/>
    <n v="3632249508.8869843"/>
    <n v="2.4357564000000004E-3"/>
    <n v="399.1263672385229"/>
    <n v="3632249508.8869843"/>
  </r>
  <r>
    <n v="51"/>
    <x v="0"/>
    <n v="145718.13608036115"/>
    <n v="1179274940000"/>
    <n v="299"/>
    <n v="2753907000"/>
    <n v="2.4477552000000007E-3"/>
    <n v="356.68232532501173"/>
    <n v="2886576366.6146889"/>
    <n v="2.4477552000000007E-3"/>
    <n v="356.68232532501173"/>
    <n v="2886576366.6146889"/>
    <n v="2.4477552000000007E-3"/>
    <n v="356.68232532501173"/>
    <n v="2886576366.6146889"/>
  </r>
  <r>
    <n v="52"/>
    <x v="0"/>
    <n v="137277.61113405041"/>
    <n v="1046771371000"/>
    <n v="283"/>
    <n v="2444513000"/>
    <n v="2.4597540000000002E-3"/>
    <n v="337.66915309742507"/>
    <n v="2574800066.9027343"/>
    <n v="2.4597540000000002E-3"/>
    <n v="337.66915309742507"/>
    <n v="2574800066.9027343"/>
    <n v="2.4597540000000002E-3"/>
    <n v="337.66915309742507"/>
    <n v="2574800066.9027343"/>
  </r>
  <r>
    <n v="53"/>
    <x v="0"/>
    <n v="134151.05982570699"/>
    <n v="999172652000"/>
    <n v="318"/>
    <n v="2333354000"/>
    <n v="2.4717528000000009E-3"/>
    <n v="331.58825774715888"/>
    <n v="2469707800.2644267"/>
    <n v="2.4717528000000009E-3"/>
    <n v="331.58825774715888"/>
    <n v="2469707800.2644267"/>
    <n v="2.4717528000000009E-3"/>
    <n v="331.58825774715888"/>
    <n v="2469707800.2644267"/>
  </r>
  <r>
    <n v="54"/>
    <x v="0"/>
    <n v="132673.68313066542"/>
    <n v="977609852000"/>
    <n v="280"/>
    <n v="2283005000"/>
    <n v="2.5197480000000009E-3"/>
    <n v="334.30424772112804"/>
    <n v="2463330469.3572969"/>
    <n v="2.5197480000000009E-3"/>
    <n v="334.30424772112804"/>
    <n v="2463330469.3572969"/>
    <n v="2.5197480000000009E-3"/>
    <n v="334.30424772112804"/>
    <n v="2463330469.3572969"/>
  </r>
  <r>
    <n v="55"/>
    <x v="0"/>
    <n v="118768.45319671834"/>
    <n v="783448118000"/>
    <n v="263"/>
    <n v="1748771000"/>
    <n v="2.6277372000000007E-3"/>
    <n v="312.09228265147578"/>
    <n v="2058695763.93859"/>
    <n v="2.6277372000000007E-3"/>
    <n v="312.09228265147578"/>
    <n v="2058695763.93859"/>
    <n v="2.6277372000000007E-3"/>
    <n v="312.09228265147578"/>
    <n v="2058695763.93859"/>
  </r>
  <r>
    <n v="56"/>
    <x v="0"/>
    <n v="88587.555900750842"/>
    <n v="435872939000"/>
    <n v="224"/>
    <n v="1017950000"/>
    <n v="2.6397360000000002E-3"/>
    <n v="233.84776046322443"/>
    <n v="1150589488.5041041"/>
    <n v="2.6397360000000002E-3"/>
    <n v="233.84776046322443"/>
    <n v="1150589488.5041041"/>
    <n v="2.6397360000000002E-3"/>
    <n v="233.84776046322443"/>
    <n v="1150589488.5041041"/>
  </r>
  <r>
    <n v="57"/>
    <x v="0"/>
    <n v="82626.907920381738"/>
    <n v="379173078000"/>
    <n v="215"/>
    <n v="885497000"/>
    <n v="2.6517348000000005E-3"/>
    <n v="219.10464714887192"/>
    <n v="1005466446.1557146"/>
    <n v="2.6517348000000005E-3"/>
    <n v="219.10464714887192"/>
    <n v="1005466446.1557146"/>
    <n v="2.6517348000000005E-3"/>
    <n v="219.10464714887192"/>
    <n v="1005466446.1557146"/>
  </r>
  <r>
    <n v="58"/>
    <x v="0"/>
    <n v="43357.788327890412"/>
    <n v="104370057000"/>
    <n v="112"/>
    <n v="243813000"/>
    <n v="2.6637336000000012E-3"/>
    <n v="115.49359759068956"/>
    <n v="278014027.66481531"/>
    <n v="2.6637336000000012E-3"/>
    <n v="115.49359759068956"/>
    <n v="278014027.66481531"/>
    <n v="2.6637336000000012E-3"/>
    <n v="115.49359759068956"/>
    <n v="278014027.66481531"/>
  </r>
  <r>
    <n v="59"/>
    <x v="0"/>
    <n v="28880.616062648318"/>
    <n v="46281266000"/>
    <n v="76"/>
    <n v="108180000"/>
    <n v="2.687731200000001E-3"/>
    <n v="77.623332866801064"/>
    <n v="124391602.60369925"/>
    <n v="2.687731200000001E-3"/>
    <n v="77.623332866801064"/>
    <n v="124391602.60369925"/>
    <n v="2.687731200000001E-3"/>
    <n v="77.623332866801064"/>
    <n v="124391602.60369925"/>
  </r>
  <r>
    <n v="60"/>
    <x v="0"/>
    <n v="3253.8700614564455"/>
    <n v="576050000"/>
    <n v="8"/>
    <n v="1388000"/>
    <n v="2.7237276000000006E-3"/>
    <n v="8.862655693202619"/>
    <n v="1569003.2839800003"/>
    <n v="2.7237276000000006E-3"/>
    <n v="8.862655693202619"/>
    <n v="1569003.2839800003"/>
    <n v="2.7237276000000006E-3"/>
    <n v="8.862655693202619"/>
    <n v="1569003.2839800003"/>
  </r>
  <r>
    <n v="35"/>
    <x v="1"/>
    <n v="657.0037229700871"/>
    <n v="93677800"/>
    <n v="57"/>
    <n v="302000"/>
    <n v="2.7099936011136397E-3"/>
    <n v="1.7804758851567746"/>
    <n v="253866.23856640331"/>
    <n v="2.7099936011136397E-3"/>
    <n v="1.7804758851567746"/>
    <n v="253866.23856640331"/>
    <n v="2.7099936011136397E-3"/>
    <n v="1.7804758851567746"/>
    <n v="253866.23856640331"/>
  </r>
  <r>
    <n v="36"/>
    <x v="1"/>
    <n v="3386.2084286112167"/>
    <n v="2762211100"/>
    <n v="10"/>
    <n v="7860000"/>
    <n v="2.7794806165268096E-3"/>
    <n v="9.4119006908445844"/>
    <n v="7677512.2112051966"/>
    <n v="2.7794806165268096E-3"/>
    <n v="9.4119006908445844"/>
    <n v="7677512.2112051966"/>
    <n v="2.7794806165268096E-3"/>
    <n v="9.4119006908445844"/>
    <n v="7677512.2112051966"/>
  </r>
  <r>
    <n v="37"/>
    <x v="1"/>
    <n v="9808.8652872264647"/>
    <n v="23395756900"/>
    <n v="28"/>
    <n v="78381000"/>
    <n v="2.8559163334812968E-3"/>
    <n v="28.013298586707773"/>
    <n v="66816324.264867753"/>
    <n v="2.8559163334812968E-3"/>
    <n v="28.013298586707773"/>
    <n v="66816324.264867753"/>
    <n v="2.8559163334812968E-3"/>
    <n v="28.013298586707773"/>
    <n v="66816324.264867753"/>
  </r>
  <r>
    <n v="38"/>
    <x v="1"/>
    <n v="13280.619338111392"/>
    <n v="42921751300"/>
    <n v="41"/>
    <n v="148945000"/>
    <n v="3.022685170472906E-3"/>
    <n v="40.143131128005002"/>
    <n v="129738941.14523618"/>
    <n v="3.022685170472906E-3"/>
    <n v="40.143131128005002"/>
    <n v="129738941.14523618"/>
    <n v="3.022685170472906E-3"/>
    <n v="40.143131128005002"/>
    <n v="129738941.14523618"/>
  </r>
  <r>
    <n v="39"/>
    <x v="1"/>
    <n v="19551.715406900679"/>
    <n v="93040462800"/>
    <n v="63"/>
    <n v="341816000"/>
    <n v="3.1686079028405627E-3"/>
    <n v="61.951719952395081"/>
    <n v="294808745.71202338"/>
    <n v="3.1686079028405627E-3"/>
    <n v="61.951719952395081"/>
    <n v="294808745.71202338"/>
    <n v="3.1686079028405627E-3"/>
    <n v="61.951719952395081"/>
    <n v="294808745.71202338"/>
  </r>
  <r>
    <n v="40"/>
    <x v="1"/>
    <n v="23892.858333030461"/>
    <n v="139126472900"/>
    <n v="81"/>
    <n v="519079000"/>
    <n v="3.1894540074645147E-3"/>
    <n v="76.205172760065921"/>
    <n v="443737486.53530818"/>
    <n v="3.1894540074645147E-3"/>
    <n v="76.205172760065921"/>
    <n v="443737486.53530818"/>
    <n v="3.1894540074645147E-3"/>
    <n v="76.205172760065921"/>
    <n v="443737486.53530818"/>
  </r>
  <r>
    <n v="41"/>
    <x v="1"/>
    <n v="27305.437694457883"/>
    <n v="181910024400"/>
    <n v="98"/>
    <n v="723044000"/>
    <n v="3.3562228444561221E-3"/>
    <n v="91.643133768012859"/>
    <n v="610530579.52685058"/>
    <n v="3.3562228444561221E-3"/>
    <n v="91.643133768012859"/>
    <n v="610530579.52685058"/>
    <n v="3.3562228444561221E-3"/>
    <n v="91.643133768012859"/>
    <n v="610530579.52685058"/>
  </r>
  <r>
    <n v="42"/>
    <x v="1"/>
    <n v="30421.277956214701"/>
    <n v="225611722200"/>
    <n v="111"/>
    <n v="905960000"/>
    <n v="3.6272222045674847E-3"/>
    <n v="110.34473489410131"/>
    <n v="818343848.37455094"/>
    <n v="3.6272222045674847E-3"/>
    <n v="110.34473489410131"/>
    <n v="818343848.37455094"/>
    <n v="3.6272222045674847E-3"/>
    <n v="110.34473489410131"/>
    <n v="818343848.37455094"/>
  </r>
  <r>
    <n v="43"/>
    <x v="1"/>
    <n v="30852.435704781386"/>
    <n v="231897545100"/>
    <n v="117"/>
    <n v="935497000"/>
    <n v="3.6689144138153892E-3"/>
    <n v="113.19494605858499"/>
    <n v="850812245.7457943"/>
    <n v="3.6689144138153892E-3"/>
    <n v="113.19494605858499"/>
    <n v="850812245.7457943"/>
    <n v="3.6689144138153892E-3"/>
    <n v="113.19494605858499"/>
    <n v="850812245.7457943"/>
  </r>
  <r>
    <n v="44"/>
    <x v="1"/>
    <n v="31766.16710318168"/>
    <n v="245714020100"/>
    <n v="121"/>
    <n v="1009617000"/>
    <n v="3.7106066230632902E-3"/>
    <n v="117.87175004240116"/>
    <n v="911748070.36256635"/>
    <n v="3.7106066230632902E-3"/>
    <n v="117.87175004240116"/>
    <n v="911748070.36256635"/>
    <n v="3.7106066230632902E-3"/>
    <n v="117.87175004240116"/>
    <n v="911748070.36256635"/>
  </r>
  <r>
    <n v="45"/>
    <x v="1"/>
    <n v="36977.315700428597"/>
    <n v="333427164400"/>
    <n v="135"/>
    <n v="1511826000"/>
    <n v="3.89822156467885E-3"/>
    <n v="144.14576946734857"/>
    <n v="1299772962.5138001"/>
    <n v="3.89822156467885E-3"/>
    <n v="144.14576946734857"/>
    <n v="1299772962.5138001"/>
    <n v="3.89822156467885E-3"/>
    <n v="144.14576946734857"/>
    <n v="1299772962.5138001"/>
  </r>
  <r>
    <n v="46"/>
    <x v="1"/>
    <n v="37952.407728633967"/>
    <n v="351174946600"/>
    <n v="143"/>
    <n v="1537301000"/>
    <n v="4.0649904016704583E-3"/>
    <n v="154.27617313718079"/>
    <n v="1427522787.2361357"/>
    <n v="4.0649904016704583E-3"/>
    <n v="154.27617313718079"/>
    <n v="1427522787.2361357"/>
    <n v="4.0649904016704583E-3"/>
    <n v="154.27617313718079"/>
    <n v="1427522787.2361357"/>
  </r>
  <r>
    <n v="47"/>
    <x v="1"/>
    <n v="39171.26428072164"/>
    <n v="374410498400"/>
    <n v="155"/>
    <n v="1752240000"/>
    <n v="4.0649904016704583E-3"/>
    <n v="159.23081332243032"/>
    <n v="1521975082.2806525"/>
    <n v="4.0649904016704583E-3"/>
    <n v="159.23081332243032"/>
    <n v="1521975082.2806525"/>
    <n v="4.0649904016704583E-3"/>
    <n v="159.23081332243032"/>
    <n v="1521975082.2806525"/>
  </r>
  <r>
    <n v="48"/>
    <x v="1"/>
    <n v="40272.320293643752"/>
    <n v="395653598400"/>
    <n v="168"/>
    <n v="1927590000"/>
    <n v="4.2109131340381167E-3"/>
    <n v="169.58324246269427"/>
    <n v="1666062934.0320024"/>
    <n v="4.2109131340381167E-3"/>
    <n v="169.58324246269427"/>
    <n v="1666062934.0320024"/>
    <n v="4.2109131340381167E-3"/>
    <n v="169.58324246269427"/>
    <n v="1666062934.0320024"/>
  </r>
  <r>
    <n v="49"/>
    <x v="1"/>
    <n v="38476.75571579059"/>
    <n v="361131517900"/>
    <n v="159"/>
    <n v="1819813000"/>
    <n v="4.2317592386620657E-3"/>
    <n v="162.82436647404026"/>
    <n v="1528221637.2453802"/>
    <n v="4.2317592386620657E-3"/>
    <n v="162.82436647404026"/>
    <n v="1528221637.2453802"/>
    <n v="4.2317592386620657E-3"/>
    <n v="162.82436647404026"/>
    <n v="1528221637.2453802"/>
  </r>
  <r>
    <n v="50"/>
    <x v="1"/>
    <n v="37305.384791772492"/>
    <n v="339252629200"/>
    <n v="155"/>
    <n v="1647160000"/>
    <n v="4.2317592386620657E-3"/>
    <n v="157.86740674442657"/>
    <n v="1435635447.857496"/>
    <n v="4.2317592386620657E-3"/>
    <n v="157.86740674442657"/>
    <n v="1435635447.857496"/>
    <n v="4.2317592386620657E-3"/>
    <n v="157.86740674442657"/>
    <n v="1435635447.857496"/>
  </r>
  <r>
    <n v="51"/>
    <x v="1"/>
    <n v="33161.744908629749"/>
    <n v="268285048800"/>
    <n v="128"/>
    <n v="1388487000"/>
    <n v="4.2526053432860181E-3"/>
    <n v="141.02381359112678"/>
    <n v="1140910432.0506301"/>
    <n v="4.2526053432860181E-3"/>
    <n v="141.02381359112678"/>
    <n v="1140910432.0506301"/>
    <n v="4.2526053432860181E-3"/>
    <n v="141.02381359112678"/>
    <n v="1140910432.0506301"/>
  </r>
  <r>
    <n v="52"/>
    <x v="1"/>
    <n v="31263.128430508928"/>
    <n v="238140487000"/>
    <n v="131"/>
    <n v="1238522000"/>
    <n v="4.2734514479099697E-3"/>
    <n v="133.60146145755371"/>
    <n v="1017681808.9761354"/>
    <n v="4.2734514479099697E-3"/>
    <n v="133.60146145755371"/>
    <n v="1017681808.9761354"/>
    <n v="4.2734514479099697E-3"/>
    <n v="133.60146145755371"/>
    <n v="1017681808.9761354"/>
  </r>
  <r>
    <n v="53"/>
    <x v="1"/>
    <n v="30532.271540317492"/>
    <n v="227311778400"/>
    <n v="125"/>
    <n v="1097972000"/>
    <n v="4.2942975525339213E-3"/>
    <n v="131.1146589488865"/>
    <n v="976144413.64525306"/>
    <n v="4.2942975525339213E-3"/>
    <n v="131.1146589488865"/>
    <n v="976144413.64525306"/>
    <n v="4.2942975525339213E-3"/>
    <n v="131.1146589488865"/>
    <n v="976144413.64525306"/>
  </r>
  <r>
    <n v="54"/>
    <x v="1"/>
    <n v="30201.229284881771"/>
    <n v="222406241600"/>
    <n v="119"/>
    <n v="1084928000"/>
    <n v="4.3776819710297258E-3"/>
    <n v="132.2113769433619"/>
    <n v="973623794.0968014"/>
    <n v="4.3776819710297258E-3"/>
    <n v="132.2113769433619"/>
    <n v="973623794.0968014"/>
    <n v="4.3776819710297258E-3"/>
    <n v="132.2113769433619"/>
    <n v="973623794.0968014"/>
  </r>
  <r>
    <n v="55"/>
    <x v="1"/>
    <n v="27045.818444814722"/>
    <n v="178234446800"/>
    <n v="98"/>
    <n v="990294000"/>
    <n v="4.5652969126452848E-3"/>
    <n v="123.47219144607755"/>
    <n v="813693169.7030803"/>
    <n v="4.5652969126452848E-3"/>
    <n v="123.47219144607755"/>
    <n v="813693169.7030803"/>
    <n v="4.5652969126452848E-3"/>
    <n v="123.47219144607755"/>
    <n v="813693169.7030803"/>
  </r>
  <r>
    <n v="56"/>
    <x v="1"/>
    <n v="20169.159258456395"/>
    <n v="99161093800"/>
    <n v="99"/>
    <n v="653518000"/>
    <n v="4.5861430172692355E-3"/>
    <n v="92.498648897360951"/>
    <n v="454766957.91564971"/>
    <n v="4.5861430172692355E-3"/>
    <n v="92.498648897360951"/>
    <n v="454766957.91564971"/>
    <n v="4.5861430172692355E-3"/>
    <n v="92.498648897360951"/>
    <n v="454766957.91564971"/>
  </r>
  <r>
    <n v="57"/>
    <x v="1"/>
    <n v="18822.665349390551"/>
    <n v="86261875200"/>
    <n v="89"/>
    <n v="483708000"/>
    <n v="4.606989121893188E-3"/>
    <n v="86.715814509678111"/>
    <n v="397407520.68050778"/>
    <n v="4.606989121893188E-3"/>
    <n v="86.715814509678111"/>
    <n v="397407520.68050778"/>
    <n v="4.606989121893188E-3"/>
    <n v="86.715814509678111"/>
    <n v="397407520.68050778"/>
  </r>
  <r>
    <n v="58"/>
    <x v="1"/>
    <n v="9884.4993018740734"/>
    <n v="23744188100"/>
    <n v="48"/>
    <n v="133776000"/>
    <n v="4.6278352265171387E-3"/>
    <n v="45.743834065696902"/>
    <n v="109884190.11422905"/>
    <n v="4.6278352265171387E-3"/>
    <n v="45.743834065696902"/>
    <n v="109884190.11422905"/>
    <n v="4.6278352265171387E-3"/>
    <n v="45.743834065696902"/>
    <n v="109884190.11422905"/>
  </r>
  <r>
    <n v="59"/>
    <x v="1"/>
    <n v="6588.8887179719304"/>
    <n v="10528987700"/>
    <n v="32"/>
    <n v="58899000"/>
    <n v="4.6695274357650401E-3"/>
    <n v="30.766996639772671"/>
    <n v="49165396.935982645"/>
    <n v="4.6695274357650401E-3"/>
    <n v="30.766996639772671"/>
    <n v="49165396.935982645"/>
    <n v="4.6695274357650401E-3"/>
    <n v="30.766996639772671"/>
    <n v="49165396.935982645"/>
  </r>
  <r>
    <n v="60"/>
    <x v="1"/>
    <n v="768.86604233986156"/>
    <n v="131051500"/>
    <n v="6"/>
    <n v="981000"/>
    <n v="4.7320657496368948E-3"/>
    <n v="3.6383246650153294"/>
    <n v="620144.31458853954"/>
    <n v="4.7320657496368948E-3"/>
    <n v="3.6383246650153294"/>
    <n v="620144.31458853954"/>
    <n v="4.7320657496368948E-3"/>
    <n v="3.6383246650153294"/>
    <n v="620144.31458853954"/>
  </r>
  <r>
    <n v="35"/>
    <x v="2"/>
    <n v="209.61436600373816"/>
    <n v="30920600"/>
    <n v="12"/>
    <n v="115000"/>
    <n v="2.7099936011136397E-3"/>
    <n v="0.56805359057162286"/>
    <n v="83794.628142594403"/>
    <n v="4.06499040167046E-3"/>
    <n v="0.8520803858574344"/>
    <n v="125691.94221389163"/>
    <n v="4.5166560018560665E-3"/>
    <n v="0.94675598428603813"/>
    <n v="139657.71357099069"/>
  </r>
  <r>
    <n v="35"/>
    <x v="3"/>
    <n v="155.57962540433803"/>
    <n v="25154200"/>
    <n v="14"/>
    <n v="100000"/>
    <n v="2.7099936011136397E-3"/>
    <n v="0.42161978930941313"/>
    <n v="68167.721041132711"/>
    <n v="4.7424888019488697E-3"/>
    <n v="0.73783463129147298"/>
    <n v="119293.51182198226"/>
    <n v="5.4199872022272794E-3"/>
    <n v="0.84323957861882626"/>
    <n v="136335.44208226542"/>
  </r>
  <r>
    <n v="35"/>
    <x v="4"/>
    <n v="127.23790513750171"/>
    <n v="20840700"/>
    <n v="1"/>
    <n v="0"/>
    <n v="2.7099936011136397E-3"/>
    <n v="0.34481390874173395"/>
    <n v="56478.163642729029"/>
    <n v="5.4199872022272794E-3"/>
    <n v="0.68962781748346791"/>
    <n v="112956.32728545806"/>
    <n v="6.3233184025984933E-3"/>
    <n v="0.80456578706404591"/>
    <n v="131782.38183303442"/>
  </r>
  <r>
    <n v="35"/>
    <x v="5"/>
    <n v="96.89594996793987"/>
    <n v="15111000"/>
    <n v="13"/>
    <n v="75000"/>
    <n v="2.7099936011136397E-3"/>
    <n v="0.26258740438694445"/>
    <n v="40950.71330642821"/>
    <n v="6.7749840027840989E-3"/>
    <n v="0.65646851096736103"/>
    <n v="102376.78326607052"/>
    <n v="8.12998080334092E-3"/>
    <n v="0.78776221316083339"/>
    <n v="122852.13991928464"/>
  </r>
  <r>
    <n v="35"/>
    <x v="6"/>
    <n v="67.675876456569384"/>
    <n v="1651300"/>
    <n v="19"/>
    <n v="12000"/>
    <n v="2.7099936011136397E-3"/>
    <n v="0.18340119214706024"/>
    <n v="4475.012433518953"/>
    <n v="8.12998080334092E-3"/>
    <n v="0.55020357644118079"/>
    <n v="13425.037300556862"/>
    <n v="9.9366432040833459E-3"/>
    <n v="0.67247103787255424"/>
    <n v="16408.37892290283"/>
  </r>
  <r>
    <n v="36"/>
    <x v="2"/>
    <n v="1092.1612425014212"/>
    <n v="911734000"/>
    <n v="13"/>
    <n v="3022000"/>
    <n v="2.7794806165268096E-3"/>
    <n v="3.0356410036545367"/>
    <n v="2534146.9804284545"/>
    <n v="4.1692209247902144E-3"/>
    <n v="4.5534615054818044"/>
    <n v="3801220.4706426812"/>
    <n v="4.6324676942113494E-3"/>
    <n v="5.059401672757561"/>
    <n v="4223578.3007140905"/>
  </r>
  <r>
    <n v="36"/>
    <x v="3"/>
    <n v="817.5246968712454"/>
    <n v="741704000"/>
    <n v="7"/>
    <n v="2463000"/>
    <n v="2.7794806165268096E-3"/>
    <n v="2.2722940484855823"/>
    <n v="2061551.8912004009"/>
    <n v="4.8640910789219168E-3"/>
    <n v="3.9765145848497689"/>
    <n v="3607715.8096007016"/>
    <n v="5.5589612330536192E-3"/>
    <n v="4.5445880969711645"/>
    <n v="4123103.7824008018"/>
  </r>
  <r>
    <n v="36"/>
    <x v="4"/>
    <n v="669.38656057701576"/>
    <n v="614514900"/>
    <n v="2"/>
    <n v="0"/>
    <n v="2.7794806165268096E-3"/>
    <n v="1.8605469700873642"/>
    <n v="1708032.2531169108"/>
    <n v="5.5589612330536192E-3"/>
    <n v="3.7210939401747285"/>
    <n v="3416064.5062338216"/>
    <n v="6.4854547718958891E-3"/>
    <n v="4.3412762635371838"/>
    <n v="3985408.5906061251"/>
  </r>
  <r>
    <n v="36"/>
    <x v="5"/>
    <n v="496.79536435093951"/>
    <n v="445567600"/>
    <n v="19"/>
    <n v="1492000"/>
    <n v="2.7794806165268096E-3"/>
    <n v="1.3808330855938105"/>
    <n v="1238446.5075523709"/>
    <n v="6.948701541317024E-3"/>
    <n v="3.452082713984526"/>
    <n v="3096116.268880927"/>
    <n v="8.3384418495804288E-3"/>
    <n v="4.1424992567814307"/>
    <n v="3715339.5226571127"/>
  </r>
  <r>
    <n v="36"/>
    <x v="6"/>
    <n v="310.34056431059474"/>
    <n v="48690600"/>
    <n v="13"/>
    <n v="183000"/>
    <n v="2.7794806165268096E-3"/>
    <n v="0.86258558302328991"/>
    <n v="135334.57890706026"/>
    <n v="8.3384418495804288E-3"/>
    <n v="2.5877567490698699"/>
    <n v="406003.73672118085"/>
    <n v="1.0191428927264969E-2"/>
    <n v="3.1628138044187297"/>
    <n v="496226.78932588769"/>
  </r>
  <r>
    <n v="37"/>
    <x v="2"/>
    <n v="3173.4312419605244"/>
    <n v="7722330300"/>
    <n v="19"/>
    <n v="26863000"/>
    <n v="2.8559163334812968E-3"/>
    <n v="9.0630541170948984"/>
    <n v="22054329.236307524"/>
    <n v="4.2838745002219455E-3"/>
    <n v="13.594581175642348"/>
    <n v="33081493.854461286"/>
    <n v="4.7598605558021615E-3"/>
    <n v="15.105090195158166"/>
    <n v="36757215.393845871"/>
  </r>
  <r>
    <n v="37"/>
    <x v="3"/>
    <n v="2374.0486017688586"/>
    <n v="6282187000"/>
    <n v="20"/>
    <n v="21836000"/>
    <n v="2.8559163334812968E-3"/>
    <n v="6.7800841782701182"/>
    <n v="17941400.463283867"/>
    <n v="4.9978535835922691E-3"/>
    <n v="11.865147311972706"/>
    <n v="31397450.810746767"/>
    <n v="5.7118326669625937E-3"/>
    <n v="13.560168356540236"/>
    <n v="35882800.926567733"/>
  </r>
  <r>
    <n v="37"/>
    <x v="4"/>
    <n v="1915.1178021924213"/>
    <n v="5204903300"/>
    <n v="26"/>
    <n v="18101000"/>
    <n v="2.8559163334812968E-3"/>
    <n v="5.4694162118221392"/>
    <n v="14864768.348660702"/>
    <n v="5.7118326669625937E-3"/>
    <n v="10.938832423644278"/>
    <n v="29729536.697321404"/>
    <n v="6.6638047781230258E-3"/>
    <n v="12.761971160918325"/>
    <n v="34684459.480208308"/>
  </r>
  <r>
    <n v="37"/>
    <x v="5"/>
    <n v="1423.613990890153"/>
    <n v="3773930000"/>
    <n v="6"/>
    <n v="13139000"/>
    <n v="2.8559163334812968E-3"/>
    <n v="4.0657224491556825"/>
    <n v="10778028.32841507"/>
    <n v="7.1397908337032419E-3"/>
    <n v="10.164306122889204"/>
    <n v="26945070.821037676"/>
    <n v="8.567749000443891E-3"/>
    <n v="12.197167347467047"/>
    <n v="32334084.985245213"/>
  </r>
  <r>
    <n v="37"/>
    <x v="6"/>
    <n v="922.65365041450877"/>
    <n v="412406300"/>
    <n v="13"/>
    <n v="1442000"/>
    <n v="2.8559163334812968E-3"/>
    <n v="2.6350216303649381"/>
    <n v="1177797.8882005878"/>
    <n v="8.567749000443891E-3"/>
    <n v="7.9050648910948151"/>
    <n v="3533393.6646017632"/>
    <n v="1.0471693222764755E-2"/>
    <n v="9.6617459780047739"/>
    <n v="4318592.2567354888"/>
  </r>
  <r>
    <n v="38"/>
    <x v="2"/>
    <n v="4294.4822869748923"/>
    <n v="14167352800"/>
    <n v="25"/>
    <n v="52125000"/>
    <n v="3.022685170472906E-3"/>
    <n v="12.980867923697577"/>
    <n v="42823447.213417798"/>
    <n v="4.5340277557093592E-3"/>
    <n v="19.471301885546367"/>
    <n v="64235170.820126705"/>
    <n v="5.0378086174548437E-3"/>
    <n v="21.634779872829299"/>
    <n v="71372412.022363007"/>
  </r>
  <r>
    <n v="38"/>
    <x v="3"/>
    <n v="3217.8446562485465"/>
    <n v="11525272200"/>
    <n v="19"/>
    <n v="42407000"/>
    <n v="3.022685170472906E-3"/>
    <n v="9.7265313233279667"/>
    <n v="34837269.364603646"/>
    <n v="5.2896990483275851E-3"/>
    <n v="17.021429815823943"/>
    <n v="60965221.388056375"/>
    <n v="6.0453703409458119E-3"/>
    <n v="19.453062646655933"/>
    <n v="69674538.729207292"/>
  </r>
  <r>
    <n v="38"/>
    <x v="4"/>
    <n v="2599.0078129911667"/>
    <n v="9548892400"/>
    <n v="18"/>
    <n v="35141000"/>
    <n v="3.022685170472906E-3"/>
    <n v="7.8559823742716191"/>
    <n v="28863295.451921437"/>
    <n v="6.0453703409458119E-3"/>
    <n v="15.711964748543238"/>
    <n v="57726590.903842874"/>
    <n v="7.0529320644367802E-3"/>
    <n v="18.330625539967109"/>
    <n v="67347689.387816682"/>
  </r>
  <r>
    <n v="38"/>
    <x v="5"/>
    <n v="1929.0975353368283"/>
    <n v="6923635200"/>
    <n v="7"/>
    <n v="25469000"/>
    <n v="3.022685170472906E-3"/>
    <n v="5.8310545124584632"/>
    <n v="20927969.444804214"/>
    <n v="7.5567129261822647E-3"/>
    <n v="14.577636281146159"/>
    <n v="52319923.612010531"/>
    <n v="9.0680555114187184E-3"/>
    <n v="17.493163537375391"/>
    <n v="62783908.334412642"/>
  </r>
  <r>
    <n v="38"/>
    <x v="6"/>
    <n v="1240.1870465599568"/>
    <n v="756598700"/>
    <n v="13"/>
    <n v="2803000"/>
    <n v="3.022685170472906E-3"/>
    <n v="3.7486949942493726"/>
    <n v="2286959.6704890789"/>
    <n v="9.0680555114187184E-3"/>
    <n v="11.246084982748119"/>
    <n v="6860879.011467237"/>
    <n v="1.1083178958400655E-2"/>
    <n v="13.745214978914367"/>
    <n v="8385518.7917932896"/>
  </r>
  <r>
    <n v="39"/>
    <x v="2"/>
    <n v="6325.050206066242"/>
    <n v="30710234800"/>
    <n v="18"/>
    <n v="118435000"/>
    <n v="3.1686079028405627E-3"/>
    <n v="20.041604068804823"/>
    <n v="97308692.685369268"/>
    <n v="4.7529118542608438E-3"/>
    <n v="30.062406103207234"/>
    <n v="145963039.02805388"/>
    <n v="5.2810131714009379E-3"/>
    <n v="33.402673448008038"/>
    <n v="162181154.47561544"/>
  </r>
  <r>
    <n v="39"/>
    <x v="3"/>
    <n v="4739.2376475853853"/>
    <n v="24983059400"/>
    <n v="19"/>
    <n v="96339000"/>
    <n v="3.1686079028405627E-3"/>
    <n v="15.016785863578569"/>
    <n v="79161519.451975212"/>
    <n v="5.5450638299709845E-3"/>
    <n v="26.279375261262494"/>
    <n v="138532659.04095662"/>
    <n v="6.3372158056811262E-3"/>
    <n v="30.033571727157142"/>
    <n v="158323038.90395042"/>
  </r>
  <r>
    <n v="39"/>
    <x v="4"/>
    <n v="3815.8331253820979"/>
    <n v="20698907600"/>
    <n v="8"/>
    <n v="79833000"/>
    <n v="3.1686079028405627E-3"/>
    <n v="12.090878997006518"/>
    <n v="65586722.201526582"/>
    <n v="6.3372158056811253E-3"/>
    <n v="24.181757994013036"/>
    <n v="131173444.40305316"/>
    <n v="7.3934184399613136E-3"/>
    <n v="28.212050993015215"/>
    <n v="153035685.13689539"/>
  </r>
  <r>
    <n v="39"/>
    <x v="5"/>
    <n v="2837.2694959632809"/>
    <n v="15008199900"/>
    <n v="7"/>
    <n v="57876000"/>
    <n v="3.1686079028405627E-3"/>
    <n v="8.9901945473977118"/>
    <n v="47555100.810550943"/>
    <n v="7.921519757101406E-3"/>
    <n v="22.475486368494277"/>
    <n v="118887752.02637735"/>
    <n v="9.5058237085216893E-3"/>
    <n v="26.970583642193137"/>
    <n v="142665302.43165284"/>
  </r>
  <r>
    <n v="39"/>
    <x v="6"/>
    <n v="1834.324931903672"/>
    <n v="1640061100"/>
    <n v="13"/>
    <n v="6333000"/>
    <n v="3.1686079028405627E-3"/>
    <n v="5.8122564756074517"/>
    <n v="5196710.5626013866"/>
    <n v="9.5058237085216876E-3"/>
    <n v="17.436769426822355"/>
    <n v="15590131.687804159"/>
    <n v="1.1618228977082064E-2"/>
    <n v="21.311607077227325"/>
    <n v="19054605.396205086"/>
  </r>
  <r>
    <n v="40"/>
    <x v="2"/>
    <n v="7733.4744131617863"/>
    <n v="45922027000"/>
    <n v="18"/>
    <n v="178262000"/>
    <n v="3.1894540074645147E-3"/>
    <n v="24.665560958683145"/>
    <n v="146466193.04604363"/>
    <n v="4.784181011196772E-3"/>
    <n v="36.998341438024717"/>
    <n v="219699289.56906545"/>
    <n v="5.315756679107525E-3"/>
    <n v="41.109268264471915"/>
    <n v="244110321.74340609"/>
  </r>
  <r>
    <n v="40"/>
    <x v="3"/>
    <n v="5798.7792853215724"/>
    <n v="37357992800"/>
    <n v="24"/>
    <n v="145020000"/>
    <n v="3.1894540074645147E-3"/>
    <n v="18.494939829971102"/>
    <n v="119151599.84679049"/>
    <n v="5.5815445130629002E-3"/>
    <n v="32.366144702449425"/>
    <n v="208515299.73188335"/>
    <n v="6.3789080149290293E-3"/>
    <n v="36.989879659942204"/>
    <n v="238303199.69358099"/>
  </r>
  <r>
    <n v="40"/>
    <x v="4"/>
    <n v="4663.4870854307428"/>
    <n v="30951759300"/>
    <n v="18"/>
    <n v="120142000"/>
    <n v="3.1894540074645147E-3"/>
    <n v="14.873977573386092"/>
    <n v="98719212.737462059"/>
    <n v="6.3789080149290293E-3"/>
    <n v="29.747955146772185"/>
    <n v="197438425.47492412"/>
    <n v="7.4420593507505345E-3"/>
    <n v="34.705947671234213"/>
    <n v="230344829.72074482"/>
  </r>
  <r>
    <n v="40"/>
    <x v="5"/>
    <n v="3462.1893263227198"/>
    <n v="22442256400"/>
    <n v="26"/>
    <n v="87112000"/>
    <n v="3.1894540074645147E-3"/>
    <n v="11.042493621440867"/>
    <n v="71578544.611526147"/>
    <n v="7.9736350186612875E-3"/>
    <n v="27.606234053602172"/>
    <n v="178946361.52881539"/>
    <n v="9.568362022393544E-3"/>
    <n v="33.1274808643226"/>
    <n v="214735633.83457845"/>
  </r>
  <r>
    <n v="40"/>
    <x v="6"/>
    <n v="2234.9282227936383"/>
    <n v="2452437400"/>
    <n v="25"/>
    <n v="9543000"/>
    <n v="3.1894540074645147E-3"/>
    <n v="7.1282007765847153"/>
    <n v="7821936.2934858548"/>
    <n v="9.568362022393544E-3"/>
    <n v="21.384602329754145"/>
    <n v="23465808.880457565"/>
    <n v="1.1694664694036554E-2"/>
    <n v="26.136736180810622"/>
    <n v="28680433.076114804"/>
  </r>
  <r>
    <n v="41"/>
    <x v="2"/>
    <n v="8838.4138901285805"/>
    <n v="60043763700"/>
    <n v="37"/>
    <n v="245263000"/>
    <n v="3.3562228444561221E-3"/>
    <n v="29.663686606807843"/>
    <n v="201520251.39706525"/>
    <n v="5.0343342666841831E-3"/>
    <n v="44.495529910211765"/>
    <n v="302280377.09559786"/>
    <n v="5.5937047407602029E-3"/>
    <n v="49.43947767801307"/>
    <n v="335867085.66177535"/>
  </r>
  <r>
    <n v="41"/>
    <x v="3"/>
    <n v="6624.7842684675825"/>
    <n v="48846155800"/>
    <n v="36"/>
    <n v="199510000"/>
    <n v="3.3562228444561221E-3"/>
    <n v="22.234252301424441"/>
    <n v="163938583.95982289"/>
    <n v="5.8733899777982136E-3"/>
    <n v="38.909941527492769"/>
    <n v="286892521.92969006"/>
    <n v="6.7124456889122441E-3"/>
    <n v="44.468504602848881"/>
    <n v="327877167.91964579"/>
  </r>
  <r>
    <n v="41"/>
    <x v="4"/>
    <n v="5331.1712321554287"/>
    <n v="40469906100"/>
    <n v="25"/>
    <n v="165300000"/>
    <n v="3.3562228444561221E-3"/>
    <n v="17.89259867706734"/>
    <n v="135826023.36581418"/>
    <n v="6.7124456889122441E-3"/>
    <n v="35.785197354134681"/>
    <n v="271652046.73162836"/>
    <n v="7.8311866370642837E-3"/>
    <n v="41.749396913157128"/>
    <n v="316927387.85356635"/>
  </r>
  <r>
    <n v="41"/>
    <x v="5"/>
    <n v="3954.8660073273754"/>
    <n v="29343598800"/>
    <n v="12"/>
    <n v="119857000"/>
    <n v="3.3562228444561221E-3"/>
    <n v="13.273411640555111"/>
    <n v="98483656.631115243"/>
    <n v="8.3905571111403052E-3"/>
    <n v="33.183529101387776"/>
    <n v="246209141.57778811"/>
    <n v="1.0068668533368366E-2"/>
    <n v="39.820234921665332"/>
    <n v="295450969.89334577"/>
  </r>
  <r>
    <n v="41"/>
    <x v="6"/>
    <n v="2556.2022963789154"/>
    <n v="3206600000"/>
    <n v="12"/>
    <n v="13114000"/>
    <n v="3.3562228444561221E-3"/>
    <n v="8.5791845421581154"/>
    <n v="10762064.173033001"/>
    <n v="1.0068668533368366E-2"/>
    <n v="25.737553626474345"/>
    <n v="32286192.519099005"/>
    <n v="1.2306150429672447E-2"/>
    <n v="31.457009987913086"/>
    <n v="39460901.967787668"/>
  </r>
  <r>
    <n v="42"/>
    <x v="2"/>
    <n v="9844.2810395098641"/>
    <n v="74468556500"/>
    <n v="44"/>
    <n v="328726000"/>
    <n v="3.6272222045674847E-3"/>
    <n v="35.707394774512856"/>
    <n v="270114001.67888832"/>
    <n v="5.4408333068512275E-3"/>
    <n v="53.561092161769295"/>
    <n v="405171002.51833248"/>
    <n v="6.0453703409458085E-3"/>
    <n v="59.512324624188103"/>
    <n v="450190002.7981472"/>
  </r>
  <r>
    <n v="42"/>
    <x v="3"/>
    <n v="7370.9318977466155"/>
    <n v="60580857900"/>
    <n v="25"/>
    <n v="267428000"/>
    <n v="3.6272222045674847E-3"/>
    <n v="26.736007847861273"/>
    <n v="219740232.94662753"/>
    <n v="6.3476388579930985E-3"/>
    <n v="46.788013733757232"/>
    <n v="384545407.65659815"/>
    <n v="7.2544444091349695E-3"/>
    <n v="53.472015695722547"/>
    <n v="439480465.89325505"/>
  </r>
  <r>
    <n v="42"/>
    <x v="4"/>
    <n v="5941.6249688043727"/>
    <n v="50192314800"/>
    <n v="20"/>
    <n v="221576000"/>
    <n v="3.6272222045674847E-3"/>
    <n v="21.551594018059809"/>
    <n v="182058678.74120119"/>
    <n v="7.2544444091349695E-3"/>
    <n v="43.103188036119619"/>
    <n v="364117357.48240238"/>
    <n v="8.4635184773241313E-3"/>
    <n v="50.287052708806222"/>
    <n v="424803583.72946948"/>
  </r>
  <r>
    <n v="42"/>
    <x v="5"/>
    <n v="4418.334132135099"/>
    <n v="36393045900"/>
    <n v="14"/>
    <n v="160665000"/>
    <n v="3.6272222045674847E-3"/>
    <n v="16.026279671278839"/>
    <n v="132005664.18032366"/>
    <n v="9.0680555114187114E-3"/>
    <n v="40.065699178197093"/>
    <n v="330014160.45080912"/>
    <n v="1.0881666613702455E-2"/>
    <n v="48.078839013836522"/>
    <n v="396016992.54097104"/>
  </r>
  <r>
    <n v="42"/>
    <x v="6"/>
    <n v="2846.105918018749"/>
    <n v="3976947100"/>
    <n v="25"/>
    <n v="17565000"/>
    <n v="3.6272222045674847E-3"/>
    <n v="10.323458582388533"/>
    <n v="14425270.827510266"/>
    <n v="1.0881666613702455E-2"/>
    <n v="30.970375747165598"/>
    <n v="43275812.482530802"/>
    <n v="1.3299814750080779E-2"/>
    <n v="37.85268146875795"/>
    <n v="52892659.700870976"/>
  </r>
  <r>
    <n v="43"/>
    <x v="2"/>
    <n v="9980.6469802105712"/>
    <n v="76543343000"/>
    <n v="43"/>
    <n v="341783000"/>
    <n v="3.6689144138153892E-3"/>
    <n v="36.618139564897604"/>
    <n v="280830974.41431528"/>
    <n v="5.503371620723084E-3"/>
    <n v="54.927209347346405"/>
    <n v="421246461.62147295"/>
    <n v="6.1148573563589818E-3"/>
    <n v="61.03023260816267"/>
    <n v="468051624.02385879"/>
  </r>
  <r>
    <n v="43"/>
    <x v="3"/>
    <n v="7477.882958325039"/>
    <n v="62268715900"/>
    <n v="20"/>
    <n v="278048000"/>
    <n v="3.6689144138153892E-3"/>
    <n v="27.435712570623199"/>
    <n v="228458589.29528549"/>
    <n v="6.4206002241769308E-3"/>
    <n v="48.012496998590592"/>
    <n v="399802531.26674962"/>
    <n v="7.3378288276307775E-3"/>
    <n v="54.871425141246391"/>
    <n v="456917178.59057093"/>
  </r>
  <r>
    <n v="43"/>
    <x v="4"/>
    <n v="6027.1576997951661"/>
    <n v="51590735000"/>
    <n v="26"/>
    <n v="230369000"/>
    <n v="3.6689144138153892E-3"/>
    <n v="22.11312575911689"/>
    <n v="189281991.26083007"/>
    <n v="7.3378288276307784E-3"/>
    <n v="44.226251518233781"/>
    <n v="378563982.52166015"/>
    <n v="8.5608002989025749E-3"/>
    <n v="51.597293437939413"/>
    <n v="441657979.60860354"/>
  </r>
  <r>
    <n v="43"/>
    <x v="5"/>
    <n v="4479.8294516271044"/>
    <n v="37407001400"/>
    <n v="13"/>
    <n v="167030000"/>
    <n v="3.6689144138153892E-3"/>
    <n v="16.436110846509376"/>
    <n v="137243086.61407244"/>
    <n v="9.1722860345384728E-3"/>
    <n v="41.090277116273434"/>
    <n v="343107716.53518111"/>
    <n v="1.1006743241446166E-2"/>
    <n v="49.308332539528116"/>
    <n v="411729259.84221727"/>
  </r>
  <r>
    <n v="43"/>
    <x v="6"/>
    <n v="2886.9186148235035"/>
    <n v="4087749800"/>
    <n v="25"/>
    <n v="18267000"/>
    <n v="3.6689144138153892E-3"/>
    <n v="10.59185731743791"/>
    <n v="14997604.161290975"/>
    <n v="1.1006743241446168E-2"/>
    <n v="31.775571952313729"/>
    <n v="44992812.483872928"/>
    <n v="1.3452686183989759E-2"/>
    <n v="38.836810163938999"/>
    <n v="54991215.2580669"/>
  </r>
  <r>
    <n v="44"/>
    <x v="2"/>
    <n v="10278.43853022552"/>
    <n v="81103801800"/>
    <n v="31"/>
    <n v="366251000"/>
    <n v="3.7106066230632902E-3"/>
    <n v="38.139242085003723"/>
    <n v="300944304.11469239"/>
    <n v="5.5659099345949353E-3"/>
    <n v="57.208863127505587"/>
    <n v="451416456.17203861"/>
    <n v="6.1843443717721509E-3"/>
    <n v="63.565403475006214"/>
    <n v="501573840.19115406"/>
  </r>
  <r>
    <n v="44"/>
    <x v="3"/>
    <n v="7699.1656985297041"/>
    <n v="65978691100"/>
    <n v="25"/>
    <n v="297936000"/>
    <n v="3.7106066230632902E-3"/>
    <n v="28.568575233026024"/>
    <n v="244820968.17670697"/>
    <n v="6.4935615903607578E-3"/>
    <n v="49.995006657795543"/>
    <n v="428436694.30923718"/>
    <n v="7.4212132461265803E-3"/>
    <n v="57.137150466052049"/>
    <n v="489641936.35341394"/>
  </r>
  <r>
    <n v="44"/>
    <x v="4"/>
    <n v="6207.2677988421274"/>
    <n v="54664515300"/>
    <n v="26"/>
    <n v="246859000"/>
    <n v="3.7106066230632902E-3"/>
    <n v="23.03272900551109"/>
    <n v="202838512.51872456"/>
    <n v="7.4212132461265803E-3"/>
    <n v="46.06545801102218"/>
    <n v="405677025.03744912"/>
    <n v="8.6580821204810116E-3"/>
    <n v="53.743034346192545"/>
    <n v="473289862.54369068"/>
  </r>
  <r>
    <n v="44"/>
    <x v="5"/>
    <n v="4605.8960548344203"/>
    <n v="39635713600"/>
    <n v="19"/>
    <n v="179003000"/>
    <n v="3.7106066230632902E-3"/>
    <n v="17.09066840620968"/>
    <n v="147072541.39399973"/>
    <n v="9.2765165576582254E-3"/>
    <n v="42.726671015524197"/>
    <n v="367681353.4849993"/>
    <n v="1.1131819869189871E-2"/>
    <n v="51.27200521862904"/>
    <n v="441217624.18199915"/>
  </r>
  <r>
    <n v="44"/>
    <x v="6"/>
    <n v="2975.3990207499069"/>
    <n v="4331298300"/>
    <n v="18"/>
    <n v="19568000"/>
    <n v="3.7106066230632902E-3"/>
    <n v="11.040535312650633"/>
    <n v="16071744.158442769"/>
    <n v="1.1131819869189871E-2"/>
    <n v="33.121605937951898"/>
    <n v="48215232.475328311"/>
    <n v="1.3605557617898731E-2"/>
    <n v="40.48196281305232"/>
    <n v="58929728.580956824"/>
  </r>
  <r>
    <n v="45"/>
    <x v="2"/>
    <n v="11964.527368470701"/>
    <n v="110055627400"/>
    <n v="50"/>
    <n v="522119000"/>
    <n v="3.89822156467885E-3"/>
    <n v="46.640378598962776"/>
    <n v="429021220.04494053"/>
    <n v="5.8473323470182755E-3"/>
    <n v="69.960567898444168"/>
    <n v="643531830.06741083"/>
    <n v="6.4970359411314167E-3"/>
    <n v="77.733964331604625"/>
    <n v="715035366.74156749"/>
  </r>
  <r>
    <n v="45"/>
    <x v="3"/>
    <n v="8967.2938004376811"/>
    <n v="89531268400"/>
    <n v="38"/>
    <n v="424733000"/>
    <n v="3.89822156467885E-3"/>
    <n v="34.956498069677131"/>
    <n v="349012721.18993008"/>
    <n v="6.8218877381879877E-3"/>
    <n v="61.173871621934978"/>
    <n v="610772262.08237767"/>
    <n v="7.7964431293577E-3"/>
    <n v="69.912996139354263"/>
    <n v="698025442.37986016"/>
  </r>
  <r>
    <n v="45"/>
    <x v="4"/>
    <n v="7227.2564077518009"/>
    <n v="74178243200"/>
    <n v="24"/>
    <n v="351907000"/>
    <n v="3.89822156467885E-3"/>
    <n v="28.17344678216147"/>
    <n v="289163227.27223229"/>
    <n v="7.7964431293577E-3"/>
    <n v="56.34689356432294"/>
    <n v="578326454.54446459"/>
    <n v="9.0958503175839825E-3"/>
    <n v="65.73804249171009"/>
    <n v="674714196.96854186"/>
  </r>
  <r>
    <n v="45"/>
    <x v="5"/>
    <n v="5353.5836618610883"/>
    <n v="53784572800"/>
    <n v="24"/>
    <n v="255176000"/>
    <n v="3.89822156467885E-3"/>
    <n v="20.86945527897926"/>
    <n v="209664181.53599951"/>
    <n v="9.7455539116971246E-3"/>
    <n v="52.173638197448149"/>
    <n v="524160453.83999878"/>
    <n v="1.1694664694036551E-2"/>
    <n v="62.608365836937786"/>
    <n v="628992544.60799861"/>
  </r>
  <r>
    <n v="45"/>
    <x v="6"/>
    <n v="3464.6544619073275"/>
    <n v="5877452600"/>
    <n v="20"/>
    <n v="27891000"/>
    <n v="3.89822156467885E-3"/>
    <n v="13.505990737567942"/>
    <n v="22911612.470697775"/>
    <n v="1.1694664694036551E-2"/>
    <n v="40.517972212703825"/>
    <n v="68734837.412093326"/>
    <n v="1.4293479070489116E-2"/>
    <n v="49.521966037749117"/>
    <n v="84009245.725891843"/>
  </r>
  <r>
    <n v="46"/>
    <x v="2"/>
    <n v="12280.473733957022"/>
    <n v="115913708300"/>
    <n v="49"/>
    <n v="573438000"/>
    <n v="4.0649904016704583E-3"/>
    <n v="49.920007856501471"/>
    <n v="471188111.66152936"/>
    <n v="6.0974856025056874E-3"/>
    <n v="74.880011784752199"/>
    <n v="706782167.49229395"/>
    <n v="6.7749840027840971E-3"/>
    <n v="83.200013094169108"/>
    <n v="785313519.43588221"/>
  </r>
  <r>
    <n v="46"/>
    <x v="3"/>
    <n v="9195.6326606724324"/>
    <n v="94296871300"/>
    <n v="30"/>
    <n v="466493000"/>
    <n v="4.0649904016704583E-3"/>
    <n v="37.380158502920814"/>
    <n v="383315876.74205452"/>
    <n v="7.113733202923302E-3"/>
    <n v="65.415277380111434"/>
    <n v="670802784.29859543"/>
    <n v="8.1299808033409166E-3"/>
    <n v="74.760317005841628"/>
    <n v="766631753.48410904"/>
  </r>
  <r>
    <n v="46"/>
    <x v="4"/>
    <n v="7419.2651990011882"/>
    <n v="78126629700"/>
    <n v="32"/>
    <n v="386489000"/>
    <n v="4.0649904016704583E-3"/>
    <n v="30.159241821387493"/>
    <n v="317583999.84536213"/>
    <n v="8.1299808033409166E-3"/>
    <n v="60.318483642774986"/>
    <n v="635167999.69072425"/>
    <n v="9.484977603897736E-3"/>
    <n v="70.371564249904154"/>
    <n v="741029332.97251165"/>
  </r>
  <r>
    <n v="46"/>
    <x v="5"/>
    <n v="5506.8432086273297"/>
    <n v="56647437600"/>
    <n v="30"/>
    <n v="280248000"/>
    <n v="4.0649904016704583E-3"/>
    <n v="22.385264786574243"/>
    <n v="230271290.12322623"/>
    <n v="1.0162476004176146E-2"/>
    <n v="55.963161966435607"/>
    <n v="575678225.30806553"/>
    <n v="1.2194971205011375E-2"/>
    <n v="67.155794359722734"/>
    <n v="690813870.36967862"/>
  </r>
  <r>
    <n v="46"/>
    <x v="6"/>
    <n v="3550.192926375993"/>
    <n v="6190299700"/>
    <n v="12"/>
    <n v="30633000"/>
    <n v="4.0649904016704583E-3"/>
    <n v="14.431500169796768"/>
    <n v="25163508.863963518"/>
    <n v="1.2194971205011375E-2"/>
    <n v="43.294500509390303"/>
    <n v="75490526.591890559"/>
    <n v="1.4904964806125014E-2"/>
    <n v="52.915500622588148"/>
    <n v="92266199.16786623"/>
  </r>
  <r>
    <n v="47"/>
    <x v="2"/>
    <n v="12681.949707734078"/>
    <n v="123583159100"/>
    <n v="55"/>
    <n v="611364000"/>
    <n v="4.0649904016704583E-3"/>
    <n v="51.552003836406499"/>
    <n v="502364355.54961318"/>
    <n v="6.0974856025056874E-3"/>
    <n v="77.328005754609748"/>
    <n v="753546533.32441974"/>
    <n v="6.7749840027840971E-3"/>
    <n v="85.920006394010841"/>
    <n v="837273925.91602194"/>
  </r>
  <r>
    <n v="47"/>
    <x v="3"/>
    <n v="9494.5921837325859"/>
    <n v="100536040300"/>
    <n v="43"/>
    <n v="497367000"/>
    <n v="4.0649904016704583E-3"/>
    <n v="38.595426094648317"/>
    <n v="408678038.84145439"/>
    <n v="7.113733202923302E-3"/>
    <n v="67.541995665634559"/>
    <n v="715186567.97254515"/>
    <n v="8.1299808033409166E-3"/>
    <n v="77.190852189296635"/>
    <n v="817356077.68290877"/>
  </r>
  <r>
    <n v="47"/>
    <x v="4"/>
    <n v="7655.1107299576142"/>
    <n v="83295891800"/>
    <n v="26"/>
    <n v="412059000"/>
    <n v="4.0649904016704583E-3"/>
    <n v="31.117951641002236"/>
    <n v="338597000.66558105"/>
    <n v="8.1299808033409166E-3"/>
    <n v="62.235903282004472"/>
    <n v="677194001.3311621"/>
    <n v="9.484977603897736E-3"/>
    <n v="72.608553829005217"/>
    <n v="790059668.21968913"/>
  </r>
  <r>
    <n v="47"/>
    <x v="5"/>
    <n v="5675.2217694185883"/>
    <n v="60395525200"/>
    <n v="25"/>
    <n v="298793000"/>
    <n v="4.0649904016704583E-3"/>
    <n v="23.069722020037798"/>
    <n v="245507230.24184629"/>
    <n v="1.0162476004176146E-2"/>
    <n v="57.674305050094489"/>
    <n v="613768075.60461569"/>
    <n v="1.2194971205011375E-2"/>
    <n v="69.20916606011339"/>
    <n v="736521690.72553885"/>
  </r>
  <r>
    <n v="47"/>
    <x v="6"/>
    <n v="3664.389889878772"/>
    <n v="6599882000"/>
    <n v="25"/>
    <n v="32657000"/>
    <n v="4.0649904016704583E-3"/>
    <n v="14.895709730335476"/>
    <n v="26828456.982157629"/>
    <n v="1.2194971205011375E-2"/>
    <n v="44.687129191006427"/>
    <n v="80485370.946472883"/>
    <n v="1.4904964806125014E-2"/>
    <n v="54.617602344563409"/>
    <n v="98371008.934577972"/>
  </r>
  <r>
    <n v="48"/>
    <x v="2"/>
    <n v="13033.209680951011"/>
    <n v="130594953400"/>
    <n v="55"/>
    <n v="669246000"/>
    <n v="4.2109131340381167E-3"/>
    <n v="54.881713824189347"/>
    <n v="549924004.51115584"/>
    <n v="6.3163697010571746E-3"/>
    <n v="82.322570736284007"/>
    <n v="824886006.76673365"/>
    <n v="7.0181885567301939E-3"/>
    <n v="91.469523040315565"/>
    <n v="916540007.51859295"/>
  </r>
  <r>
    <n v="48"/>
    <x v="3"/>
    <n v="9769.1376740057985"/>
    <n v="106240199700"/>
    <n v="43"/>
    <n v="544443000"/>
    <n v="4.2109131340381167E-3"/>
    <n v="41.136990139697595"/>
    <n v="447368252.27956241"/>
    <n v="7.369097984566704E-3"/>
    <n v="71.989732744470786"/>
    <n v="782894441.48923421"/>
    <n v="8.4218262680762334E-3"/>
    <n v="82.27398027939519"/>
    <n v="894736504.55912483"/>
  </r>
  <r>
    <n v="48"/>
    <x v="4"/>
    <n v="7868.3898813159558"/>
    <n v="88021889000"/>
    <n v="37"/>
    <n v="451083000"/>
    <n v="4.2109131340381167E-3"/>
    <n v="33.133106294965977"/>
    <n v="370652528.47294521"/>
    <n v="8.4218262680762334E-3"/>
    <n v="66.266212589931953"/>
    <n v="741305056.94589043"/>
    <n v="9.825463979422272E-3"/>
    <n v="77.310581354920615"/>
    <n v="864855899.7702055"/>
  </r>
  <r>
    <n v="48"/>
    <x v="5"/>
    <n v="5833.0430991356598"/>
    <n v="63822213800"/>
    <n v="31"/>
    <n v="327078000"/>
    <n v="4.2109131340381167E-3"/>
    <n v="24.562437797560751"/>
    <n v="268749798.33380872"/>
    <n v="1.0527282835095292E-2"/>
    <n v="61.406094493901875"/>
    <n v="671874495.83452189"/>
    <n v="1.2632739402114349E-2"/>
    <n v="73.687313392682242"/>
    <n v="806249395.00142622"/>
  </r>
  <r>
    <n v="48"/>
    <x v="6"/>
    <n v="3768.5399582353257"/>
    <n v="6974342500"/>
    <n v="25"/>
    <n v="35740000"/>
    <n v="4.2109131340381167E-3"/>
    <n v="15.868994406280589"/>
    <n v="29368350.434530232"/>
    <n v="1.2632739402114349E-2"/>
    <n v="47.606983218841762"/>
    <n v="88105051.3035907"/>
    <n v="1.5440014824806426E-2"/>
    <n v="58.186312823028821"/>
    <n v="107683951.59327751"/>
  </r>
  <r>
    <n v="49"/>
    <x v="2"/>
    <n v="12459.990472119767"/>
    <n v="119200113300"/>
    <n v="43"/>
    <n v="613864000"/>
    <n v="4.2317592386620657E-3"/>
    <n v="52.727679794034138"/>
    <n v="504426180.70683998"/>
    <n v="6.3476388579930985E-3"/>
    <n v="79.091519691051204"/>
    <n v="756639271.06025994"/>
    <n v="7.0529320644367767E-3"/>
    <n v="87.879466323390233"/>
    <n v="840710301.17806673"/>
  </r>
  <r>
    <n v="49"/>
    <x v="3"/>
    <n v="9320.7278156198063"/>
    <n v="96970392100"/>
    <n v="43"/>
    <n v="499405000"/>
    <n v="4.2317592386620657E-3"/>
    <n v="39.443076044803611"/>
    <n v="410355352.64585799"/>
    <n v="7.4055786676586154E-3"/>
    <n v="69.025383078406321"/>
    <n v="718121867.13025153"/>
    <n v="8.4635184773241313E-3"/>
    <n v="78.886152089607222"/>
    <n v="820710705.29171598"/>
  </r>
  <r>
    <n v="49"/>
    <x v="4"/>
    <n v="7516.8067014097969"/>
    <n v="80341689000"/>
    <n v="38"/>
    <n v="413750000"/>
    <n v="4.2317592386620657E-3"/>
    <n v="31.809316203927835"/>
    <n v="339986684.67546445"/>
    <n v="8.4635184773241313E-3"/>
    <n v="63.618632407855671"/>
    <n v="679973369.3509289"/>
    <n v="9.8741048902114877E-3"/>
    <n v="74.221737809164964"/>
    <n v="793302264.24275053"/>
  </r>
  <r>
    <n v="49"/>
    <x v="5"/>
    <n v="5572.3861820009579"/>
    <n v="58253515300"/>
    <n v="19"/>
    <n v="299999000"/>
    <n v="4.2317592386620657E-3"/>
    <n v="23.580996707075389"/>
    <n v="246514851.55531698"/>
    <n v="1.0579398096655163E-2"/>
    <n v="58.952491767688464"/>
    <n v="616287128.88829243"/>
    <n v="1.2695277715986197E-2"/>
    <n v="70.742990121226171"/>
    <n v="739544554.66595101"/>
  </r>
  <r>
    <n v="49"/>
    <x v="6"/>
    <n v="3606.8445446402607"/>
    <n v="6365808200"/>
    <n v="26"/>
    <n v="32795000"/>
    <n v="4.2317592386620657E-3"/>
    <n v="15.263297724199294"/>
    <n v="26938567.661900736"/>
    <n v="1.2695277715986197E-2"/>
    <n v="45.789893172597885"/>
    <n v="80815702.985702202"/>
    <n v="1.5516450541760908E-2"/>
    <n v="55.965424988730746"/>
    <n v="98774748.093636036"/>
  </r>
  <r>
    <n v="50"/>
    <x v="2"/>
    <n v="12071.897437254316"/>
    <n v="111978461700"/>
    <n v="42"/>
    <n v="576673000"/>
    <n v="4.2317592386620657E-3"/>
    <n v="51.085363508281866"/>
    <n v="473865889.83014131"/>
    <n v="6.3476388579930985E-3"/>
    <n v="76.628045262422802"/>
    <n v="710798834.74521196"/>
    <n v="7.0529320644367767E-3"/>
    <n v="85.142272513803121"/>
    <n v="789776483.05023551"/>
  </r>
  <r>
    <n v="50"/>
    <x v="3"/>
    <n v="9042.4182653667904"/>
    <n v="91095511900"/>
    <n v="44"/>
    <n v="469130000"/>
    <n v="4.2317592386620657E-3"/>
    <n v="38.265337034312523"/>
    <n v="385494274.08347517"/>
    <n v="7.4055786676586154E-3"/>
    <n v="66.964339810046923"/>
    <n v="674614979.64608157"/>
    <n v="8.4635184773241313E-3"/>
    <n v="76.530674068625046"/>
    <n v="770988548.16695035"/>
  </r>
  <r>
    <n v="50"/>
    <x v="4"/>
    <n v="7285.9607275221833"/>
    <n v="75474246600"/>
    <n v="36"/>
    <n v="388701000"/>
    <n v="4.2317592386620657E-3"/>
    <n v="30.832431621220984"/>
    <n v="319388840.33060902"/>
    <n v="8.4635184773241313E-3"/>
    <n v="61.664863242441967"/>
    <n v="638777680.66121805"/>
    <n v="9.8741048902114877E-3"/>
    <n v="71.94234044951564"/>
    <n v="745240627.4380877"/>
  </r>
  <r>
    <n v="50"/>
    <x v="5"/>
    <n v="5407.485372921039"/>
    <n v="54724268700"/>
    <n v="32"/>
    <n v="281847000"/>
    <n v="4.2317592386620657E-3"/>
    <n v="22.883176184788592"/>
    <n v="231579929.65025032"/>
    <n v="1.0579398096655163E-2"/>
    <n v="57.207940461971475"/>
    <n v="578949824.12562573"/>
    <n v="1.2695277715986197E-2"/>
    <n v="68.649528554365773"/>
    <n v="694739788.95075095"/>
  </r>
  <r>
    <n v="50"/>
    <x v="6"/>
    <n v="3497.6229887081681"/>
    <n v="5980140300"/>
    <n v="26"/>
    <n v="30809000"/>
    <n v="4.2317592386620657E-3"/>
    <n v="14.801098395822617"/>
    <n v="25306513.963020336"/>
    <n v="1.2695277715986197E-2"/>
    <n v="44.403295187467847"/>
    <n v="75919541.889061004"/>
    <n v="1.5516450541760908E-2"/>
    <n v="54.270694118016259"/>
    <n v="92790551.19774124"/>
  </r>
  <r>
    <n v="51"/>
    <x v="2"/>
    <n v="10731.305927066358"/>
    <n v="88553910800"/>
    <n v="37"/>
    <n v="458288000"/>
    <n v="4.2526053432860181E-3"/>
    <n v="45.63600892587931"/>
    <n v="376584834.23695344"/>
    <n v="6.3789080149290276E-3"/>
    <n v="68.454013388818964"/>
    <n v="564877251.35543013"/>
    <n v="7.0876755721433629E-3"/>
    <n v="76.060014876465516"/>
    <n v="627641390.39492238"/>
  </r>
  <r>
    <n v="51"/>
    <x v="3"/>
    <n v="8043.1177265713332"/>
    <n v="72039423500"/>
    <n v="43"/>
    <n v="372827000"/>
    <n v="4.2526053432860181E-3"/>
    <n v="34.204205420695743"/>
    <n v="306355237.30334437"/>
    <n v="7.4420593507505319E-3"/>
    <n v="59.857359486217547"/>
    <n v="536121665.28085262"/>
    <n v="8.5052106865720362E-3"/>
    <n v="68.408410841391486"/>
    <n v="612710474.60668874"/>
  </r>
  <r>
    <n v="51"/>
    <x v="4"/>
    <n v="6481.8553105036726"/>
    <n v="59685939600"/>
    <n v="31"/>
    <n v="308908000"/>
    <n v="4.2526053432860181E-3"/>
    <n v="27.564772527854771"/>
    <n v="253820745.66200656"/>
    <n v="8.5052106865720362E-3"/>
    <n v="55.129545055709542"/>
    <n v="507641491.32401311"/>
    <n v="9.9227458010007086E-3"/>
    <n v="64.317802564994466"/>
    <n v="592248406.54468191"/>
  </r>
  <r>
    <n v="51"/>
    <x v="5"/>
    <n v="4803.4120498972106"/>
    <n v="43276608200"/>
    <n v="18"/>
    <n v="223979000"/>
    <n v="4.2526053432860181E-3"/>
    <n v="20.427015749397324"/>
    <n v="184038335.27061552"/>
    <n v="1.0631513358215045E-2"/>
    <n v="51.067539373493304"/>
    <n v="460095838.17653877"/>
    <n v="1.2757816029858053E-2"/>
    <n v="61.281047248191967"/>
    <n v="552115005.81184649"/>
  </r>
  <r>
    <n v="51"/>
    <x v="6"/>
    <n v="3102.0538945911717"/>
    <n v="4729166700"/>
    <n v="13"/>
    <n v="24485000"/>
    <n v="4.2526053432860181E-3"/>
    <n v="13.191810967299618"/>
    <n v="20111279.577710304"/>
    <n v="1.2757816029858055E-2"/>
    <n v="39.575432901898857"/>
    <n v="60333838.733130917"/>
    <n v="1.5592886258715398E-2"/>
    <n v="48.369973546765266"/>
    <n v="73741358.451604441"/>
  </r>
  <r>
    <n v="52"/>
    <x v="2"/>
    <n v="10118.139694595722"/>
    <n v="78603975600"/>
    <n v="37"/>
    <n v="408804000"/>
    <n v="4.2734514479099697E-3"/>
    <n v="43.239378728025429"/>
    <n v="335910273.33929992"/>
    <n v="6.4101771718649541E-3"/>
    <n v="64.859068092038143"/>
    <n v="503865410.00894988"/>
    <n v="7.1224190798499501E-3"/>
    <n v="72.065631213375724"/>
    <n v="559850455.5654999"/>
  </r>
  <r>
    <n v="52"/>
    <x v="3"/>
    <n v="7578.0619108466144"/>
    <n v="63945059500"/>
    <n v="43"/>
    <n v="332562000"/>
    <n v="4.2734514479099697E-3"/>
    <n v="32.384479645258857"/>
    <n v="273266107.10696417"/>
    <n v="7.4785400338424467E-3"/>
    <n v="56.672839379202998"/>
    <n v="478215687.43718725"/>
    <n v="8.5469028958199394E-3"/>
    <n v="64.768959290517714"/>
    <n v="546532214.21392834"/>
  </r>
  <r>
    <n v="52"/>
    <x v="4"/>
    <n v="6108.7349504776339"/>
    <n v="52979615500"/>
    <n v="37"/>
    <n v="275535000"/>
    <n v="4.2734514479099697E-3"/>
    <n v="26.105382219016882"/>
    <n v="226405814.56818846"/>
    <n v="8.5469028958199394E-3"/>
    <n v="52.210764438033763"/>
    <n v="452811629.13637692"/>
    <n v="9.9713867117899296E-3"/>
    <n v="60.912558511039393"/>
    <n v="528280233.99243981"/>
  </r>
  <r>
    <n v="52"/>
    <x v="5"/>
    <n v="4537.8919276734014"/>
    <n v="38414039800"/>
    <n v="31"/>
    <n v="199785000"/>
    <n v="4.2734514479099697E-3"/>
    <n v="19.392460828774862"/>
    <n v="164160534.00338119"/>
    <n v="1.0683628619774925E-2"/>
    <n v="48.481152071937153"/>
    <n v="410401335.00845301"/>
    <n v="1.282035434372991E-2"/>
    <n v="58.177382486324582"/>
    <n v="492481602.01014364"/>
  </r>
  <r>
    <n v="52"/>
    <x v="6"/>
    <n v="2920.2999469155557"/>
    <n v="4197796600"/>
    <n v="18"/>
    <n v="21836000"/>
    <n v="4.2734514479099697E-3"/>
    <n v="12.479760036477689"/>
    <n v="17939079.958301548"/>
    <n v="1.2820354343729908E-2"/>
    <n v="37.439280109433064"/>
    <n v="53817239.87490464"/>
    <n v="1.5669321975669889E-2"/>
    <n v="45.759120133751523"/>
    <n v="65776626.513772339"/>
  </r>
  <r>
    <n v="53"/>
    <x v="2"/>
    <n v="9883.9169317459437"/>
    <n v="75029700800"/>
    <n v="44"/>
    <n v="392110000"/>
    <n v="4.2942975525339213E-3"/>
    <n v="42.444480289445188"/>
    <n v="322199860.51279241"/>
    <n v="6.4414463288008823E-3"/>
    <n v="63.666720434167793"/>
    <n v="483299790.76918864"/>
    <n v="7.1571625875565354E-3"/>
    <n v="70.740800482408645"/>
    <n v="536999767.5213207"/>
  </r>
  <r>
    <n v="53"/>
    <x v="3"/>
    <n v="7403.6505247593668"/>
    <n v="61037353900"/>
    <n v="43"/>
    <n v="319000000"/>
    <n v="4.2942975525339213E-3"/>
    <n v="31.793478328290632"/>
    <n v="262112559.46591678"/>
    <n v="7.5150207169343624E-3"/>
    <n v="55.638587074508607"/>
    <n v="458696979.06535441"/>
    <n v="8.5885951050678425E-3"/>
    <n v="63.586956656581265"/>
    <n v="524225118.93183357"/>
  </r>
  <r>
    <n v="53"/>
    <x v="4"/>
    <n v="5966.7662699577195"/>
    <n v="50570529900"/>
    <n v="36"/>
    <n v="264281000"/>
    <n v="4.2942975525339213E-3"/>
    <n v="25.62306978962139"/>
    <n v="217164902.77991349"/>
    <n v="8.5885951050678425E-3"/>
    <n v="51.246139579242779"/>
    <n v="434329805.55982697"/>
    <n v="1.0020027622579149E-2"/>
    <n v="59.787162842449902"/>
    <n v="506718106.48646474"/>
  </r>
  <r>
    <n v="53"/>
    <x v="5"/>
    <n v="4424.7301347113289"/>
    <n v="36667279100"/>
    <n v="31"/>
    <n v="191634000"/>
    <n v="4.2942975525339213E-3"/>
    <n v="19.001107788113949"/>
    <n v="157460206.89720821"/>
    <n v="1.0735743881334803E-2"/>
    <n v="47.502769470284868"/>
    <n v="393650517.24302047"/>
    <n v="1.2882892657601765E-2"/>
    <n v="57.003323364341846"/>
    <n v="472380620.69162464"/>
  </r>
  <r>
    <n v="53"/>
    <x v="6"/>
    <n v="2853.2076791431332"/>
    <n v="4006914700"/>
    <n v="24"/>
    <n v="20947000"/>
    <n v="4.2942975525339213E-3"/>
    <n v="12.252522753415347"/>
    <n v="17206883.989422191"/>
    <n v="1.2882892657601765E-2"/>
    <n v="36.757568260246039"/>
    <n v="51620651.968266577"/>
    <n v="1.5745757692624377E-2"/>
    <n v="44.925916762522938"/>
    <n v="63091907.961214699"/>
  </r>
  <r>
    <n v="54"/>
    <x v="2"/>
    <n v="9772.2453003165811"/>
    <n v="73410510800"/>
    <n v="49"/>
    <n v="391114000"/>
    <n v="4.3776819710297258E-3"/>
    <n v="42.779782067675868"/>
    <n v="321367869.61324298"/>
    <n v="6.5665229565445883E-3"/>
    <n v="64.169673101513794"/>
    <n v="482051804.41986442"/>
    <n v="7.296136618382877E-3"/>
    <n v="71.299636779459775"/>
    <n v="535613116.02207166"/>
  </r>
  <r>
    <n v="54"/>
    <x v="3"/>
    <n v="7320.7952481448237"/>
    <n v="59720127900"/>
    <n v="31"/>
    <n v="318162000"/>
    <n v="4.3776819710297258E-3"/>
    <n v="32.04811337140368"/>
    <n v="261435727.21541932"/>
    <n v="7.66094344930202E-3"/>
    <n v="56.084198399956442"/>
    <n v="457512522.62698382"/>
    <n v="8.7553639420594517E-3"/>
    <n v="64.09622674280736"/>
    <n v="522871454.43083864"/>
  </r>
  <r>
    <n v="54"/>
    <x v="4"/>
    <n v="5907.5286306871139"/>
    <n v="49479184800"/>
    <n v="32"/>
    <n v="263613000"/>
    <n v="4.3776819710297258E-3"/>
    <n v="25.861281579900901"/>
    <n v="216604135.24020806"/>
    <n v="8.7553639420594517E-3"/>
    <n v="51.722563159801801"/>
    <n v="433208270.48041612"/>
    <n v="1.0214591265736027E-2"/>
    <n v="60.34299035310211"/>
    <n v="505409648.8938188"/>
  </r>
  <r>
    <n v="54"/>
    <x v="5"/>
    <n v="4379.5963155850413"/>
    <n v="35875975300"/>
    <n v="26"/>
    <n v="191134000"/>
    <n v="4.3776819710297258E-3"/>
    <n v="19.17247983112485"/>
    <n v="157053610.26391777"/>
    <n v="1.0944204927574315E-2"/>
    <n v="47.931199577812123"/>
    <n v="392634025.65979439"/>
    <n v="1.3133045913089178E-2"/>
    <n v="57.517439493374553"/>
    <n v="471160830.79175329"/>
  </r>
  <r>
    <n v="54"/>
    <x v="6"/>
    <n v="2821.0637901482114"/>
    <n v="3920442800"/>
    <n v="14"/>
    <n v="20905000"/>
    <n v="4.3776819710297258E-3"/>
    <n v="12.349720093256611"/>
    <n v="17162451.764013298"/>
    <n v="1.3133045913089177E-2"/>
    <n v="37.049160279769829"/>
    <n v="51487355.292039886"/>
    <n v="1.6051500560442328E-2"/>
    <n v="45.282307008607575"/>
    <n v="62928989.801382087"/>
  </r>
  <r>
    <n v="55"/>
    <x v="2"/>
    <n v="8752.8611089013484"/>
    <n v="58830551200"/>
    <n v="30"/>
    <n v="326864000"/>
    <n v="4.5652969126452848E-3"/>
    <n v="39.959409797280308"/>
    <n v="268578933.76258034"/>
    <n v="6.8479453689679268E-3"/>
    <n v="59.939114695920459"/>
    <n v="402868400.64387053"/>
    <n v="7.6088281877421419E-3"/>
    <n v="66.599016328800516"/>
    <n v="447631556.2709673"/>
  </r>
  <r>
    <n v="55"/>
    <x v="3"/>
    <n v="6555.4435136787397"/>
    <n v="47859196300"/>
    <n v="26"/>
    <n v="265911000"/>
    <n v="4.5652969126452848E-3"/>
    <n v="29.927546034018107"/>
    <n v="218491441.11007464"/>
    <n v="7.9892695971292491E-3"/>
    <n v="52.373205559531691"/>
    <n v="382360021.94263065"/>
    <n v="9.1305938252905696E-3"/>
    <n v="59.855092068036214"/>
    <n v="436982882.22014928"/>
  </r>
  <r>
    <n v="55"/>
    <x v="4"/>
    <n v="5281.5510976727091"/>
    <n v="39652192600"/>
    <n v="26"/>
    <n v="220322000"/>
    <n v="4.5652969126452848E-3"/>
    <n v="24.111848920183533"/>
    <n v="181024032.45639622"/>
    <n v="9.1305938252905696E-3"/>
    <n v="48.223697840367066"/>
    <n v="362048064.91279244"/>
    <n v="1.0652359462838998E-2"/>
    <n v="56.260980813761584"/>
    <n v="422389409.06492448"/>
  </r>
  <r>
    <n v="55"/>
    <x v="5"/>
    <n v="3922.5933650165639"/>
    <n v="28750697600"/>
    <n v="13"/>
    <n v="159733000"/>
    <n v="4.5652969126452848E-3"/>
    <n v="17.907803378872998"/>
    <n v="131255470.9896782"/>
    <n v="1.1413242281613212E-2"/>
    <n v="44.769508447182496"/>
    <n v="328138677.47419554"/>
    <n v="1.3695890737935855E-2"/>
    <n v="53.723410136618995"/>
    <n v="393766412.96903461"/>
  </r>
  <r>
    <n v="55"/>
    <x v="6"/>
    <n v="2533.3693595453637"/>
    <n v="3141809100"/>
    <n v="19"/>
    <n v="17464000"/>
    <n v="4.5652969126452848E-3"/>
    <n v="11.565583315722611"/>
    <n v="14343291.38435086"/>
    <n v="1.3695890737935854E-2"/>
    <n v="34.696749947167831"/>
    <n v="43029874.153052583"/>
    <n v="1.6739422013032711E-2"/>
    <n v="42.407138824316242"/>
    <n v="52592068.409286492"/>
  </r>
  <r>
    <n v="56"/>
    <x v="2"/>
    <n v="6521.5071027481463"/>
    <n v="32730495800"/>
    <n v="26"/>
    <n v="182697000"/>
    <n v="4.5861430172692355E-3"/>
    <n v="29.908564261340135"/>
    <n v="150106734.76493004"/>
    <n v="6.8792145259038533E-3"/>
    <n v="44.862846392010198"/>
    <n v="225160102.14739507"/>
    <n v="7.6435716954487264E-3"/>
    <n v="49.84760710223356"/>
    <n v="250177891.27488342"/>
  </r>
  <r>
    <n v="56"/>
    <x v="3"/>
    <n v="4895.6887683364985"/>
    <n v="26626560300"/>
    <n v="32"/>
    <n v="148626000"/>
    <n v="4.5861430172692355E-3"/>
    <n v="22.452328859629855"/>
    <n v="122113213.59374323"/>
    <n v="8.0257502802211621E-3"/>
    <n v="39.291575504352245"/>
    <n v="213698123.78905067"/>
    <n v="9.172286034538471E-3"/>
    <n v="44.90465771925971"/>
    <n v="244226427.18748647"/>
  </r>
  <r>
    <n v="56"/>
    <x v="4"/>
    <n v="3941.6967289989143"/>
    <n v="22060577300"/>
    <n v="19"/>
    <n v="123136000"/>
    <n v="4.5861430172692355E-3"/>
    <n v="18.077184929891356"/>
    <n v="101172962.5413232"/>
    <n v="9.172286034538471E-3"/>
    <n v="36.154369859782712"/>
    <n v="202345925.0826464"/>
    <n v="1.0701000373628217E-2"/>
    <n v="42.180098169746508"/>
    <n v="236070245.92975417"/>
  </r>
  <r>
    <n v="56"/>
    <x v="5"/>
    <n v="2921.3816906077791"/>
    <n v="15995508600"/>
    <n v="25"/>
    <n v="89285000"/>
    <n v="4.5861430172692355E-3"/>
    <n v="13.397874241159061"/>
    <n v="73357690.073559999"/>
    <n v="1.1465357543173089E-2"/>
    <n v="33.494685602897654"/>
    <n v="183394225.1839"/>
    <n v="1.3758429051807707E-2"/>
    <n v="40.193622723477183"/>
    <n v="220073070.22068003"/>
  </r>
  <r>
    <n v="56"/>
    <x v="6"/>
    <n v="1888.8849677650553"/>
    <n v="1747951800"/>
    <n v="13"/>
    <n v="9774000"/>
    <n v="4.5861430172692355E-3"/>
    <n v="8.6626966053405337"/>
    <n v="8016356.9420931917"/>
    <n v="1.3758429051807707E-2"/>
    <n v="25.988089816021599"/>
    <n v="24049070.826279573"/>
    <n v="1.6815857729987199E-2"/>
    <n v="31.763220886248625"/>
    <n v="29393308.787675038"/>
  </r>
  <r>
    <n v="57"/>
    <x v="2"/>
    <n v="6084.050175307786"/>
    <n v="28472799500"/>
    <n v="25"/>
    <n v="159638000"/>
    <n v="4.606989121893188E-3"/>
    <n v="28.029152974695315"/>
    <n v="131173877.5663458"/>
    <n v="6.9104836828397815E-3"/>
    <n v="42.043729462042968"/>
    <n v="196760816.34951869"/>
    <n v="7.6783152031553127E-3"/>
    <n v="46.715254957825522"/>
    <n v="218623129.27724299"/>
  </r>
  <r>
    <n v="57"/>
    <x v="3"/>
    <n v="4569.6458544858269"/>
    <n v="23162885100"/>
    <n v="25"/>
    <n v="129876000"/>
    <n v="4.606989121893188E-3"/>
    <n v="21.052308742520506"/>
    <n v="106711159.68736181"/>
    <n v="8.0622309633130787E-3"/>
    <n v="36.841540299410887"/>
    <n v="186744529.45288315"/>
    <n v="9.2139782437863759E-3"/>
    <n v="42.104617485041011"/>
    <n v="213422319.37472361"/>
  </r>
  <r>
    <n v="57"/>
    <x v="4"/>
    <n v="3677.4236363490973"/>
    <n v="19190861000"/>
    <n v="19"/>
    <n v="107614000"/>
    <n v="4.606989121893188E-3"/>
    <n v="16.941850689253183"/>
    <n v="88412087.866764233"/>
    <n v="9.2139782437863759E-3"/>
    <n v="33.883701378506366"/>
    <n v="176824175.73352847"/>
    <n v="1.0749641284417438E-2"/>
    <n v="39.530984941590759"/>
    <n v="206294871.68911654"/>
  </r>
  <r>
    <n v="57"/>
    <x v="5"/>
    <n v="2726.9580806808217"/>
    <n v="13914757400"/>
    <n v="20"/>
    <n v="78036000"/>
    <n v="4.606989121893188E-3"/>
    <n v="12.563066213555272"/>
    <n v="64105135.975582741"/>
    <n v="1.151747280473297E-2"/>
    <n v="31.407665533888181"/>
    <n v="160262839.93895686"/>
    <n v="1.3820967365679563E-2"/>
    <n v="37.689198640665815"/>
    <n v="192315407.92674822"/>
  </r>
  <r>
    <n v="57"/>
    <x v="6"/>
    <n v="1764.5876025670177"/>
    <n v="1520572200"/>
    <n v="14"/>
    <n v="8544000"/>
    <n v="4.606989121893188E-3"/>
    <n v="8.1294358896538306"/>
    <n v="7005259.5844531925"/>
    <n v="1.3820967365679563E-2"/>
    <n v="24.388307668961492"/>
    <n v="21015778.753359579"/>
    <n v="1.6892293446941688E-2"/>
    <n v="29.807931595397378"/>
    <n v="25685951.809661705"/>
  </r>
  <r>
    <n v="58"/>
    <x v="2"/>
    <n v="3197.1196898821472"/>
    <n v="7837338400"/>
    <n v="18"/>
    <n v="44153000"/>
    <n v="4.6278352265171387E-3"/>
    <n v="14.795743124228151"/>
    <n v="36269910.729655467"/>
    <n v="6.941752839775708E-3"/>
    <n v="22.193614686342226"/>
    <n v="54404866.094483204"/>
    <n v="7.7130587108618972E-3"/>
    <n v="24.659571873713581"/>
    <n v="60449851.216092445"/>
  </r>
  <r>
    <n v="58"/>
    <x v="3"/>
    <n v="2393.5551376051199"/>
    <n v="6375747100"/>
    <n v="12"/>
    <n v="35924000"/>
    <n v="4.6278352265171387E-3"/>
    <n v="11.076978782420051"/>
    <n v="29505907.024744488"/>
    <n v="8.0987116464049935E-3"/>
    <n v="19.384712869235091"/>
    <n v="51635337.293302864"/>
    <n v="9.2556704530342773E-3"/>
    <n v="22.153957564840102"/>
    <n v="59011814.049488977"/>
  </r>
  <r>
    <n v="58"/>
    <x v="4"/>
    <n v="1939.2985889285821"/>
    <n v="5282419500"/>
    <n v="19"/>
    <n v="29765000"/>
    <n v="4.6278352265171387E-3"/>
    <n v="8.9747543245786723"/>
    <n v="24446167.043341052"/>
    <n v="9.2556704530342773E-3"/>
    <n v="17.949508649157345"/>
    <n v="48892334.086682104"/>
    <n v="1.0798282195206656E-2"/>
    <n v="20.941093424016898"/>
    <n v="57041056.434462443"/>
  </r>
  <r>
    <n v="58"/>
    <x v="5"/>
    <n v="1433.6490362813286"/>
    <n v="3830134900"/>
    <n v="8"/>
    <n v="21573000"/>
    <n v="4.6278352265171387E-3"/>
    <n v="6.6346915125650794"/>
    <n v="17725233.212532699"/>
    <n v="1.1569588066292847E-2"/>
    <n v="16.586728781412699"/>
    <n v="44313083.031331748"/>
    <n v="1.3883505679551416E-2"/>
    <n v="19.904074537695241"/>
    <n v="53175699.637598097"/>
  </r>
  <r>
    <n v="58"/>
    <x v="6"/>
    <n v="920.87684917689455"/>
    <n v="418548200"/>
    <n v="6"/>
    <n v="2361000"/>
    <n v="4.6278352265171387E-3"/>
    <n v="4.2616663219049427"/>
    <n v="1936972.1039553406"/>
    <n v="1.3883505679551416E-2"/>
    <n v="12.784998965714829"/>
    <n v="5810916.3118660217"/>
    <n v="1.6968729163896173E-2"/>
    <n v="15.626109846984788"/>
    <n v="7102231.0478362478"/>
  </r>
  <r>
    <n v="59"/>
    <x v="2"/>
    <n v="2139.041723203256"/>
    <n v="3475344800"/>
    <n v="20"/>
    <n v="19768000"/>
    <n v="4.6695274357650401E-3"/>
    <n v="9.9883140127437322"/>
    <n v="16228217.892343367"/>
    <n v="7.0042911536475601E-3"/>
    <n v="14.982471019115598"/>
    <n v="24342326.838515051"/>
    <n v="7.7825457262750662E-3"/>
    <n v="16.647190021239552"/>
    <n v="27047029.820572276"/>
  </r>
  <r>
    <n v="59"/>
    <x v="3"/>
    <n v="1595.7781212150701"/>
    <n v="2827225000"/>
    <n v="25"/>
    <n v="16083000"/>
    <n v="4.6695274357650401E-3"/>
    <n v="7.4515297184073592"/>
    <n v="13201804.704580816"/>
    <n v="8.1716730125888197E-3"/>
    <n v="13.040177007212879"/>
    <n v="23103158.233016428"/>
    <n v="9.3390548715300802E-3"/>
    <n v="14.903059436814718"/>
    <n v="26403609.409161631"/>
  </r>
  <r>
    <n v="59"/>
    <x v="4"/>
    <n v="1283.6099852205698"/>
    <n v="2342406100"/>
    <n v="7"/>
    <n v="13326000"/>
    <n v="4.6695274357650401E-3"/>
    <n v="5.993852042809408"/>
    <n v="10937929.549653389"/>
    <n v="9.3390548715300802E-3"/>
    <n v="11.987704085618816"/>
    <n v="21875859.099306777"/>
    <n v="1.0895564016785092E-2"/>
    <n v="13.985654766555285"/>
    <n v="25521835.615857903"/>
  </r>
  <r>
    <n v="59"/>
    <x v="5"/>
    <n v="957.35887350730275"/>
    <n v="1698413200"/>
    <n v="18"/>
    <n v="9657000"/>
    <n v="4.6695274357650401E-3"/>
    <n v="4.4704135257154629"/>
    <n v="7930787.0346654961"/>
    <n v="1.1673818589412601E-2"/>
    <n v="11.176033814288658"/>
    <n v="19826967.586663742"/>
    <n v="1.400858230729512E-2"/>
    <n v="13.411240577146389"/>
    <n v="23792361.103996489"/>
  </r>
  <r>
    <n v="59"/>
    <x v="6"/>
    <n v="613.10001482573136"/>
    <n v="185598600"/>
    <n v="14"/>
    <n v="1065000"/>
    <n v="4.6695274357650401E-3"/>
    <n v="2.8628873400967056"/>
    <n v="866657.75473958137"/>
    <n v="1.400858230729512E-2"/>
    <n v="8.5886620202901156"/>
    <n v="2599973.2642187439"/>
    <n v="1.7121600597805146E-2"/>
    <n v="10.497253580354586"/>
    <n v="3177745.1007117983"/>
  </r>
  <r>
    <n v="60"/>
    <x v="2"/>
    <n v="242.49271833263677"/>
    <n v="43256700"/>
    <n v="19"/>
    <n v="259000"/>
    <n v="4.7320657496368948E-3"/>
    <n v="1.1474914869582171"/>
    <n v="204693.54851231826"/>
    <n v="7.0980986244553422E-3"/>
    <n v="1.7212372304373258"/>
    <n v="307040.32276847737"/>
    <n v="7.8867762493948241E-3"/>
    <n v="1.9124858115970285"/>
    <n v="341155.91418719711"/>
  </r>
  <r>
    <n v="60"/>
    <x v="3"/>
    <n v="180.42260253012245"/>
    <n v="35189700"/>
    <n v="8"/>
    <n v="223000"/>
    <n v="4.7320657496368948E-3"/>
    <n v="0.85377161789314338"/>
    <n v="166519.97410999745"/>
    <n v="8.2811150618645659E-3"/>
    <n v="1.494100331313001"/>
    <n v="291409.95469249552"/>
    <n v="9.4641314992737896E-3"/>
    <n v="1.7075432357862868"/>
    <n v="333039.9482199949"/>
  </r>
  <r>
    <n v="60"/>
    <x v="4"/>
    <n v="148.58754804322678"/>
    <n v="29155300"/>
    <n v="7"/>
    <n v="191000"/>
    <n v="4.7320657496368948E-3"/>
    <n v="0.70312604691788005"/>
    <n v="137964.79655038856"/>
    <n v="9.4641314992737896E-3"/>
    <n v="1.4062520938357601"/>
    <n v="275929.59310077713"/>
    <n v="1.1041486749152753E-2"/>
    <n v="1.6406274428083865"/>
    <n v="321917.85861757328"/>
  </r>
  <r>
    <n v="60"/>
    <x v="5"/>
    <n v="119.36528604806468"/>
    <n v="21139700"/>
    <n v="7"/>
    <n v="133000"/>
    <n v="4.7320657496368948E-3"/>
    <n v="0.56484438180365759"/>
    <n v="100034.45032759907"/>
    <n v="1.1830164374092237E-2"/>
    <n v="1.4121109545091439"/>
    <n v="250086.12581899765"/>
    <n v="1.4196197248910684E-2"/>
    <n v="1.6945331454109727"/>
    <n v="300103.35098279722"/>
  </r>
  <r>
    <n v="60"/>
    <x v="6"/>
    <n v="77.997887385810827"/>
    <n v="2310100"/>
    <n v="6"/>
    <n v="35000"/>
    <n v="4.7320657496368948E-3"/>
    <n v="0.369091131442431"/>
    <n v="10931.545088236191"/>
    <n v="1.4196197248910684E-2"/>
    <n v="1.107273394327293"/>
    <n v="32794.635264708573"/>
    <n v="1.7350907748668612E-2"/>
    <n v="1.3533341486222468"/>
    <n v="40082.33199019936"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  <r>
    <m/>
    <x v="7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6" firstHeaderRow="0" firstDataRow="1" firstDataCol="1"/>
  <pivotFields count="16">
    <pivotField showAll="0"/>
    <pivotField axis="axisRow" showAll="0">
      <items count="9">
        <item x="2"/>
        <item x="3"/>
        <item x="4"/>
        <item x="5"/>
        <item x="6"/>
        <item x="0"/>
        <item x="1"/>
        <item x="7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 defaultSubtotal="0"/>
    <pivotField dataField="1" showAll="0" defaultSubtotal="0"/>
    <pivotField axis="axisRow" showAll="0" defaultSubtotal="0">
      <items count="3">
        <item sd="0" x="0"/>
        <item n="S" sd="0" x="2"/>
        <item h="1" x="1"/>
      </items>
    </pivotField>
  </pivotFields>
  <rowFields count="2">
    <field x="15"/>
    <field x="1"/>
  </rowFields>
  <rowItems count="3">
    <i>
      <x/>
    </i>
    <i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Number of claims" fld="4" baseField="1" baseItem="0"/>
    <dataField name="Sum of Amount of claims" fld="5" baseField="1" baseItem="3"/>
    <dataField name="Sum of E (No) 3" fld="7" baseField="1" baseItem="0"/>
    <dataField name="Sum of E (amt) 3" fld="8" baseField="1" baseItem="0"/>
    <dataField name="Sum of E(No) 2" fld="10" baseField="1" baseItem="3"/>
    <dataField name="Sum of E (Amt) 2" fld="11" baseField="1" baseItem="2"/>
    <dataField name="Sum of E(No) 1" fld="13" baseField="1" baseItem="5"/>
    <dataField name="Sum of E (Amt) 1" fld="14" baseField="1" baseItem="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workbookViewId="0">
      <selection activeCell="M2" sqref="M2"/>
    </sheetView>
  </sheetViews>
  <sheetFormatPr defaultRowHeight="12.75" x14ac:dyDescent="0.2"/>
  <cols>
    <col min="1" max="1" width="23.140625" customWidth="1"/>
    <col min="2" max="2" width="23" customWidth="1"/>
    <col min="3" max="3" width="14.85546875" customWidth="1"/>
    <col min="4" max="4" width="15.7109375" customWidth="1"/>
    <col min="5" max="5" width="17" customWidth="1"/>
    <col min="6" max="6" width="16.140625" customWidth="1"/>
    <col min="7" max="7" width="15.7109375" customWidth="1"/>
    <col min="8" max="9" width="16.140625" customWidth="1"/>
  </cols>
  <sheetData>
    <row r="3" spans="1:10" x14ac:dyDescent="0.2">
      <c r="A3" s="27" t="s">
        <v>18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28</v>
      </c>
      <c r="I3" t="s">
        <v>29</v>
      </c>
    </row>
    <row r="4" spans="1:10" x14ac:dyDescent="0.2">
      <c r="A4" s="28" t="s">
        <v>6</v>
      </c>
      <c r="B4" s="29">
        <v>6183</v>
      </c>
      <c r="C4" s="29">
        <v>46648693000</v>
      </c>
      <c r="D4" s="29">
        <v>6368.2602150407638</v>
      </c>
      <c r="E4" s="29">
        <v>47938335079.952728</v>
      </c>
      <c r="F4" s="29">
        <v>6368.2602150407638</v>
      </c>
      <c r="G4" s="29">
        <v>47938335079.952728</v>
      </c>
      <c r="H4" s="29">
        <v>6368.2602150407638</v>
      </c>
      <c r="I4" s="29">
        <v>47938335079.952728</v>
      </c>
      <c r="J4" s="10"/>
    </row>
    <row r="5" spans="1:10" x14ac:dyDescent="0.2">
      <c r="A5" s="28" t="s">
        <v>7</v>
      </c>
      <c r="B5" s="29">
        <v>5655</v>
      </c>
      <c r="C5" s="29">
        <v>45055192000</v>
      </c>
      <c r="D5" s="29">
        <v>5038.550313077857</v>
      </c>
      <c r="E5" s="29">
        <v>37895112599.430603</v>
      </c>
      <c r="F5" s="29">
        <v>7415.9768986092413</v>
      </c>
      <c r="G5" s="29">
        <v>54305875555.022194</v>
      </c>
      <c r="H5" s="29">
        <v>8208.4524271197024</v>
      </c>
      <c r="I5" s="29">
        <v>59776129873.55275</v>
      </c>
      <c r="J5" s="10"/>
    </row>
    <row r="6" spans="1:10" x14ac:dyDescent="0.2">
      <c r="A6" s="28" t="s">
        <v>19</v>
      </c>
      <c r="B6" s="29">
        <v>11838</v>
      </c>
      <c r="C6" s="29">
        <v>91703885000</v>
      </c>
      <c r="D6" s="29">
        <v>11406.810528118622</v>
      </c>
      <c r="E6" s="29">
        <v>85833447679.383331</v>
      </c>
      <c r="F6" s="29">
        <v>13784.237113650004</v>
      </c>
      <c r="G6" s="29">
        <v>102244210634.97491</v>
      </c>
      <c r="H6" s="29">
        <v>14576.712642160466</v>
      </c>
      <c r="I6" s="29">
        <v>107714464953.50548</v>
      </c>
      <c r="J6" s="10"/>
    </row>
    <row r="7" spans="1:10" x14ac:dyDescent="0.2">
      <c r="J7" s="10"/>
    </row>
    <row r="8" spans="1:10" x14ac:dyDescent="0.2">
      <c r="A8" s="7" t="s">
        <v>33</v>
      </c>
      <c r="J8" s="10"/>
    </row>
    <row r="9" spans="1:10" x14ac:dyDescent="0.2">
      <c r="B9" s="38" t="s">
        <v>30</v>
      </c>
      <c r="C9" s="38" t="s">
        <v>31</v>
      </c>
      <c r="J9" s="10"/>
    </row>
    <row r="10" spans="1:10" x14ac:dyDescent="0.2">
      <c r="A10" s="31" t="s">
        <v>6</v>
      </c>
      <c r="B10" s="35">
        <f>GETPIVOTDATA("Sum of Number of claims",$A$3,"Smoker2","NS")/GETPIVOTDATA("Sum of E(No) 1",$A$3,"Smoker2","NS")</f>
        <v>0.97090881829809494</v>
      </c>
      <c r="C10" s="35">
        <f>GETPIVOTDATA("Sum of Amount of claims",$A$3,"Smoker2","NS")/GETPIVOTDATA("Sum of E (Amt) 1",$A$3,"Smoker2","NS")</f>
        <v>0.9730978959156209</v>
      </c>
      <c r="J10" s="10"/>
    </row>
    <row r="11" spans="1:10" x14ac:dyDescent="0.2">
      <c r="A11" s="30" t="s">
        <v>7</v>
      </c>
      <c r="B11" s="35">
        <f>GETPIVOTDATA("Sum of Number of claims",$A$3,"Smoker2","S")/GETPIVOTDATA("Sum of E(No) 1",$A$3,"Smoker2","S")</f>
        <v>0.68892401463113628</v>
      </c>
      <c r="C11" s="35">
        <f>GETPIVOTDATA("Sum of Amount of claims",$A$3,"Smoker2","S")/GETPIVOTDATA("Sum of E (Amt) 1",$A$3,"Smoker2","S")</f>
        <v>0.75373216859819059</v>
      </c>
      <c r="J11" s="10"/>
    </row>
    <row r="12" spans="1:10" x14ac:dyDescent="0.2">
      <c r="A12" s="34" t="s">
        <v>32</v>
      </c>
      <c r="B12" s="36">
        <f>GETPIVOTDATA("Sum of Number of claims",$A$3)/GETPIVOTDATA("Sum of E(No) 1",$A$3)</f>
        <v>0.81211726475013013</v>
      </c>
      <c r="C12" s="36">
        <f>GETPIVOTDATA("Sum of Amount of claims",$A$3)/GETPIVOTDATA("Sum of E (Amt) 1",$A$3)</f>
        <v>0.85136091090071908</v>
      </c>
      <c r="J12" s="10"/>
    </row>
    <row r="13" spans="1:10" x14ac:dyDescent="0.2">
      <c r="B13" s="37"/>
      <c r="C13" s="37"/>
    </row>
    <row r="14" spans="1:10" x14ac:dyDescent="0.2">
      <c r="A14" s="34" t="s">
        <v>34</v>
      </c>
      <c r="B14" s="37"/>
      <c r="C14" s="37"/>
    </row>
    <row r="15" spans="1:10" x14ac:dyDescent="0.2">
      <c r="B15" s="38" t="s">
        <v>30</v>
      </c>
      <c r="C15" s="38" t="s">
        <v>31</v>
      </c>
    </row>
    <row r="16" spans="1:10" x14ac:dyDescent="0.2">
      <c r="A16" s="31" t="s">
        <v>6</v>
      </c>
      <c r="B16" s="35">
        <f>GETPIVOTDATA("Sum of Number of claims",$A$3,"Smoker2","NS")/GETPIVOTDATA("Sum of E(No) 2",$A$3,"Smoker2","NS")</f>
        <v>0.97090881829809494</v>
      </c>
      <c r="C16" s="35">
        <f>GETPIVOTDATA("Sum of Amount of claims",$A$3,"Smoker2","NS")/GETPIVOTDATA("Sum of E (Amt) 2",$A$3,"Smoker2","NS")</f>
        <v>0.9730978959156209</v>
      </c>
    </row>
    <row r="17" spans="1:8" x14ac:dyDescent="0.2">
      <c r="A17" s="30" t="s">
        <v>7</v>
      </c>
      <c r="B17" s="35">
        <f>GETPIVOTDATA("Sum of Number of claims",$A$3,"Smoker2","S")/GETPIVOTDATA("Sum of E(No) 2",$A$3,"Smoker2","S")</f>
        <v>0.76254282845197552</v>
      </c>
      <c r="C17" s="35">
        <f>GETPIVOTDATA("Sum of Amount of claims",$A$3,"Smoker2","S")/GETPIVOTDATA("Sum of E (Amt) 2",$A$3,"Smoker2","S")</f>
        <v>0.82965593574401564</v>
      </c>
    </row>
    <row r="18" spans="1:8" x14ac:dyDescent="0.2">
      <c r="A18" s="34" t="s">
        <v>32</v>
      </c>
      <c r="B18" s="36">
        <f>GETPIVOTDATA("Sum of Number of claims",$A$3)/GETPIVOTDATA("Sum of E(No) 2",$A$3)</f>
        <v>0.85880704912405204</v>
      </c>
      <c r="C18" s="36">
        <f>GETPIVOTDATA("Sum of Amount of claims",$A$3)/GETPIVOTDATA("Sum of E (Amt) 2",$A$3)</f>
        <v>0.89691029380034781</v>
      </c>
    </row>
    <row r="19" spans="1:8" x14ac:dyDescent="0.2">
      <c r="B19" s="37"/>
      <c r="C19" s="37"/>
    </row>
    <row r="20" spans="1:8" x14ac:dyDescent="0.2">
      <c r="A20" s="34" t="s">
        <v>35</v>
      </c>
      <c r="B20" s="37"/>
      <c r="C20" s="37"/>
    </row>
    <row r="21" spans="1:8" x14ac:dyDescent="0.2">
      <c r="B21" s="38" t="s">
        <v>30</v>
      </c>
      <c r="C21" s="38" t="s">
        <v>31</v>
      </c>
    </row>
    <row r="22" spans="1:8" x14ac:dyDescent="0.2">
      <c r="A22" s="31" t="s">
        <v>6</v>
      </c>
      <c r="B22" s="35">
        <f>GETPIVOTDATA("Sum of Number of claims",$A$3,"Smoker2","NS")/GETPIVOTDATA("Sum of E (No) 3",$A$3,"Smoker2","NS")</f>
        <v>0.97090881829809494</v>
      </c>
      <c r="C22" s="35">
        <f>GETPIVOTDATA("Sum of Amount of claims",$A$3,"Smoker2","NS")/GETPIVOTDATA("Sum of E (amt) 3",$A$3,"Smoker2","NS")</f>
        <v>0.9730978959156209</v>
      </c>
    </row>
    <row r="23" spans="1:8" x14ac:dyDescent="0.2">
      <c r="A23" s="30" t="s">
        <v>7</v>
      </c>
      <c r="B23" s="35">
        <f>GETPIVOTDATA("Sum of Number of claims",$A$3,"Smoker2","S")/GETPIVOTDATA("Sum of E (No) 3",$A$3,"Smoker2","S")</f>
        <v>1.1223466371511883</v>
      </c>
      <c r="C23" s="35">
        <f>GETPIVOTDATA("Sum of Amount of claims",$A$3,"Smoker2","S")/GETPIVOTDATA("Sum of E (amt) 3",$A$3,"Smoker2","S")</f>
        <v>1.1889446661962677</v>
      </c>
    </row>
    <row r="24" spans="1:8" x14ac:dyDescent="0.2">
      <c r="A24" s="34" t="s">
        <v>32</v>
      </c>
      <c r="B24" s="36">
        <f>GETPIVOTDATA("Sum of Number of claims",$A$3)/GETPIVOTDATA("Sum of E (No) 3",$A$3)</f>
        <v>1.0378010549766268</v>
      </c>
      <c r="C24" s="36">
        <f>GETPIVOTDATA("Sum of Amount of claims",$A$3)/GETPIVOTDATA("Sum of E (amt) 3",$A$3)</f>
        <v>1.0683933533993033</v>
      </c>
    </row>
    <row r="29" spans="1:8" x14ac:dyDescent="0.2">
      <c r="A29" s="29"/>
      <c r="B29" s="29"/>
      <c r="C29" s="29"/>
      <c r="D29" s="29"/>
      <c r="E29" s="29"/>
      <c r="F29" s="29"/>
      <c r="G29" s="29"/>
      <c r="H29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opLeftCell="G1" zoomScaleNormal="100" workbookViewId="0">
      <selection activeCell="M29" sqref="M29"/>
    </sheetView>
  </sheetViews>
  <sheetFormatPr defaultColWidth="8.85546875" defaultRowHeight="11.25" x14ac:dyDescent="0.2"/>
  <cols>
    <col min="1" max="1" width="16.85546875" style="24" customWidth="1"/>
    <col min="2" max="2" width="12.140625" style="24" bestFit="1" customWidth="1"/>
    <col min="3" max="3" width="21.28515625" style="26" bestFit="1" customWidth="1"/>
    <col min="4" max="4" width="27.7109375" style="26" customWidth="1"/>
    <col min="5" max="5" width="18.7109375" style="26" customWidth="1"/>
    <col min="6" max="6" width="23.5703125" style="25" customWidth="1"/>
    <col min="7" max="8" width="9" style="14" bestFit="1" customWidth="1"/>
    <col min="9" max="9" width="21.5703125" style="14" bestFit="1" customWidth="1"/>
    <col min="10" max="11" width="9" style="14" bestFit="1" customWidth="1"/>
    <col min="12" max="12" width="14.42578125" style="14" bestFit="1" customWidth="1"/>
    <col min="13" max="14" width="9" style="14" bestFit="1" customWidth="1"/>
    <col min="15" max="15" width="10.7109375" style="14" bestFit="1" customWidth="1"/>
    <col min="16" max="16384" width="8.85546875" style="14"/>
  </cols>
  <sheetData>
    <row r="1" spans="1:15" ht="22.5" x14ac:dyDescent="0.2">
      <c r="A1" s="11" t="s">
        <v>10</v>
      </c>
      <c r="B1" s="11" t="s">
        <v>5</v>
      </c>
      <c r="C1" s="12" t="s">
        <v>2</v>
      </c>
      <c r="D1" s="12" t="s">
        <v>3</v>
      </c>
      <c r="E1" s="12" t="s">
        <v>1</v>
      </c>
      <c r="F1" s="12" t="s">
        <v>4</v>
      </c>
      <c r="G1" s="13" t="s">
        <v>11</v>
      </c>
      <c r="H1" s="13" t="s">
        <v>15</v>
      </c>
      <c r="I1" s="13" t="s">
        <v>16</v>
      </c>
      <c r="J1" s="13" t="s">
        <v>12</v>
      </c>
      <c r="K1" s="13" t="s">
        <v>13</v>
      </c>
      <c r="L1" s="13" t="s">
        <v>14</v>
      </c>
      <c r="M1" s="13" t="s">
        <v>17</v>
      </c>
      <c r="N1" s="13" t="s">
        <v>26</v>
      </c>
      <c r="O1" s="13" t="s">
        <v>27</v>
      </c>
    </row>
    <row r="2" spans="1:15" x14ac:dyDescent="0.2">
      <c r="A2" s="15">
        <v>35</v>
      </c>
      <c r="B2" s="15" t="s">
        <v>6</v>
      </c>
      <c r="C2" s="16">
        <v>2740.2411046213347</v>
      </c>
      <c r="D2" s="17">
        <v>411770000</v>
      </c>
      <c r="E2" s="18">
        <v>77</v>
      </c>
      <c r="F2" s="17">
        <v>1041000</v>
      </c>
      <c r="G2" s="14">
        <f>VLOOKUP(A2,Mortality!$A$4:$B$29,2,FALSE)</f>
        <v>1.5598440000000003E-3</v>
      </c>
      <c r="H2" s="14">
        <f>$C2*G2</f>
        <v>4.2743486455969624</v>
      </c>
      <c r="I2" s="19">
        <f>$D2*G2</f>
        <v>642296.96388000017</v>
      </c>
      <c r="J2" s="14">
        <f>G2</f>
        <v>1.5598440000000003E-3</v>
      </c>
      <c r="K2" s="14">
        <f>$C2*J2</f>
        <v>4.2743486455969624</v>
      </c>
      <c r="L2" s="19">
        <f>$D2*J2</f>
        <v>642296.96388000017</v>
      </c>
      <c r="M2" s="14">
        <f>G2</f>
        <v>1.5598440000000003E-3</v>
      </c>
      <c r="N2" s="14">
        <f>$C2*M2</f>
        <v>4.2743486455969624</v>
      </c>
      <c r="O2" s="19">
        <f>$D2*M2</f>
        <v>642296.96388000017</v>
      </c>
    </row>
    <row r="3" spans="1:15" x14ac:dyDescent="0.2">
      <c r="A3" s="15">
        <v>36</v>
      </c>
      <c r="B3" s="15" t="s">
        <v>6</v>
      </c>
      <c r="C3" s="16">
        <v>14794.244278897722</v>
      </c>
      <c r="D3" s="17">
        <v>12141587000</v>
      </c>
      <c r="E3" s="18">
        <v>58</v>
      </c>
      <c r="F3" s="17">
        <v>24436000</v>
      </c>
      <c r="G3" s="14">
        <f>VLOOKUP(A3,Mortality!$A$4:$B$29,2,FALSE)</f>
        <v>1.5838416000000003E-3</v>
      </c>
      <c r="H3" s="14">
        <f t="shared" ref="H3:H66" si="0">C3*G3</f>
        <v>23.431739529480218</v>
      </c>
      <c r="I3" s="19">
        <f t="shared" ref="I3:I66" si="1">D3*G3</f>
        <v>19230350.580619205</v>
      </c>
      <c r="J3" s="14">
        <f>G3</f>
        <v>1.5838416000000003E-3</v>
      </c>
      <c r="K3" s="14">
        <f t="shared" ref="K3:K66" si="2">$C3*J3</f>
        <v>23.431739529480218</v>
      </c>
      <c r="L3" s="19">
        <f t="shared" ref="L3:L52" si="3">$D3*J3</f>
        <v>19230350.580619205</v>
      </c>
      <c r="M3" s="14">
        <f t="shared" ref="M3:M52" si="4">G3</f>
        <v>1.5838416000000003E-3</v>
      </c>
      <c r="N3" s="14">
        <f t="shared" ref="N3:N66" si="5">$C3*M3</f>
        <v>23.431739529480218</v>
      </c>
      <c r="O3" s="19">
        <f t="shared" ref="O3:O52" si="6">$D3*M3</f>
        <v>19230350.580619205</v>
      </c>
    </row>
    <row r="4" spans="1:15" x14ac:dyDescent="0.2">
      <c r="A4" s="15">
        <v>37</v>
      </c>
      <c r="B4" s="15" t="s">
        <v>6</v>
      </c>
      <c r="C4" s="16">
        <v>43050.098825770692</v>
      </c>
      <c r="D4" s="17">
        <v>102838492000</v>
      </c>
      <c r="E4" s="18">
        <v>101</v>
      </c>
      <c r="F4" s="17">
        <v>235252000</v>
      </c>
      <c r="G4" s="14">
        <f>VLOOKUP(A4,Mortality!$A$4:$B$29,2,FALSE)</f>
        <v>1.6438356000000004E-3</v>
      </c>
      <c r="H4" s="14">
        <f t="shared" si="0"/>
        <v>70.767285033320078</v>
      </c>
      <c r="I4" s="19">
        <f t="shared" si="1"/>
        <v>169049574.19991523</v>
      </c>
      <c r="J4" s="14">
        <f>G4</f>
        <v>1.6438356000000004E-3</v>
      </c>
      <c r="K4" s="14">
        <f t="shared" si="2"/>
        <v>70.767285033320078</v>
      </c>
      <c r="L4" s="19">
        <f t="shared" si="3"/>
        <v>169049574.19991523</v>
      </c>
      <c r="M4" s="14">
        <f t="shared" si="4"/>
        <v>1.6438356000000004E-3</v>
      </c>
      <c r="N4" s="14">
        <f t="shared" si="5"/>
        <v>70.767285033320078</v>
      </c>
      <c r="O4" s="19">
        <f t="shared" si="6"/>
        <v>169049574.19991523</v>
      </c>
    </row>
    <row r="5" spans="1:15" x14ac:dyDescent="0.2">
      <c r="A5" s="15">
        <v>38</v>
      </c>
      <c r="B5" s="15" t="s">
        <v>6</v>
      </c>
      <c r="C5" s="16">
        <v>58291.170951568783</v>
      </c>
      <c r="D5" s="17">
        <v>188667038000</v>
      </c>
      <c r="E5" s="18">
        <v>146</v>
      </c>
      <c r="F5" s="17">
        <v>440686000</v>
      </c>
      <c r="G5" s="14">
        <f>VLOOKUP(A5,Mortality!$A$4:$B$29,2,FALSE)</f>
        <v>1.7398260000000001E-3</v>
      </c>
      <c r="H5" s="14">
        <f t="shared" si="0"/>
        <v>101.41649479198412</v>
      </c>
      <c r="I5" s="19">
        <f t="shared" si="1"/>
        <v>328247818.05538803</v>
      </c>
      <c r="J5" s="14">
        <f>G5</f>
        <v>1.7398260000000001E-3</v>
      </c>
      <c r="K5" s="14">
        <f t="shared" si="2"/>
        <v>101.41649479198412</v>
      </c>
      <c r="L5" s="19">
        <f t="shared" si="3"/>
        <v>328247818.05538803</v>
      </c>
      <c r="M5" s="14">
        <f t="shared" si="4"/>
        <v>1.7398260000000001E-3</v>
      </c>
      <c r="N5" s="14">
        <f t="shared" si="5"/>
        <v>101.41649479198412</v>
      </c>
      <c r="O5" s="19">
        <f t="shared" si="6"/>
        <v>328247818.05538803</v>
      </c>
    </row>
    <row r="6" spans="1:15" x14ac:dyDescent="0.2">
      <c r="A6" s="15">
        <v>39</v>
      </c>
      <c r="B6" s="15" t="s">
        <v>6</v>
      </c>
      <c r="C6" s="16">
        <v>85819.107254359289</v>
      </c>
      <c r="D6" s="17">
        <v>408969067000</v>
      </c>
      <c r="E6" s="18">
        <v>189</v>
      </c>
      <c r="F6" s="17">
        <v>935095000</v>
      </c>
      <c r="G6" s="14">
        <f>VLOOKUP(A6,Mortality!$A$4:$B$29,2,FALSE)</f>
        <v>1.8238176000000001E-3</v>
      </c>
      <c r="H6" s="14">
        <f t="shared" si="0"/>
        <v>156.51839822678815</v>
      </c>
      <c r="I6" s="19">
        <f t="shared" si="1"/>
        <v>745884982.25017929</v>
      </c>
      <c r="J6" s="14">
        <f>G6+J39</f>
        <v>5.8888080016704586E-3</v>
      </c>
      <c r="K6" s="14">
        <f t="shared" si="2"/>
        <v>505.37224549568629</v>
      </c>
      <c r="L6" s="19">
        <f t="shared" si="3"/>
        <v>2408340314.1853018</v>
      </c>
      <c r="M6" s="14">
        <f t="shared" si="4"/>
        <v>1.8238176000000001E-3</v>
      </c>
      <c r="N6" s="14">
        <f t="shared" si="5"/>
        <v>156.51839822678815</v>
      </c>
      <c r="O6" s="19">
        <f t="shared" si="6"/>
        <v>745884982.25017929</v>
      </c>
    </row>
    <row r="7" spans="1:15" x14ac:dyDescent="0.2">
      <c r="A7" s="15">
        <v>40</v>
      </c>
      <c r="B7" s="15" t="s">
        <v>6</v>
      </c>
      <c r="C7" s="16">
        <v>104935.19673629095</v>
      </c>
      <c r="D7" s="17">
        <v>611544936000</v>
      </c>
      <c r="E7" s="18">
        <v>206</v>
      </c>
      <c r="F7" s="17">
        <v>1228182000</v>
      </c>
      <c r="G7" s="14">
        <f>VLOOKUP(A7,Mortality!$A$4:$B$29,2,FALSE)</f>
        <v>1.8358164000000002E-3</v>
      </c>
      <c r="H7" s="14">
        <f t="shared" si="0"/>
        <v>192.64175510570942</v>
      </c>
      <c r="I7" s="19">
        <f t="shared" si="1"/>
        <v>1122684222.8457506</v>
      </c>
      <c r="J7" s="14">
        <f t="shared" ref="J7:J52" si="7">G7</f>
        <v>1.8358164000000002E-3</v>
      </c>
      <c r="K7" s="14">
        <f t="shared" si="2"/>
        <v>192.64175510570942</v>
      </c>
      <c r="L7" s="19">
        <f t="shared" si="3"/>
        <v>1122684222.8457506</v>
      </c>
      <c r="M7" s="14">
        <f t="shared" si="4"/>
        <v>1.8358164000000002E-3</v>
      </c>
      <c r="N7" s="14">
        <f t="shared" si="5"/>
        <v>192.64175510570942</v>
      </c>
      <c r="O7" s="19">
        <f t="shared" si="6"/>
        <v>1122684222.8457506</v>
      </c>
    </row>
    <row r="8" spans="1:15" x14ac:dyDescent="0.2">
      <c r="A8" s="15">
        <v>41</v>
      </c>
      <c r="B8" s="15" t="s">
        <v>6</v>
      </c>
      <c r="C8" s="16">
        <v>119991.96671126262</v>
      </c>
      <c r="D8" s="17">
        <v>799604502000</v>
      </c>
      <c r="E8" s="18">
        <v>246</v>
      </c>
      <c r="F8" s="17">
        <v>1667316000</v>
      </c>
      <c r="G8" s="14">
        <f>VLOOKUP(A8,Mortality!$A$4:$B$29,2,FALSE)</f>
        <v>1.9318068000000004E-3</v>
      </c>
      <c r="H8" s="14">
        <f t="shared" si="0"/>
        <v>231.80129723819081</v>
      </c>
      <c r="I8" s="19">
        <f t="shared" si="1"/>
        <v>1544681414.2742138</v>
      </c>
      <c r="J8" s="14">
        <f t="shared" si="7"/>
        <v>1.9318068000000004E-3</v>
      </c>
      <c r="K8" s="14">
        <f t="shared" si="2"/>
        <v>231.80129723819081</v>
      </c>
      <c r="L8" s="19">
        <f t="shared" si="3"/>
        <v>1544681414.2742138</v>
      </c>
      <c r="M8" s="14">
        <f t="shared" si="4"/>
        <v>1.9318068000000004E-3</v>
      </c>
      <c r="N8" s="14">
        <f t="shared" si="5"/>
        <v>231.80129723819081</v>
      </c>
      <c r="O8" s="19">
        <f t="shared" si="6"/>
        <v>1544681414.2742138</v>
      </c>
    </row>
    <row r="9" spans="1:15" x14ac:dyDescent="0.2">
      <c r="A9" s="15">
        <v>42</v>
      </c>
      <c r="B9" s="15" t="s">
        <v>6</v>
      </c>
      <c r="C9" s="16">
        <v>133649.48788714677</v>
      </c>
      <c r="D9" s="17">
        <v>991699879000</v>
      </c>
      <c r="E9" s="18">
        <v>308</v>
      </c>
      <c r="F9" s="17">
        <v>2315904000</v>
      </c>
      <c r="G9" s="14">
        <f>VLOOKUP(A9,Mortality!$A$4:$B$29,2,FALSE)</f>
        <v>2.0877912000000004E-3</v>
      </c>
      <c r="H9" s="14">
        <f t="shared" si="0"/>
        <v>279.03222469529169</v>
      </c>
      <c r="I9" s="19">
        <f t="shared" si="1"/>
        <v>2070462280.4172652</v>
      </c>
      <c r="J9" s="14">
        <f t="shared" si="7"/>
        <v>2.0877912000000004E-3</v>
      </c>
      <c r="K9" s="14">
        <f t="shared" si="2"/>
        <v>279.03222469529169</v>
      </c>
      <c r="L9" s="19">
        <f t="shared" si="3"/>
        <v>2070462280.4172652</v>
      </c>
      <c r="M9" s="14">
        <f t="shared" si="4"/>
        <v>2.0877912000000004E-3</v>
      </c>
      <c r="N9" s="14">
        <f t="shared" si="5"/>
        <v>279.03222469529169</v>
      </c>
      <c r="O9" s="19">
        <f t="shared" si="6"/>
        <v>2070462280.4172652</v>
      </c>
    </row>
    <row r="10" spans="1:15" x14ac:dyDescent="0.2">
      <c r="A10" s="15">
        <v>43</v>
      </c>
      <c r="B10" s="15" t="s">
        <v>6</v>
      </c>
      <c r="C10" s="16">
        <v>135479.52588907964</v>
      </c>
      <c r="D10" s="17">
        <v>1019329869000</v>
      </c>
      <c r="E10" s="18">
        <v>354</v>
      </c>
      <c r="F10" s="17">
        <v>2880456000</v>
      </c>
      <c r="G10" s="14">
        <f>VLOOKUP(A10,Mortality!$A$4:$B$29,2,FALSE)</f>
        <v>2.1117888000000006E-3</v>
      </c>
      <c r="H10" s="14">
        <f t="shared" si="0"/>
        <v>286.10414540186849</v>
      </c>
      <c r="I10" s="19">
        <f t="shared" si="1"/>
        <v>2152609400.8596678</v>
      </c>
      <c r="J10" s="14">
        <f t="shared" si="7"/>
        <v>2.1117888000000006E-3</v>
      </c>
      <c r="K10" s="14">
        <f t="shared" si="2"/>
        <v>286.10414540186849</v>
      </c>
      <c r="L10" s="19">
        <f t="shared" si="3"/>
        <v>2152609400.8596678</v>
      </c>
      <c r="M10" s="14">
        <f t="shared" si="4"/>
        <v>2.1117888000000006E-3</v>
      </c>
      <c r="N10" s="14">
        <f t="shared" si="5"/>
        <v>286.10414540186849</v>
      </c>
      <c r="O10" s="19">
        <f t="shared" si="6"/>
        <v>2152609400.8596678</v>
      </c>
    </row>
    <row r="11" spans="1:15" x14ac:dyDescent="0.2">
      <c r="A11" s="15">
        <v>44</v>
      </c>
      <c r="B11" s="15" t="s">
        <v>6</v>
      </c>
      <c r="C11" s="16">
        <v>139450.25339995278</v>
      </c>
      <c r="D11" s="17">
        <v>1080061627000</v>
      </c>
      <c r="E11" s="18">
        <v>335</v>
      </c>
      <c r="F11" s="17">
        <v>2622255000</v>
      </c>
      <c r="G11" s="14">
        <f>VLOOKUP(A11,Mortality!$A$4:$B$29,2,FALSE)</f>
        <v>2.1357864000000003E-3</v>
      </c>
      <c r="H11" s="14">
        <f t="shared" si="0"/>
        <v>297.83595468817293</v>
      </c>
      <c r="I11" s="19">
        <f t="shared" si="1"/>
        <v>2306780934.1084733</v>
      </c>
      <c r="J11" s="14">
        <f t="shared" si="7"/>
        <v>2.1357864000000003E-3</v>
      </c>
      <c r="K11" s="14">
        <f t="shared" si="2"/>
        <v>297.83595468817293</v>
      </c>
      <c r="L11" s="19">
        <f t="shared" si="3"/>
        <v>2306780934.1084733</v>
      </c>
      <c r="M11" s="14">
        <f t="shared" si="4"/>
        <v>2.1357864000000003E-3</v>
      </c>
      <c r="N11" s="14">
        <f t="shared" si="5"/>
        <v>297.83595468817293</v>
      </c>
      <c r="O11" s="19">
        <f t="shared" si="6"/>
        <v>2306780934.1084733</v>
      </c>
    </row>
    <row r="12" spans="1:15" x14ac:dyDescent="0.2">
      <c r="A12" s="15">
        <v>45</v>
      </c>
      <c r="B12" s="15" t="s">
        <v>6</v>
      </c>
      <c r="C12" s="16">
        <v>162449.47768825086</v>
      </c>
      <c r="D12" s="17">
        <v>1465613908000</v>
      </c>
      <c r="E12" s="18">
        <v>307</v>
      </c>
      <c r="F12" s="17">
        <v>2971434000</v>
      </c>
      <c r="G12" s="14">
        <f>VLOOKUP(A12,Mortality!$A$4:$B$29,2,FALSE)</f>
        <v>2.2437756000000001E-3</v>
      </c>
      <c r="H12" s="14">
        <f t="shared" si="0"/>
        <v>364.50017426964172</v>
      </c>
      <c r="I12" s="19">
        <f t="shared" si="1"/>
        <v>3288508725.7910452</v>
      </c>
      <c r="J12" s="14">
        <f t="shared" si="7"/>
        <v>2.2437756000000001E-3</v>
      </c>
      <c r="K12" s="14">
        <f t="shared" si="2"/>
        <v>364.50017426964172</v>
      </c>
      <c r="L12" s="19">
        <f t="shared" si="3"/>
        <v>3288508725.7910452</v>
      </c>
      <c r="M12" s="14">
        <f t="shared" si="4"/>
        <v>2.2437756000000001E-3</v>
      </c>
      <c r="N12" s="14">
        <f t="shared" si="5"/>
        <v>364.50017426964172</v>
      </c>
      <c r="O12" s="19">
        <f t="shared" si="6"/>
        <v>3288508725.7910452</v>
      </c>
    </row>
    <row r="13" spans="1:15" x14ac:dyDescent="0.2">
      <c r="A13" s="15">
        <v>46</v>
      </c>
      <c r="B13" s="15" t="s">
        <v>6</v>
      </c>
      <c r="C13" s="16">
        <v>166718.69223901941</v>
      </c>
      <c r="D13" s="17">
        <v>1543626139000</v>
      </c>
      <c r="E13" s="18">
        <v>330</v>
      </c>
      <c r="F13" s="17">
        <v>3445538000</v>
      </c>
      <c r="G13" s="14">
        <f>VLOOKUP(A13,Mortality!$A$4:$B$29,2,FALSE)</f>
        <v>2.3397660000000001E-3</v>
      </c>
      <c r="H13" s="14">
        <f t="shared" si="0"/>
        <v>390.0827276653215</v>
      </c>
      <c r="I13" s="19">
        <f t="shared" si="1"/>
        <v>3611723956.743474</v>
      </c>
      <c r="J13" s="14">
        <f t="shared" si="7"/>
        <v>2.3397660000000001E-3</v>
      </c>
      <c r="K13" s="14">
        <f t="shared" si="2"/>
        <v>390.0827276653215</v>
      </c>
      <c r="L13" s="19">
        <f t="shared" si="3"/>
        <v>3611723956.743474</v>
      </c>
      <c r="M13" s="14">
        <f t="shared" si="4"/>
        <v>2.3397660000000001E-3</v>
      </c>
      <c r="N13" s="14">
        <f t="shared" si="5"/>
        <v>390.0827276653215</v>
      </c>
      <c r="O13" s="19">
        <f t="shared" si="6"/>
        <v>3611723956.743474</v>
      </c>
    </row>
    <row r="14" spans="1:15" x14ac:dyDescent="0.2">
      <c r="A14" s="15">
        <v>47</v>
      </c>
      <c r="B14" s="15" t="s">
        <v>6</v>
      </c>
      <c r="C14" s="16">
        <v>172146.08965112266</v>
      </c>
      <c r="D14" s="17">
        <v>1645760433000</v>
      </c>
      <c r="E14" s="18">
        <v>360</v>
      </c>
      <c r="F14" s="17">
        <v>3143271000</v>
      </c>
      <c r="G14" s="14">
        <f>VLOOKUP(A14,Mortality!$A$4:$B$29,2,FALSE)</f>
        <v>2.3397660000000001E-3</v>
      </c>
      <c r="H14" s="14">
        <f t="shared" si="0"/>
        <v>402.78156759864868</v>
      </c>
      <c r="I14" s="19">
        <f t="shared" si="1"/>
        <v>3850694305.2786779</v>
      </c>
      <c r="J14" s="14">
        <f t="shared" si="7"/>
        <v>2.3397660000000001E-3</v>
      </c>
      <c r="K14" s="14">
        <f t="shared" si="2"/>
        <v>402.78156759864868</v>
      </c>
      <c r="L14" s="19">
        <f t="shared" si="3"/>
        <v>3850694305.2786779</v>
      </c>
      <c r="M14" s="14">
        <f t="shared" si="4"/>
        <v>2.3397660000000001E-3</v>
      </c>
      <c r="N14" s="14">
        <f t="shared" si="5"/>
        <v>402.78156759864868</v>
      </c>
      <c r="O14" s="19">
        <f t="shared" si="6"/>
        <v>3850694305.2786779</v>
      </c>
    </row>
    <row r="15" spans="1:15" x14ac:dyDescent="0.2">
      <c r="A15" s="15">
        <v>48</v>
      </c>
      <c r="B15" s="15" t="s">
        <v>6</v>
      </c>
      <c r="C15" s="16">
        <v>176956.79911100483</v>
      </c>
      <c r="D15" s="17">
        <v>1739136697000</v>
      </c>
      <c r="E15" s="18">
        <v>350</v>
      </c>
      <c r="F15" s="17">
        <v>3881933000</v>
      </c>
      <c r="G15" s="14">
        <f>VLOOKUP(A15,Mortality!$A$4:$B$29,2,FALSE)</f>
        <v>2.4237576000000005E-3</v>
      </c>
      <c r="H15" s="14">
        <f t="shared" si="0"/>
        <v>428.9003867169713</v>
      </c>
      <c r="I15" s="19">
        <f t="shared" si="1"/>
        <v>4215245786.7926483</v>
      </c>
      <c r="J15" s="14">
        <f t="shared" si="7"/>
        <v>2.4237576000000005E-3</v>
      </c>
      <c r="K15" s="14">
        <f t="shared" si="2"/>
        <v>428.9003867169713</v>
      </c>
      <c r="L15" s="19">
        <f t="shared" si="3"/>
        <v>4215245786.7926483</v>
      </c>
      <c r="M15" s="14">
        <f t="shared" si="4"/>
        <v>2.4237576000000005E-3</v>
      </c>
      <c r="N15" s="14">
        <f t="shared" si="5"/>
        <v>428.9003867169713</v>
      </c>
      <c r="O15" s="19">
        <f t="shared" si="6"/>
        <v>4215245786.7926483</v>
      </c>
    </row>
    <row r="16" spans="1:15" x14ac:dyDescent="0.2">
      <c r="A16" s="15">
        <v>49</v>
      </c>
      <c r="B16" s="15" t="s">
        <v>6</v>
      </c>
      <c r="C16" s="16">
        <v>169055.11893154241</v>
      </c>
      <c r="D16" s="17">
        <v>1587391287000</v>
      </c>
      <c r="E16" s="18">
        <v>387</v>
      </c>
      <c r="F16" s="17">
        <v>3706976000</v>
      </c>
      <c r="G16" s="14">
        <f>VLOOKUP(A16,Mortality!$A$4:$B$29,2,FALSE)</f>
        <v>2.4357564000000004E-3</v>
      </c>
      <c r="H16" s="14">
        <f t="shared" si="0"/>
        <v>411.77708789026565</v>
      </c>
      <c r="I16" s="19">
        <f t="shared" si="1"/>
        <v>3866498486.6144876</v>
      </c>
      <c r="J16" s="14">
        <f t="shared" si="7"/>
        <v>2.4357564000000004E-3</v>
      </c>
      <c r="K16" s="14">
        <f t="shared" si="2"/>
        <v>411.77708789026565</v>
      </c>
      <c r="L16" s="19">
        <f t="shared" si="3"/>
        <v>3866498486.6144876</v>
      </c>
      <c r="M16" s="14">
        <f t="shared" si="4"/>
        <v>2.4357564000000004E-3</v>
      </c>
      <c r="N16" s="14">
        <f t="shared" si="5"/>
        <v>411.77708789026565</v>
      </c>
      <c r="O16" s="19">
        <f t="shared" si="6"/>
        <v>3866498486.6144876</v>
      </c>
    </row>
    <row r="17" spans="1:15" x14ac:dyDescent="0.2">
      <c r="A17" s="15">
        <v>50</v>
      </c>
      <c r="B17" s="15" t="s">
        <v>6</v>
      </c>
      <c r="C17" s="16">
        <v>163861.36447738486</v>
      </c>
      <c r="D17" s="17">
        <v>1491220349000</v>
      </c>
      <c r="E17" s="18">
        <v>351</v>
      </c>
      <c r="F17" s="17">
        <v>3328540000</v>
      </c>
      <c r="G17" s="14">
        <f>VLOOKUP(A17,Mortality!$A$4:$B$29,2,FALSE)</f>
        <v>2.4357564000000004E-3</v>
      </c>
      <c r="H17" s="14">
        <f t="shared" si="0"/>
        <v>399.1263672385229</v>
      </c>
      <c r="I17" s="19">
        <f t="shared" si="1"/>
        <v>3632249508.8869843</v>
      </c>
      <c r="J17" s="14">
        <f t="shared" si="7"/>
        <v>2.4357564000000004E-3</v>
      </c>
      <c r="K17" s="14">
        <f t="shared" si="2"/>
        <v>399.1263672385229</v>
      </c>
      <c r="L17" s="19">
        <f t="shared" si="3"/>
        <v>3632249508.8869843</v>
      </c>
      <c r="M17" s="14">
        <f t="shared" si="4"/>
        <v>2.4357564000000004E-3</v>
      </c>
      <c r="N17" s="14">
        <f t="shared" si="5"/>
        <v>399.1263672385229</v>
      </c>
      <c r="O17" s="19">
        <f t="shared" si="6"/>
        <v>3632249508.8869843</v>
      </c>
    </row>
    <row r="18" spans="1:15" x14ac:dyDescent="0.2">
      <c r="A18" s="15">
        <v>51</v>
      </c>
      <c r="B18" s="15" t="s">
        <v>6</v>
      </c>
      <c r="C18" s="16">
        <v>145718.13608036115</v>
      </c>
      <c r="D18" s="17">
        <v>1179274940000</v>
      </c>
      <c r="E18" s="18">
        <v>299</v>
      </c>
      <c r="F18" s="17">
        <v>2753907000</v>
      </c>
      <c r="G18" s="14">
        <f>VLOOKUP(A18,Mortality!$A$4:$B$29,2,FALSE)</f>
        <v>2.4477552000000007E-3</v>
      </c>
      <c r="H18" s="14">
        <f t="shared" si="0"/>
        <v>356.68232532501173</v>
      </c>
      <c r="I18" s="19">
        <f t="shared" si="1"/>
        <v>2886576366.6146889</v>
      </c>
      <c r="J18" s="14">
        <f t="shared" si="7"/>
        <v>2.4477552000000007E-3</v>
      </c>
      <c r="K18" s="14">
        <f t="shared" si="2"/>
        <v>356.68232532501173</v>
      </c>
      <c r="L18" s="19">
        <f t="shared" si="3"/>
        <v>2886576366.6146889</v>
      </c>
      <c r="M18" s="14">
        <f t="shared" si="4"/>
        <v>2.4477552000000007E-3</v>
      </c>
      <c r="N18" s="14">
        <f t="shared" si="5"/>
        <v>356.68232532501173</v>
      </c>
      <c r="O18" s="19">
        <f t="shared" si="6"/>
        <v>2886576366.6146889</v>
      </c>
    </row>
    <row r="19" spans="1:15" x14ac:dyDescent="0.2">
      <c r="A19" s="15">
        <v>52</v>
      </c>
      <c r="B19" s="15" t="s">
        <v>6</v>
      </c>
      <c r="C19" s="16">
        <v>137277.61113405041</v>
      </c>
      <c r="D19" s="17">
        <v>1046771371000</v>
      </c>
      <c r="E19" s="18">
        <v>283</v>
      </c>
      <c r="F19" s="17">
        <v>2444513000</v>
      </c>
      <c r="G19" s="14">
        <f>VLOOKUP(A19,Mortality!$A$4:$B$29,2,FALSE)</f>
        <v>2.4597540000000002E-3</v>
      </c>
      <c r="H19" s="14">
        <f t="shared" si="0"/>
        <v>337.66915309742507</v>
      </c>
      <c r="I19" s="19">
        <f t="shared" si="1"/>
        <v>2574800066.9027343</v>
      </c>
      <c r="J19" s="14">
        <f t="shared" si="7"/>
        <v>2.4597540000000002E-3</v>
      </c>
      <c r="K19" s="14">
        <f t="shared" si="2"/>
        <v>337.66915309742507</v>
      </c>
      <c r="L19" s="19">
        <f t="shared" si="3"/>
        <v>2574800066.9027343</v>
      </c>
      <c r="M19" s="14">
        <f t="shared" si="4"/>
        <v>2.4597540000000002E-3</v>
      </c>
      <c r="N19" s="14">
        <f t="shared" si="5"/>
        <v>337.66915309742507</v>
      </c>
      <c r="O19" s="19">
        <f t="shared" si="6"/>
        <v>2574800066.9027343</v>
      </c>
    </row>
    <row r="20" spans="1:15" x14ac:dyDescent="0.2">
      <c r="A20" s="15">
        <v>53</v>
      </c>
      <c r="B20" s="15" t="s">
        <v>6</v>
      </c>
      <c r="C20" s="16">
        <v>134151.05982570699</v>
      </c>
      <c r="D20" s="17">
        <v>999172652000</v>
      </c>
      <c r="E20" s="18">
        <v>318</v>
      </c>
      <c r="F20" s="17">
        <v>2333354000</v>
      </c>
      <c r="G20" s="14">
        <f>VLOOKUP(A20,Mortality!$A$4:$B$29,2,FALSE)</f>
        <v>2.4717528000000009E-3</v>
      </c>
      <c r="H20" s="14">
        <f t="shared" si="0"/>
        <v>331.58825774715888</v>
      </c>
      <c r="I20" s="19">
        <f t="shared" si="1"/>
        <v>2469707800.2644267</v>
      </c>
      <c r="J20" s="14">
        <f t="shared" si="7"/>
        <v>2.4717528000000009E-3</v>
      </c>
      <c r="K20" s="14">
        <f t="shared" si="2"/>
        <v>331.58825774715888</v>
      </c>
      <c r="L20" s="19">
        <f t="shared" si="3"/>
        <v>2469707800.2644267</v>
      </c>
      <c r="M20" s="14">
        <f t="shared" si="4"/>
        <v>2.4717528000000009E-3</v>
      </c>
      <c r="N20" s="14">
        <f t="shared" si="5"/>
        <v>331.58825774715888</v>
      </c>
      <c r="O20" s="19">
        <f t="shared" si="6"/>
        <v>2469707800.2644267</v>
      </c>
    </row>
    <row r="21" spans="1:15" x14ac:dyDescent="0.2">
      <c r="A21" s="15">
        <v>54</v>
      </c>
      <c r="B21" s="15" t="s">
        <v>6</v>
      </c>
      <c r="C21" s="16">
        <v>132673.68313066542</v>
      </c>
      <c r="D21" s="17">
        <v>977609852000</v>
      </c>
      <c r="E21" s="18">
        <v>280</v>
      </c>
      <c r="F21" s="17">
        <v>2283005000</v>
      </c>
      <c r="G21" s="14">
        <f>VLOOKUP(A21,Mortality!$A$4:$B$29,2,FALSE)</f>
        <v>2.5197480000000009E-3</v>
      </c>
      <c r="H21" s="14">
        <f t="shared" si="0"/>
        <v>334.30424772112804</v>
      </c>
      <c r="I21" s="19">
        <f t="shared" si="1"/>
        <v>2463330469.3572969</v>
      </c>
      <c r="J21" s="14">
        <f t="shared" si="7"/>
        <v>2.5197480000000009E-3</v>
      </c>
      <c r="K21" s="14">
        <f>$C21*J21</f>
        <v>334.30424772112804</v>
      </c>
      <c r="L21" s="19">
        <f>$D21*J21</f>
        <v>2463330469.3572969</v>
      </c>
      <c r="M21" s="14">
        <f t="shared" si="4"/>
        <v>2.5197480000000009E-3</v>
      </c>
      <c r="N21" s="14">
        <f t="shared" si="5"/>
        <v>334.30424772112804</v>
      </c>
      <c r="O21" s="19">
        <f t="shared" si="6"/>
        <v>2463330469.3572969</v>
      </c>
    </row>
    <row r="22" spans="1:15" x14ac:dyDescent="0.2">
      <c r="A22" s="15">
        <v>55</v>
      </c>
      <c r="B22" s="15" t="s">
        <v>6</v>
      </c>
      <c r="C22" s="16">
        <v>118768.45319671834</v>
      </c>
      <c r="D22" s="17">
        <v>783448118000</v>
      </c>
      <c r="E22" s="18">
        <v>263</v>
      </c>
      <c r="F22" s="17">
        <v>1748771000</v>
      </c>
      <c r="G22" s="14">
        <f>VLOOKUP(A22,Mortality!$A$4:$B$29,2,FALSE)</f>
        <v>2.6277372000000007E-3</v>
      </c>
      <c r="H22" s="14">
        <f t="shared" si="0"/>
        <v>312.09228265147578</v>
      </c>
      <c r="I22" s="19">
        <f t="shared" si="1"/>
        <v>2058695763.93859</v>
      </c>
      <c r="J22" s="14">
        <f t="shared" si="7"/>
        <v>2.6277372000000007E-3</v>
      </c>
      <c r="K22" s="14">
        <f t="shared" si="2"/>
        <v>312.09228265147578</v>
      </c>
      <c r="L22" s="19">
        <f t="shared" si="3"/>
        <v>2058695763.93859</v>
      </c>
      <c r="M22" s="14">
        <f t="shared" si="4"/>
        <v>2.6277372000000007E-3</v>
      </c>
      <c r="N22" s="14">
        <f t="shared" si="5"/>
        <v>312.09228265147578</v>
      </c>
      <c r="O22" s="19">
        <f t="shared" si="6"/>
        <v>2058695763.93859</v>
      </c>
    </row>
    <row r="23" spans="1:15" x14ac:dyDescent="0.2">
      <c r="A23" s="15">
        <v>56</v>
      </c>
      <c r="B23" s="15" t="s">
        <v>6</v>
      </c>
      <c r="C23" s="16">
        <v>88587.555900750842</v>
      </c>
      <c r="D23" s="17">
        <v>435872939000</v>
      </c>
      <c r="E23" s="18">
        <v>224</v>
      </c>
      <c r="F23" s="17">
        <v>1017950000</v>
      </c>
      <c r="G23" s="14">
        <f>VLOOKUP(A23,Mortality!$A$4:$B$29,2,FALSE)</f>
        <v>2.6397360000000002E-3</v>
      </c>
      <c r="H23" s="14">
        <f t="shared" si="0"/>
        <v>233.84776046322443</v>
      </c>
      <c r="I23" s="19">
        <f t="shared" si="1"/>
        <v>1150589488.5041041</v>
      </c>
      <c r="J23" s="14">
        <f t="shared" si="7"/>
        <v>2.6397360000000002E-3</v>
      </c>
      <c r="K23" s="14">
        <f t="shared" si="2"/>
        <v>233.84776046322443</v>
      </c>
      <c r="L23" s="19">
        <f t="shared" si="3"/>
        <v>1150589488.5041041</v>
      </c>
      <c r="M23" s="14">
        <f t="shared" si="4"/>
        <v>2.6397360000000002E-3</v>
      </c>
      <c r="N23" s="14">
        <f t="shared" si="5"/>
        <v>233.84776046322443</v>
      </c>
      <c r="O23" s="19">
        <f t="shared" si="6"/>
        <v>1150589488.5041041</v>
      </c>
    </row>
    <row r="24" spans="1:15" x14ac:dyDescent="0.2">
      <c r="A24" s="15">
        <v>57</v>
      </c>
      <c r="B24" s="15" t="s">
        <v>6</v>
      </c>
      <c r="C24" s="16">
        <v>82626.907920381738</v>
      </c>
      <c r="D24" s="17">
        <v>379173078000</v>
      </c>
      <c r="E24" s="18">
        <v>215</v>
      </c>
      <c r="F24" s="17">
        <v>885497000</v>
      </c>
      <c r="G24" s="14">
        <f>VLOOKUP(A24,Mortality!$A$4:$B$29,2,FALSE)</f>
        <v>2.6517348000000005E-3</v>
      </c>
      <c r="H24" s="14">
        <f t="shared" si="0"/>
        <v>219.10464714887192</v>
      </c>
      <c r="I24" s="19">
        <f t="shared" si="1"/>
        <v>1005466446.1557146</v>
      </c>
      <c r="J24" s="14">
        <f t="shared" si="7"/>
        <v>2.6517348000000005E-3</v>
      </c>
      <c r="K24" s="14">
        <f t="shared" si="2"/>
        <v>219.10464714887192</v>
      </c>
      <c r="L24" s="19">
        <f t="shared" si="3"/>
        <v>1005466446.1557146</v>
      </c>
      <c r="M24" s="14">
        <f t="shared" si="4"/>
        <v>2.6517348000000005E-3</v>
      </c>
      <c r="N24" s="14">
        <f t="shared" si="5"/>
        <v>219.10464714887192</v>
      </c>
      <c r="O24" s="19">
        <f t="shared" si="6"/>
        <v>1005466446.1557146</v>
      </c>
    </row>
    <row r="25" spans="1:15" x14ac:dyDescent="0.2">
      <c r="A25" s="15">
        <v>58</v>
      </c>
      <c r="B25" s="15" t="s">
        <v>6</v>
      </c>
      <c r="C25" s="16">
        <v>43357.788327890412</v>
      </c>
      <c r="D25" s="17">
        <v>104370057000</v>
      </c>
      <c r="E25" s="18">
        <v>112</v>
      </c>
      <c r="F25" s="17">
        <v>243813000</v>
      </c>
      <c r="G25" s="14">
        <f>VLOOKUP(A25,Mortality!$A$4:$B$29,2,FALSE)</f>
        <v>2.6637336000000012E-3</v>
      </c>
      <c r="H25" s="14">
        <f t="shared" si="0"/>
        <v>115.49359759068956</v>
      </c>
      <c r="I25" s="19">
        <f t="shared" si="1"/>
        <v>278014027.66481531</v>
      </c>
      <c r="J25" s="14">
        <f t="shared" si="7"/>
        <v>2.6637336000000012E-3</v>
      </c>
      <c r="K25" s="14">
        <f t="shared" si="2"/>
        <v>115.49359759068956</v>
      </c>
      <c r="L25" s="19">
        <f t="shared" si="3"/>
        <v>278014027.66481531</v>
      </c>
      <c r="M25" s="14">
        <f t="shared" si="4"/>
        <v>2.6637336000000012E-3</v>
      </c>
      <c r="N25" s="14">
        <f t="shared" si="5"/>
        <v>115.49359759068956</v>
      </c>
      <c r="O25" s="19">
        <f t="shared" si="6"/>
        <v>278014027.66481531</v>
      </c>
    </row>
    <row r="26" spans="1:15" x14ac:dyDescent="0.2">
      <c r="A26" s="15">
        <v>59</v>
      </c>
      <c r="B26" s="15" t="s">
        <v>6</v>
      </c>
      <c r="C26" s="16">
        <v>28880.616062648318</v>
      </c>
      <c r="D26" s="17">
        <v>46281266000</v>
      </c>
      <c r="E26" s="18">
        <v>76</v>
      </c>
      <c r="F26" s="17">
        <v>108180000</v>
      </c>
      <c r="G26" s="14">
        <f>VLOOKUP(A26,Mortality!$A$4:$B$29,2,FALSE)</f>
        <v>2.687731200000001E-3</v>
      </c>
      <c r="H26" s="14">
        <f t="shared" si="0"/>
        <v>77.623332866801064</v>
      </c>
      <c r="I26" s="19">
        <f t="shared" si="1"/>
        <v>124391602.60369925</v>
      </c>
      <c r="J26" s="14">
        <f t="shared" si="7"/>
        <v>2.687731200000001E-3</v>
      </c>
      <c r="K26" s="14">
        <f t="shared" si="2"/>
        <v>77.623332866801064</v>
      </c>
      <c r="L26" s="19">
        <f t="shared" si="3"/>
        <v>124391602.60369925</v>
      </c>
      <c r="M26" s="14">
        <f t="shared" si="4"/>
        <v>2.687731200000001E-3</v>
      </c>
      <c r="N26" s="14">
        <f t="shared" si="5"/>
        <v>77.623332866801064</v>
      </c>
      <c r="O26" s="19">
        <f t="shared" si="6"/>
        <v>124391602.60369925</v>
      </c>
    </row>
    <row r="27" spans="1:15" x14ac:dyDescent="0.2">
      <c r="A27" s="15">
        <v>60</v>
      </c>
      <c r="B27" s="15" t="s">
        <v>6</v>
      </c>
      <c r="C27" s="16">
        <v>3253.8700614564455</v>
      </c>
      <c r="D27" s="17">
        <v>576050000</v>
      </c>
      <c r="E27" s="18">
        <v>8</v>
      </c>
      <c r="F27" s="17">
        <v>1388000</v>
      </c>
      <c r="G27" s="14">
        <f>VLOOKUP(A27,Mortality!$A$4:$B$29,2,FALSE)</f>
        <v>2.7237276000000006E-3</v>
      </c>
      <c r="H27" s="14">
        <f t="shared" si="0"/>
        <v>8.862655693202619</v>
      </c>
      <c r="I27" s="19">
        <f t="shared" si="1"/>
        <v>1569003.2839800003</v>
      </c>
      <c r="J27" s="14">
        <f t="shared" si="7"/>
        <v>2.7237276000000006E-3</v>
      </c>
      <c r="K27" s="14">
        <f t="shared" si="2"/>
        <v>8.862655693202619</v>
      </c>
      <c r="L27" s="19">
        <f t="shared" si="3"/>
        <v>1569003.2839800003</v>
      </c>
      <c r="M27" s="14">
        <f t="shared" si="4"/>
        <v>2.7237276000000006E-3</v>
      </c>
      <c r="N27" s="14">
        <f t="shared" si="5"/>
        <v>8.862655693202619</v>
      </c>
      <c r="O27" s="19">
        <f t="shared" si="6"/>
        <v>1569003.2839800003</v>
      </c>
    </row>
    <row r="28" spans="1:15" x14ac:dyDescent="0.2">
      <c r="A28" s="15">
        <v>35</v>
      </c>
      <c r="B28" s="15" t="s">
        <v>7</v>
      </c>
      <c r="C28" s="16">
        <v>657.0037229700871</v>
      </c>
      <c r="D28" s="17">
        <v>93677800</v>
      </c>
      <c r="E28" s="18">
        <v>57</v>
      </c>
      <c r="F28" s="17">
        <v>302000</v>
      </c>
      <c r="G28" s="14">
        <f>VLOOKUP(A28,Mortality!$A$4:$C$29,3,FALSE)</f>
        <v>2.7099936011136397E-3</v>
      </c>
      <c r="H28" s="14">
        <f t="shared" si="0"/>
        <v>1.7804758851567746</v>
      </c>
      <c r="I28" s="19">
        <f t="shared" si="1"/>
        <v>253866.23856640331</v>
      </c>
      <c r="J28" s="14">
        <f t="shared" si="7"/>
        <v>2.7099936011136397E-3</v>
      </c>
      <c r="K28" s="14">
        <f t="shared" si="2"/>
        <v>1.7804758851567746</v>
      </c>
      <c r="L28" s="19">
        <f t="shared" si="3"/>
        <v>253866.23856640331</v>
      </c>
      <c r="M28" s="14">
        <f t="shared" si="4"/>
        <v>2.7099936011136397E-3</v>
      </c>
      <c r="N28" s="14">
        <f t="shared" si="5"/>
        <v>1.7804758851567746</v>
      </c>
      <c r="O28" s="19">
        <f t="shared" si="6"/>
        <v>253866.23856640331</v>
      </c>
    </row>
    <row r="29" spans="1:15" x14ac:dyDescent="0.2">
      <c r="A29" s="15">
        <v>36</v>
      </c>
      <c r="B29" s="15" t="s">
        <v>7</v>
      </c>
      <c r="C29" s="16">
        <v>3386.2084286112167</v>
      </c>
      <c r="D29" s="17">
        <v>2762211100</v>
      </c>
      <c r="E29" s="18">
        <v>10</v>
      </c>
      <c r="F29" s="17">
        <v>7860000</v>
      </c>
      <c r="G29" s="14">
        <f>VLOOKUP(A29,Mortality!$A$4:$C$29,3,FALSE)</f>
        <v>2.7794806165268096E-3</v>
      </c>
      <c r="H29" s="14">
        <f t="shared" si="0"/>
        <v>9.4119006908445844</v>
      </c>
      <c r="I29" s="19">
        <f t="shared" si="1"/>
        <v>7677512.2112051966</v>
      </c>
      <c r="J29" s="14">
        <f t="shared" si="7"/>
        <v>2.7794806165268096E-3</v>
      </c>
      <c r="K29" s="14">
        <f t="shared" si="2"/>
        <v>9.4119006908445844</v>
      </c>
      <c r="L29" s="19">
        <f t="shared" si="3"/>
        <v>7677512.2112051966</v>
      </c>
      <c r="M29" s="14">
        <f t="shared" si="4"/>
        <v>2.7794806165268096E-3</v>
      </c>
      <c r="N29" s="14">
        <f t="shared" si="5"/>
        <v>9.4119006908445844</v>
      </c>
      <c r="O29" s="19">
        <f t="shared" si="6"/>
        <v>7677512.2112051966</v>
      </c>
    </row>
    <row r="30" spans="1:15" x14ac:dyDescent="0.2">
      <c r="A30" s="15">
        <v>37</v>
      </c>
      <c r="B30" s="15" t="s">
        <v>7</v>
      </c>
      <c r="C30" s="16">
        <v>9808.8652872264647</v>
      </c>
      <c r="D30" s="17">
        <v>23395756900</v>
      </c>
      <c r="E30" s="18">
        <v>28</v>
      </c>
      <c r="F30" s="17">
        <v>78381000</v>
      </c>
      <c r="G30" s="14">
        <f>VLOOKUP(A30,Mortality!$A$4:$C$29,3,FALSE)</f>
        <v>2.8559163334812968E-3</v>
      </c>
      <c r="H30" s="14">
        <f t="shared" si="0"/>
        <v>28.013298586707773</v>
      </c>
      <c r="I30" s="19">
        <f t="shared" si="1"/>
        <v>66816324.264867753</v>
      </c>
      <c r="J30" s="14">
        <f t="shared" si="7"/>
        <v>2.8559163334812968E-3</v>
      </c>
      <c r="K30" s="14">
        <f t="shared" si="2"/>
        <v>28.013298586707773</v>
      </c>
      <c r="L30" s="19">
        <f t="shared" si="3"/>
        <v>66816324.264867753</v>
      </c>
      <c r="M30" s="14">
        <f t="shared" si="4"/>
        <v>2.8559163334812968E-3</v>
      </c>
      <c r="N30" s="14">
        <f t="shared" si="5"/>
        <v>28.013298586707773</v>
      </c>
      <c r="O30" s="19">
        <f t="shared" si="6"/>
        <v>66816324.264867753</v>
      </c>
    </row>
    <row r="31" spans="1:15" x14ac:dyDescent="0.2">
      <c r="A31" s="15">
        <v>38</v>
      </c>
      <c r="B31" s="15" t="s">
        <v>7</v>
      </c>
      <c r="C31" s="16">
        <v>13280.619338111392</v>
      </c>
      <c r="D31" s="17">
        <v>42921751300</v>
      </c>
      <c r="E31" s="18">
        <v>41</v>
      </c>
      <c r="F31" s="17">
        <v>148945000</v>
      </c>
      <c r="G31" s="14">
        <f>VLOOKUP(A31,Mortality!$A$4:$C$29,3,FALSE)</f>
        <v>3.022685170472906E-3</v>
      </c>
      <c r="H31" s="14">
        <f t="shared" si="0"/>
        <v>40.143131128005002</v>
      </c>
      <c r="I31" s="19">
        <f t="shared" si="1"/>
        <v>129738941.14523618</v>
      </c>
      <c r="J31" s="14">
        <f t="shared" si="7"/>
        <v>3.022685170472906E-3</v>
      </c>
      <c r="K31" s="14">
        <f t="shared" si="2"/>
        <v>40.143131128005002</v>
      </c>
      <c r="L31" s="19">
        <f t="shared" si="3"/>
        <v>129738941.14523618</v>
      </c>
      <c r="M31" s="14">
        <f t="shared" si="4"/>
        <v>3.022685170472906E-3</v>
      </c>
      <c r="N31" s="14">
        <f t="shared" si="5"/>
        <v>40.143131128005002</v>
      </c>
      <c r="O31" s="19">
        <f t="shared" si="6"/>
        <v>129738941.14523618</v>
      </c>
    </row>
    <row r="32" spans="1:15" x14ac:dyDescent="0.2">
      <c r="A32" s="15">
        <v>39</v>
      </c>
      <c r="B32" s="15" t="s">
        <v>7</v>
      </c>
      <c r="C32" s="16">
        <v>19551.715406900679</v>
      </c>
      <c r="D32" s="17">
        <v>93040462800</v>
      </c>
      <c r="E32" s="18">
        <v>63</v>
      </c>
      <c r="F32" s="17">
        <v>341816000</v>
      </c>
      <c r="G32" s="14">
        <f>VLOOKUP(A32,Mortality!$A$4:$C$29,3,FALSE)</f>
        <v>3.1686079028405627E-3</v>
      </c>
      <c r="H32" s="14">
        <f t="shared" si="0"/>
        <v>61.951719952395081</v>
      </c>
      <c r="I32" s="19">
        <f t="shared" si="1"/>
        <v>294808745.71202338</v>
      </c>
      <c r="J32" s="14">
        <f t="shared" si="7"/>
        <v>3.1686079028405627E-3</v>
      </c>
      <c r="K32" s="14">
        <f t="shared" si="2"/>
        <v>61.951719952395081</v>
      </c>
      <c r="L32" s="19">
        <f t="shared" si="3"/>
        <v>294808745.71202338</v>
      </c>
      <c r="M32" s="14">
        <f t="shared" si="4"/>
        <v>3.1686079028405627E-3</v>
      </c>
      <c r="N32" s="14">
        <f t="shared" si="5"/>
        <v>61.951719952395081</v>
      </c>
      <c r="O32" s="19">
        <f t="shared" si="6"/>
        <v>294808745.71202338</v>
      </c>
    </row>
    <row r="33" spans="1:15" x14ac:dyDescent="0.2">
      <c r="A33" s="15">
        <v>40</v>
      </c>
      <c r="B33" s="15" t="s">
        <v>7</v>
      </c>
      <c r="C33" s="16">
        <v>23892.858333030461</v>
      </c>
      <c r="D33" s="17">
        <v>139126472900</v>
      </c>
      <c r="E33" s="18">
        <v>81</v>
      </c>
      <c r="F33" s="17">
        <v>519079000</v>
      </c>
      <c r="G33" s="14">
        <f>VLOOKUP(A33,Mortality!$A$4:$C$29,3,FALSE)</f>
        <v>3.1894540074645147E-3</v>
      </c>
      <c r="H33" s="14">
        <f t="shared" si="0"/>
        <v>76.205172760065921</v>
      </c>
      <c r="I33" s="19">
        <f t="shared" si="1"/>
        <v>443737486.53530818</v>
      </c>
      <c r="J33" s="14">
        <f t="shared" si="7"/>
        <v>3.1894540074645147E-3</v>
      </c>
      <c r="K33" s="14">
        <f t="shared" si="2"/>
        <v>76.205172760065921</v>
      </c>
      <c r="L33" s="19">
        <f t="shared" si="3"/>
        <v>443737486.53530818</v>
      </c>
      <c r="M33" s="14">
        <f t="shared" si="4"/>
        <v>3.1894540074645147E-3</v>
      </c>
      <c r="N33" s="14">
        <f t="shared" si="5"/>
        <v>76.205172760065921</v>
      </c>
      <c r="O33" s="19">
        <f t="shared" si="6"/>
        <v>443737486.53530818</v>
      </c>
    </row>
    <row r="34" spans="1:15" x14ac:dyDescent="0.2">
      <c r="A34" s="15">
        <v>41</v>
      </c>
      <c r="B34" s="15" t="s">
        <v>7</v>
      </c>
      <c r="C34" s="16">
        <v>27305.437694457883</v>
      </c>
      <c r="D34" s="17">
        <v>181910024400</v>
      </c>
      <c r="E34" s="18">
        <v>98</v>
      </c>
      <c r="F34" s="17">
        <v>723044000</v>
      </c>
      <c r="G34" s="14">
        <f>VLOOKUP(A34,Mortality!$A$4:$C$29,3,FALSE)</f>
        <v>3.3562228444561221E-3</v>
      </c>
      <c r="H34" s="14">
        <f t="shared" si="0"/>
        <v>91.643133768012859</v>
      </c>
      <c r="I34" s="19">
        <f t="shared" si="1"/>
        <v>610530579.52685058</v>
      </c>
      <c r="J34" s="14">
        <f t="shared" si="7"/>
        <v>3.3562228444561221E-3</v>
      </c>
      <c r="K34" s="14">
        <f t="shared" si="2"/>
        <v>91.643133768012859</v>
      </c>
      <c r="L34" s="19">
        <f t="shared" si="3"/>
        <v>610530579.52685058</v>
      </c>
      <c r="M34" s="14">
        <f t="shared" si="4"/>
        <v>3.3562228444561221E-3</v>
      </c>
      <c r="N34" s="14">
        <f t="shared" si="5"/>
        <v>91.643133768012859</v>
      </c>
      <c r="O34" s="19">
        <f t="shared" si="6"/>
        <v>610530579.52685058</v>
      </c>
    </row>
    <row r="35" spans="1:15" x14ac:dyDescent="0.2">
      <c r="A35" s="15">
        <v>42</v>
      </c>
      <c r="B35" s="15" t="s">
        <v>7</v>
      </c>
      <c r="C35" s="16">
        <v>30421.277956214701</v>
      </c>
      <c r="D35" s="17">
        <v>225611722200</v>
      </c>
      <c r="E35" s="18">
        <v>111</v>
      </c>
      <c r="F35" s="17">
        <v>905960000</v>
      </c>
      <c r="G35" s="14">
        <f>VLOOKUP(A35,Mortality!$A$4:$C$29,3,FALSE)</f>
        <v>3.6272222045674847E-3</v>
      </c>
      <c r="H35" s="14">
        <f t="shared" si="0"/>
        <v>110.34473489410131</v>
      </c>
      <c r="I35" s="19">
        <f t="shared" si="1"/>
        <v>818343848.37455094</v>
      </c>
      <c r="J35" s="14">
        <f t="shared" si="7"/>
        <v>3.6272222045674847E-3</v>
      </c>
      <c r="K35" s="14">
        <f t="shared" si="2"/>
        <v>110.34473489410131</v>
      </c>
      <c r="L35" s="19">
        <f t="shared" si="3"/>
        <v>818343848.37455094</v>
      </c>
      <c r="M35" s="14">
        <f t="shared" si="4"/>
        <v>3.6272222045674847E-3</v>
      </c>
      <c r="N35" s="14">
        <f t="shared" si="5"/>
        <v>110.34473489410131</v>
      </c>
      <c r="O35" s="19">
        <f t="shared" si="6"/>
        <v>818343848.37455094</v>
      </c>
    </row>
    <row r="36" spans="1:15" x14ac:dyDescent="0.2">
      <c r="A36" s="15">
        <v>43</v>
      </c>
      <c r="B36" s="15" t="s">
        <v>7</v>
      </c>
      <c r="C36" s="16">
        <v>30852.435704781386</v>
      </c>
      <c r="D36" s="17">
        <v>231897545100</v>
      </c>
      <c r="E36" s="18">
        <v>117</v>
      </c>
      <c r="F36" s="17">
        <v>935497000</v>
      </c>
      <c r="G36" s="14">
        <f>VLOOKUP(A36,Mortality!$A$4:$C$29,3,FALSE)</f>
        <v>3.6689144138153892E-3</v>
      </c>
      <c r="H36" s="14">
        <f t="shared" si="0"/>
        <v>113.19494605858499</v>
      </c>
      <c r="I36" s="19">
        <f t="shared" si="1"/>
        <v>850812245.7457943</v>
      </c>
      <c r="J36" s="14">
        <f t="shared" si="7"/>
        <v>3.6689144138153892E-3</v>
      </c>
      <c r="K36" s="14">
        <f t="shared" si="2"/>
        <v>113.19494605858499</v>
      </c>
      <c r="L36" s="19">
        <f t="shared" si="3"/>
        <v>850812245.7457943</v>
      </c>
      <c r="M36" s="14">
        <f t="shared" si="4"/>
        <v>3.6689144138153892E-3</v>
      </c>
      <c r="N36" s="14">
        <f t="shared" si="5"/>
        <v>113.19494605858499</v>
      </c>
      <c r="O36" s="19">
        <f t="shared" si="6"/>
        <v>850812245.7457943</v>
      </c>
    </row>
    <row r="37" spans="1:15" x14ac:dyDescent="0.2">
      <c r="A37" s="15">
        <v>44</v>
      </c>
      <c r="B37" s="15" t="s">
        <v>7</v>
      </c>
      <c r="C37" s="16">
        <v>31766.16710318168</v>
      </c>
      <c r="D37" s="17">
        <v>245714020100</v>
      </c>
      <c r="E37" s="18">
        <v>121</v>
      </c>
      <c r="F37" s="17">
        <v>1009617000</v>
      </c>
      <c r="G37" s="14">
        <f>VLOOKUP(A37,Mortality!$A$4:$C$29,3,FALSE)</f>
        <v>3.7106066230632902E-3</v>
      </c>
      <c r="H37" s="14">
        <f t="shared" si="0"/>
        <v>117.87175004240116</v>
      </c>
      <c r="I37" s="19">
        <f t="shared" si="1"/>
        <v>911748070.36256635</v>
      </c>
      <c r="J37" s="14">
        <f t="shared" si="7"/>
        <v>3.7106066230632902E-3</v>
      </c>
      <c r="K37" s="14">
        <f t="shared" si="2"/>
        <v>117.87175004240116</v>
      </c>
      <c r="L37" s="19">
        <f t="shared" si="3"/>
        <v>911748070.36256635</v>
      </c>
      <c r="M37" s="14">
        <f t="shared" si="4"/>
        <v>3.7106066230632902E-3</v>
      </c>
      <c r="N37" s="14">
        <f t="shared" si="5"/>
        <v>117.87175004240116</v>
      </c>
      <c r="O37" s="19">
        <f t="shared" si="6"/>
        <v>911748070.36256635</v>
      </c>
    </row>
    <row r="38" spans="1:15" x14ac:dyDescent="0.2">
      <c r="A38" s="20">
        <v>45</v>
      </c>
      <c r="B38" s="20" t="s">
        <v>7</v>
      </c>
      <c r="C38" s="21">
        <v>36977.315700428597</v>
      </c>
      <c r="D38" s="22">
        <v>333427164400</v>
      </c>
      <c r="E38" s="23">
        <v>135</v>
      </c>
      <c r="F38" s="22">
        <v>1511826000</v>
      </c>
      <c r="G38" s="14">
        <f>VLOOKUP(A38,Mortality!$A$4:$C$29,3,FALSE)</f>
        <v>3.89822156467885E-3</v>
      </c>
      <c r="H38" s="14">
        <f t="shared" si="0"/>
        <v>144.14576946734857</v>
      </c>
      <c r="I38" s="19">
        <f t="shared" si="1"/>
        <v>1299772962.5138001</v>
      </c>
      <c r="J38" s="14">
        <f t="shared" si="7"/>
        <v>3.89822156467885E-3</v>
      </c>
      <c r="K38" s="14">
        <f t="shared" si="2"/>
        <v>144.14576946734857</v>
      </c>
      <c r="L38" s="19">
        <f t="shared" si="3"/>
        <v>1299772962.5138001</v>
      </c>
      <c r="M38" s="14">
        <f t="shared" si="4"/>
        <v>3.89822156467885E-3</v>
      </c>
      <c r="N38" s="14">
        <f t="shared" si="5"/>
        <v>144.14576946734857</v>
      </c>
      <c r="O38" s="19">
        <f t="shared" si="6"/>
        <v>1299772962.5138001</v>
      </c>
    </row>
    <row r="39" spans="1:15" x14ac:dyDescent="0.2">
      <c r="A39" s="20">
        <v>46</v>
      </c>
      <c r="B39" s="20" t="s">
        <v>7</v>
      </c>
      <c r="C39" s="21">
        <v>37952.407728633967</v>
      </c>
      <c r="D39" s="22">
        <v>351174946600</v>
      </c>
      <c r="E39" s="23">
        <v>143</v>
      </c>
      <c r="F39" s="22">
        <v>1537301000</v>
      </c>
      <c r="G39" s="14">
        <f>VLOOKUP(A39,Mortality!$A$4:$C$29,3,FALSE)</f>
        <v>4.0649904016704583E-3</v>
      </c>
      <c r="H39" s="14">
        <f t="shared" si="0"/>
        <v>154.27617313718079</v>
      </c>
      <c r="I39" s="19">
        <f t="shared" si="1"/>
        <v>1427522787.2361357</v>
      </c>
      <c r="J39" s="14">
        <f t="shared" si="7"/>
        <v>4.0649904016704583E-3</v>
      </c>
      <c r="K39" s="14">
        <f t="shared" si="2"/>
        <v>154.27617313718079</v>
      </c>
      <c r="L39" s="19">
        <f t="shared" si="3"/>
        <v>1427522787.2361357</v>
      </c>
      <c r="M39" s="14">
        <f t="shared" si="4"/>
        <v>4.0649904016704583E-3</v>
      </c>
      <c r="N39" s="14">
        <f t="shared" si="5"/>
        <v>154.27617313718079</v>
      </c>
      <c r="O39" s="19">
        <f t="shared" si="6"/>
        <v>1427522787.2361357</v>
      </c>
    </row>
    <row r="40" spans="1:15" x14ac:dyDescent="0.2">
      <c r="A40" s="20">
        <v>47</v>
      </c>
      <c r="B40" s="20" t="s">
        <v>7</v>
      </c>
      <c r="C40" s="21">
        <v>39171.26428072164</v>
      </c>
      <c r="D40" s="22">
        <v>374410498400</v>
      </c>
      <c r="E40" s="23">
        <v>155</v>
      </c>
      <c r="F40" s="22">
        <v>1752240000</v>
      </c>
      <c r="G40" s="14">
        <f>VLOOKUP(A40,Mortality!$A$4:$C$29,3,FALSE)</f>
        <v>4.0649904016704583E-3</v>
      </c>
      <c r="H40" s="14">
        <f t="shared" si="0"/>
        <v>159.23081332243032</v>
      </c>
      <c r="I40" s="19">
        <f t="shared" si="1"/>
        <v>1521975082.2806525</v>
      </c>
      <c r="J40" s="14">
        <f t="shared" si="7"/>
        <v>4.0649904016704583E-3</v>
      </c>
      <c r="K40" s="14">
        <f t="shared" si="2"/>
        <v>159.23081332243032</v>
      </c>
      <c r="L40" s="19">
        <f t="shared" si="3"/>
        <v>1521975082.2806525</v>
      </c>
      <c r="M40" s="14">
        <f t="shared" si="4"/>
        <v>4.0649904016704583E-3</v>
      </c>
      <c r="N40" s="14">
        <f t="shared" si="5"/>
        <v>159.23081332243032</v>
      </c>
      <c r="O40" s="19">
        <f t="shared" si="6"/>
        <v>1521975082.2806525</v>
      </c>
    </row>
    <row r="41" spans="1:15" x14ac:dyDescent="0.2">
      <c r="A41" s="20">
        <v>48</v>
      </c>
      <c r="B41" s="20" t="s">
        <v>7</v>
      </c>
      <c r="C41" s="21">
        <v>40272.320293643752</v>
      </c>
      <c r="D41" s="22">
        <v>395653598400</v>
      </c>
      <c r="E41" s="23">
        <v>168</v>
      </c>
      <c r="F41" s="22">
        <v>1927590000</v>
      </c>
      <c r="G41" s="14">
        <f>VLOOKUP(A41,Mortality!$A$4:$C$29,3,FALSE)</f>
        <v>4.2109131340381167E-3</v>
      </c>
      <c r="H41" s="14">
        <f t="shared" si="0"/>
        <v>169.58324246269427</v>
      </c>
      <c r="I41" s="19">
        <f t="shared" si="1"/>
        <v>1666062934.0320024</v>
      </c>
      <c r="J41" s="14">
        <f t="shared" si="7"/>
        <v>4.2109131340381167E-3</v>
      </c>
      <c r="K41" s="14">
        <f t="shared" si="2"/>
        <v>169.58324246269427</v>
      </c>
      <c r="L41" s="19">
        <f t="shared" si="3"/>
        <v>1666062934.0320024</v>
      </c>
      <c r="M41" s="14">
        <f t="shared" si="4"/>
        <v>4.2109131340381167E-3</v>
      </c>
      <c r="N41" s="14">
        <f t="shared" si="5"/>
        <v>169.58324246269427</v>
      </c>
      <c r="O41" s="19">
        <f t="shared" si="6"/>
        <v>1666062934.0320024</v>
      </c>
    </row>
    <row r="42" spans="1:15" x14ac:dyDescent="0.2">
      <c r="A42" s="20">
        <v>49</v>
      </c>
      <c r="B42" s="20" t="s">
        <v>7</v>
      </c>
      <c r="C42" s="21">
        <v>38476.75571579059</v>
      </c>
      <c r="D42" s="22">
        <v>361131517900</v>
      </c>
      <c r="E42" s="23">
        <v>159</v>
      </c>
      <c r="F42" s="22">
        <v>1819813000</v>
      </c>
      <c r="G42" s="14">
        <f>VLOOKUP(A42,Mortality!$A$4:$C$29,3,FALSE)</f>
        <v>4.2317592386620657E-3</v>
      </c>
      <c r="H42" s="14">
        <f t="shared" si="0"/>
        <v>162.82436647404026</v>
      </c>
      <c r="I42" s="19">
        <f t="shared" si="1"/>
        <v>1528221637.2453802</v>
      </c>
      <c r="J42" s="14">
        <f>G42</f>
        <v>4.2317592386620657E-3</v>
      </c>
      <c r="K42" s="14">
        <f t="shared" si="2"/>
        <v>162.82436647404026</v>
      </c>
      <c r="L42" s="19">
        <f t="shared" si="3"/>
        <v>1528221637.2453802</v>
      </c>
      <c r="M42" s="14">
        <f t="shared" si="4"/>
        <v>4.2317592386620657E-3</v>
      </c>
      <c r="N42" s="14">
        <f t="shared" si="5"/>
        <v>162.82436647404026</v>
      </c>
      <c r="O42" s="19">
        <f t="shared" si="6"/>
        <v>1528221637.2453802</v>
      </c>
    </row>
    <row r="43" spans="1:15" x14ac:dyDescent="0.2">
      <c r="A43" s="20">
        <v>50</v>
      </c>
      <c r="B43" s="20" t="s">
        <v>7</v>
      </c>
      <c r="C43" s="21">
        <v>37305.384791772492</v>
      </c>
      <c r="D43" s="22">
        <v>339252629200</v>
      </c>
      <c r="E43" s="23">
        <v>155</v>
      </c>
      <c r="F43" s="22">
        <v>1647160000</v>
      </c>
      <c r="G43" s="14">
        <f>VLOOKUP(A43,Mortality!$A$4:$C$29,3,FALSE)</f>
        <v>4.2317592386620657E-3</v>
      </c>
      <c r="H43" s="14">
        <f t="shared" si="0"/>
        <v>157.86740674442657</v>
      </c>
      <c r="I43" s="19">
        <f t="shared" si="1"/>
        <v>1435635447.857496</v>
      </c>
      <c r="J43" s="14">
        <f t="shared" si="7"/>
        <v>4.2317592386620657E-3</v>
      </c>
      <c r="K43" s="14">
        <f t="shared" si="2"/>
        <v>157.86740674442657</v>
      </c>
      <c r="L43" s="19">
        <f t="shared" si="3"/>
        <v>1435635447.857496</v>
      </c>
      <c r="M43" s="14">
        <f t="shared" si="4"/>
        <v>4.2317592386620657E-3</v>
      </c>
      <c r="N43" s="14">
        <f t="shared" si="5"/>
        <v>157.86740674442657</v>
      </c>
      <c r="O43" s="19">
        <f t="shared" si="6"/>
        <v>1435635447.857496</v>
      </c>
    </row>
    <row r="44" spans="1:15" x14ac:dyDescent="0.2">
      <c r="A44" s="20">
        <v>51</v>
      </c>
      <c r="B44" s="20" t="s">
        <v>7</v>
      </c>
      <c r="C44" s="21">
        <v>33161.744908629749</v>
      </c>
      <c r="D44" s="22">
        <v>268285048800</v>
      </c>
      <c r="E44" s="23">
        <v>128</v>
      </c>
      <c r="F44" s="22">
        <v>1388487000</v>
      </c>
      <c r="G44" s="14">
        <f>VLOOKUP(A44,Mortality!$A$4:$C$29,3,FALSE)</f>
        <v>4.2526053432860181E-3</v>
      </c>
      <c r="H44" s="14">
        <f t="shared" si="0"/>
        <v>141.02381359112678</v>
      </c>
      <c r="I44" s="19">
        <f t="shared" si="1"/>
        <v>1140910432.0506301</v>
      </c>
      <c r="J44" s="14">
        <f t="shared" si="7"/>
        <v>4.2526053432860181E-3</v>
      </c>
      <c r="K44" s="14">
        <f t="shared" si="2"/>
        <v>141.02381359112678</v>
      </c>
      <c r="L44" s="19">
        <f t="shared" si="3"/>
        <v>1140910432.0506301</v>
      </c>
      <c r="M44" s="14">
        <f t="shared" si="4"/>
        <v>4.2526053432860181E-3</v>
      </c>
      <c r="N44" s="14">
        <f t="shared" si="5"/>
        <v>141.02381359112678</v>
      </c>
      <c r="O44" s="19">
        <f t="shared" si="6"/>
        <v>1140910432.0506301</v>
      </c>
    </row>
    <row r="45" spans="1:15" x14ac:dyDescent="0.2">
      <c r="A45" s="20">
        <v>52</v>
      </c>
      <c r="B45" s="20" t="s">
        <v>7</v>
      </c>
      <c r="C45" s="21">
        <v>31263.128430508928</v>
      </c>
      <c r="D45" s="22">
        <v>238140487000</v>
      </c>
      <c r="E45" s="23">
        <v>131</v>
      </c>
      <c r="F45" s="22">
        <v>1238522000</v>
      </c>
      <c r="G45" s="14">
        <f>VLOOKUP(A45,Mortality!$A$4:$C$29,3,FALSE)</f>
        <v>4.2734514479099697E-3</v>
      </c>
      <c r="H45" s="14">
        <f t="shared" si="0"/>
        <v>133.60146145755371</v>
      </c>
      <c r="I45" s="19">
        <f t="shared" si="1"/>
        <v>1017681808.9761354</v>
      </c>
      <c r="J45" s="14">
        <f t="shared" si="7"/>
        <v>4.2734514479099697E-3</v>
      </c>
      <c r="K45" s="14">
        <f t="shared" si="2"/>
        <v>133.60146145755371</v>
      </c>
      <c r="L45" s="19">
        <f t="shared" si="3"/>
        <v>1017681808.9761354</v>
      </c>
      <c r="M45" s="14">
        <f t="shared" si="4"/>
        <v>4.2734514479099697E-3</v>
      </c>
      <c r="N45" s="14">
        <f t="shared" si="5"/>
        <v>133.60146145755371</v>
      </c>
      <c r="O45" s="19">
        <f t="shared" si="6"/>
        <v>1017681808.9761354</v>
      </c>
    </row>
    <row r="46" spans="1:15" x14ac:dyDescent="0.2">
      <c r="A46" s="20">
        <v>53</v>
      </c>
      <c r="B46" s="20" t="s">
        <v>7</v>
      </c>
      <c r="C46" s="21">
        <v>30532.271540317492</v>
      </c>
      <c r="D46" s="22">
        <v>227311778400</v>
      </c>
      <c r="E46" s="23">
        <v>125</v>
      </c>
      <c r="F46" s="22">
        <v>1097972000</v>
      </c>
      <c r="G46" s="14">
        <f>VLOOKUP(A46,Mortality!$A$4:$C$29,3,FALSE)</f>
        <v>4.2942975525339213E-3</v>
      </c>
      <c r="H46" s="14">
        <f t="shared" si="0"/>
        <v>131.1146589488865</v>
      </c>
      <c r="I46" s="19">
        <f t="shared" si="1"/>
        <v>976144413.64525306</v>
      </c>
      <c r="J46" s="14">
        <f t="shared" si="7"/>
        <v>4.2942975525339213E-3</v>
      </c>
      <c r="K46" s="14">
        <f t="shared" si="2"/>
        <v>131.1146589488865</v>
      </c>
      <c r="L46" s="19">
        <f t="shared" si="3"/>
        <v>976144413.64525306</v>
      </c>
      <c r="M46" s="14">
        <f t="shared" si="4"/>
        <v>4.2942975525339213E-3</v>
      </c>
      <c r="N46" s="14">
        <f t="shared" si="5"/>
        <v>131.1146589488865</v>
      </c>
      <c r="O46" s="19">
        <f t="shared" si="6"/>
        <v>976144413.64525306</v>
      </c>
    </row>
    <row r="47" spans="1:15" x14ac:dyDescent="0.2">
      <c r="A47" s="20">
        <v>54</v>
      </c>
      <c r="B47" s="20" t="s">
        <v>7</v>
      </c>
      <c r="C47" s="21">
        <v>30201.229284881771</v>
      </c>
      <c r="D47" s="22">
        <v>222406241600</v>
      </c>
      <c r="E47" s="23">
        <v>119</v>
      </c>
      <c r="F47" s="22">
        <v>1084928000</v>
      </c>
      <c r="G47" s="14">
        <f>VLOOKUP(A47,Mortality!$A$4:$C$29,3,FALSE)</f>
        <v>4.3776819710297258E-3</v>
      </c>
      <c r="H47" s="14">
        <f t="shared" si="0"/>
        <v>132.2113769433619</v>
      </c>
      <c r="I47" s="19">
        <f t="shared" si="1"/>
        <v>973623794.0968014</v>
      </c>
      <c r="J47" s="14">
        <f t="shared" si="7"/>
        <v>4.3776819710297258E-3</v>
      </c>
      <c r="K47" s="14">
        <f t="shared" si="2"/>
        <v>132.2113769433619</v>
      </c>
      <c r="L47" s="19">
        <f t="shared" si="3"/>
        <v>973623794.0968014</v>
      </c>
      <c r="M47" s="14">
        <f t="shared" si="4"/>
        <v>4.3776819710297258E-3</v>
      </c>
      <c r="N47" s="14">
        <f t="shared" si="5"/>
        <v>132.2113769433619</v>
      </c>
      <c r="O47" s="19">
        <f t="shared" si="6"/>
        <v>973623794.0968014</v>
      </c>
    </row>
    <row r="48" spans="1:15" x14ac:dyDescent="0.2">
      <c r="A48" s="20">
        <v>55</v>
      </c>
      <c r="B48" s="20" t="s">
        <v>7</v>
      </c>
      <c r="C48" s="21">
        <v>27045.818444814722</v>
      </c>
      <c r="D48" s="22">
        <v>178234446800</v>
      </c>
      <c r="E48" s="23">
        <v>98</v>
      </c>
      <c r="F48" s="22">
        <v>990294000</v>
      </c>
      <c r="G48" s="14">
        <f>VLOOKUP(A48,Mortality!$A$4:$C$29,3,FALSE)</f>
        <v>4.5652969126452848E-3</v>
      </c>
      <c r="H48" s="14">
        <f t="shared" si="0"/>
        <v>123.47219144607755</v>
      </c>
      <c r="I48" s="19">
        <f t="shared" si="1"/>
        <v>813693169.7030803</v>
      </c>
      <c r="J48" s="14">
        <f t="shared" si="7"/>
        <v>4.5652969126452848E-3</v>
      </c>
      <c r="K48" s="14">
        <f t="shared" si="2"/>
        <v>123.47219144607755</v>
      </c>
      <c r="L48" s="19">
        <f t="shared" si="3"/>
        <v>813693169.7030803</v>
      </c>
      <c r="M48" s="14">
        <f t="shared" si="4"/>
        <v>4.5652969126452848E-3</v>
      </c>
      <c r="N48" s="14">
        <f t="shared" si="5"/>
        <v>123.47219144607755</v>
      </c>
      <c r="O48" s="19">
        <f t="shared" si="6"/>
        <v>813693169.7030803</v>
      </c>
    </row>
    <row r="49" spans="1:15" x14ac:dyDescent="0.2">
      <c r="A49" s="15">
        <v>56</v>
      </c>
      <c r="B49" s="15" t="s">
        <v>7</v>
      </c>
      <c r="C49" s="16">
        <v>20169.159258456395</v>
      </c>
      <c r="D49" s="17">
        <v>99161093800</v>
      </c>
      <c r="E49" s="18">
        <v>99</v>
      </c>
      <c r="F49" s="17">
        <v>653518000</v>
      </c>
      <c r="G49" s="14">
        <f>VLOOKUP(A49,Mortality!$A$4:$C$29,3,FALSE)</f>
        <v>4.5861430172692355E-3</v>
      </c>
      <c r="H49" s="14">
        <f t="shared" si="0"/>
        <v>92.498648897360951</v>
      </c>
      <c r="I49" s="19">
        <f t="shared" si="1"/>
        <v>454766957.91564971</v>
      </c>
      <c r="J49" s="14">
        <f t="shared" si="7"/>
        <v>4.5861430172692355E-3</v>
      </c>
      <c r="K49" s="14">
        <f t="shared" si="2"/>
        <v>92.498648897360951</v>
      </c>
      <c r="L49" s="19">
        <f t="shared" si="3"/>
        <v>454766957.91564971</v>
      </c>
      <c r="M49" s="14">
        <f t="shared" si="4"/>
        <v>4.5861430172692355E-3</v>
      </c>
      <c r="N49" s="14">
        <f t="shared" si="5"/>
        <v>92.498648897360951</v>
      </c>
      <c r="O49" s="19">
        <f t="shared" si="6"/>
        <v>454766957.91564971</v>
      </c>
    </row>
    <row r="50" spans="1:15" x14ac:dyDescent="0.2">
      <c r="A50" s="15">
        <v>57</v>
      </c>
      <c r="B50" s="15" t="s">
        <v>7</v>
      </c>
      <c r="C50" s="16">
        <v>18822.665349390551</v>
      </c>
      <c r="D50" s="17">
        <v>86261875200</v>
      </c>
      <c r="E50" s="18">
        <v>89</v>
      </c>
      <c r="F50" s="17">
        <v>483708000</v>
      </c>
      <c r="G50" s="14">
        <f>VLOOKUP(A50,Mortality!$A$4:$C$29,3,FALSE)</f>
        <v>4.606989121893188E-3</v>
      </c>
      <c r="H50" s="14">
        <f t="shared" si="0"/>
        <v>86.715814509678111</v>
      </c>
      <c r="I50" s="19">
        <f t="shared" si="1"/>
        <v>397407520.68050778</v>
      </c>
      <c r="J50" s="14">
        <f t="shared" si="7"/>
        <v>4.606989121893188E-3</v>
      </c>
      <c r="K50" s="14">
        <f t="shared" si="2"/>
        <v>86.715814509678111</v>
      </c>
      <c r="L50" s="19">
        <f t="shared" si="3"/>
        <v>397407520.68050778</v>
      </c>
      <c r="M50" s="14">
        <f t="shared" si="4"/>
        <v>4.606989121893188E-3</v>
      </c>
      <c r="N50" s="14">
        <f t="shared" si="5"/>
        <v>86.715814509678111</v>
      </c>
      <c r="O50" s="19">
        <f t="shared" si="6"/>
        <v>397407520.68050778</v>
      </c>
    </row>
    <row r="51" spans="1:15" x14ac:dyDescent="0.2">
      <c r="A51" s="15">
        <v>58</v>
      </c>
      <c r="B51" s="15" t="s">
        <v>7</v>
      </c>
      <c r="C51" s="16">
        <v>9884.4993018740734</v>
      </c>
      <c r="D51" s="17">
        <v>23744188100</v>
      </c>
      <c r="E51" s="18">
        <v>48</v>
      </c>
      <c r="F51" s="17">
        <v>133776000</v>
      </c>
      <c r="G51" s="14">
        <f>VLOOKUP(A51,Mortality!$A$4:$C$29,3,FALSE)</f>
        <v>4.6278352265171387E-3</v>
      </c>
      <c r="H51" s="14">
        <f t="shared" si="0"/>
        <v>45.743834065696902</v>
      </c>
      <c r="I51" s="19">
        <f t="shared" si="1"/>
        <v>109884190.11422905</v>
      </c>
      <c r="J51" s="14">
        <f t="shared" si="7"/>
        <v>4.6278352265171387E-3</v>
      </c>
      <c r="K51" s="14">
        <f t="shared" si="2"/>
        <v>45.743834065696902</v>
      </c>
      <c r="L51" s="19">
        <f t="shared" si="3"/>
        <v>109884190.11422905</v>
      </c>
      <c r="M51" s="14">
        <f t="shared" si="4"/>
        <v>4.6278352265171387E-3</v>
      </c>
      <c r="N51" s="14">
        <f t="shared" si="5"/>
        <v>45.743834065696902</v>
      </c>
      <c r="O51" s="19">
        <f t="shared" si="6"/>
        <v>109884190.11422905</v>
      </c>
    </row>
    <row r="52" spans="1:15" x14ac:dyDescent="0.2">
      <c r="A52" s="15">
        <v>59</v>
      </c>
      <c r="B52" s="15" t="s">
        <v>7</v>
      </c>
      <c r="C52" s="16">
        <v>6588.8887179719304</v>
      </c>
      <c r="D52" s="17">
        <v>10528987700</v>
      </c>
      <c r="E52" s="18">
        <v>32</v>
      </c>
      <c r="F52" s="17">
        <v>58899000</v>
      </c>
      <c r="G52" s="14">
        <f>VLOOKUP(A52,Mortality!$A$4:$C$29,3,FALSE)</f>
        <v>4.6695274357650401E-3</v>
      </c>
      <c r="H52" s="14">
        <f t="shared" si="0"/>
        <v>30.766996639772671</v>
      </c>
      <c r="I52" s="19">
        <f t="shared" si="1"/>
        <v>49165396.935982645</v>
      </c>
      <c r="J52" s="14">
        <f t="shared" si="7"/>
        <v>4.6695274357650401E-3</v>
      </c>
      <c r="K52" s="14">
        <f t="shared" si="2"/>
        <v>30.766996639772671</v>
      </c>
      <c r="L52" s="19">
        <f t="shared" si="3"/>
        <v>49165396.935982645</v>
      </c>
      <c r="M52" s="14">
        <f t="shared" si="4"/>
        <v>4.6695274357650401E-3</v>
      </c>
      <c r="N52" s="14">
        <f t="shared" si="5"/>
        <v>30.766996639772671</v>
      </c>
      <c r="O52" s="19">
        <f t="shared" si="6"/>
        <v>49165396.935982645</v>
      </c>
    </row>
    <row r="53" spans="1:15" x14ac:dyDescent="0.2">
      <c r="A53" s="15">
        <v>60</v>
      </c>
      <c r="B53" s="15" t="s">
        <v>7</v>
      </c>
      <c r="C53" s="16">
        <v>768.86604233986156</v>
      </c>
      <c r="D53" s="17">
        <v>131051500</v>
      </c>
      <c r="E53" s="18">
        <v>6</v>
      </c>
      <c r="F53" s="17">
        <v>981000</v>
      </c>
      <c r="G53" s="14">
        <f>VLOOKUP(A53,Mortality!$A$4:$C$29,3,FALSE)</f>
        <v>4.7320657496368948E-3</v>
      </c>
      <c r="H53" s="14">
        <f t="shared" si="0"/>
        <v>3.6383246650153294</v>
      </c>
      <c r="I53" s="19">
        <f t="shared" si="1"/>
        <v>620144.31458853954</v>
      </c>
      <c r="J53" s="14">
        <f>G53</f>
        <v>4.7320657496368948E-3</v>
      </c>
      <c r="K53" s="14">
        <f t="shared" si="2"/>
        <v>3.6383246650153294</v>
      </c>
      <c r="L53" s="19">
        <f t="shared" ref="L53" si="8">$D53*J53</f>
        <v>620144.31458853954</v>
      </c>
      <c r="M53" s="14">
        <f t="shared" ref="M53" si="9">G53</f>
        <v>4.7320657496368948E-3</v>
      </c>
      <c r="N53" s="14">
        <f t="shared" si="5"/>
        <v>3.6383246650153294</v>
      </c>
      <c r="O53" s="19">
        <f t="shared" ref="O53" si="10">$D53*M53</f>
        <v>620144.31458853954</v>
      </c>
    </row>
    <row r="54" spans="1:15" x14ac:dyDescent="0.2">
      <c r="A54" s="24">
        <v>35</v>
      </c>
      <c r="B54" s="15">
        <v>50</v>
      </c>
      <c r="C54" s="25">
        <v>209.61436600373816</v>
      </c>
      <c r="D54" s="25">
        <v>30920600</v>
      </c>
      <c r="E54" s="25">
        <v>12</v>
      </c>
      <c r="F54" s="25">
        <v>115000</v>
      </c>
      <c r="G54" s="14">
        <f>VLOOKUP(A54,Mortality!$A$4:$C$29,3,FALSE)</f>
        <v>2.7099936011136397E-3</v>
      </c>
      <c r="H54" s="14">
        <f t="shared" si="0"/>
        <v>0.56805359057162286</v>
      </c>
      <c r="I54" s="19">
        <f t="shared" si="1"/>
        <v>83794.628142594403</v>
      </c>
      <c r="J54" s="14">
        <f>G54*(1+B54/100)</f>
        <v>4.06499040167046E-3</v>
      </c>
      <c r="K54" s="14">
        <f t="shared" si="2"/>
        <v>0.8520803858574344</v>
      </c>
      <c r="L54" s="19">
        <f t="shared" ref="L54:L117" si="11">$D54*J54</f>
        <v>125691.94221389163</v>
      </c>
      <c r="M54" s="14">
        <f>G54/0.75*(1+B54/100-0.25)</f>
        <v>4.5166560018560665E-3</v>
      </c>
      <c r="N54" s="14">
        <f t="shared" si="5"/>
        <v>0.94675598428603813</v>
      </c>
      <c r="O54" s="19">
        <f t="shared" ref="O54" si="12">$D54*M54</f>
        <v>139657.71357099069</v>
      </c>
    </row>
    <row r="55" spans="1:15" x14ac:dyDescent="0.2">
      <c r="A55" s="24">
        <v>35</v>
      </c>
      <c r="B55" s="15">
        <v>75</v>
      </c>
      <c r="C55" s="25">
        <v>155.57962540433803</v>
      </c>
      <c r="D55" s="25">
        <v>25154200</v>
      </c>
      <c r="E55" s="25">
        <v>14</v>
      </c>
      <c r="F55" s="25">
        <v>100000</v>
      </c>
      <c r="G55" s="14">
        <f>VLOOKUP(A55,Mortality!$A$4:$C$29,3,FALSE)</f>
        <v>2.7099936011136397E-3</v>
      </c>
      <c r="H55" s="14">
        <f t="shared" si="0"/>
        <v>0.42161978930941313</v>
      </c>
      <c r="I55" s="19">
        <f t="shared" si="1"/>
        <v>68167.721041132711</v>
      </c>
      <c r="J55" s="14">
        <f t="shared" ref="J55:J118" si="13">G55*(1+B55/100)</f>
        <v>4.7424888019488697E-3</v>
      </c>
      <c r="K55" s="14">
        <f t="shared" si="2"/>
        <v>0.73783463129147298</v>
      </c>
      <c r="L55" s="33">
        <f>$D55*J55</f>
        <v>119293.51182198226</v>
      </c>
      <c r="M55" s="14">
        <f t="shared" ref="M55:M118" si="14">G55/0.75*(1+B55/100-0.25)</f>
        <v>5.4199872022272794E-3</v>
      </c>
      <c r="N55" s="14">
        <f t="shared" si="5"/>
        <v>0.84323957861882626</v>
      </c>
      <c r="O55" s="19">
        <f t="shared" ref="O55:O118" si="15">$D55*M55</f>
        <v>136335.44208226542</v>
      </c>
    </row>
    <row r="56" spans="1:15" x14ac:dyDescent="0.2">
      <c r="A56" s="24">
        <v>35</v>
      </c>
      <c r="B56" s="15">
        <v>100</v>
      </c>
      <c r="C56" s="25">
        <v>127.23790513750171</v>
      </c>
      <c r="D56" s="25">
        <v>20840700</v>
      </c>
      <c r="E56" s="25">
        <v>1</v>
      </c>
      <c r="F56" s="25">
        <v>0</v>
      </c>
      <c r="G56" s="14">
        <f>VLOOKUP(A56,Mortality!$A$4:$C$29,3,FALSE)</f>
        <v>2.7099936011136397E-3</v>
      </c>
      <c r="H56" s="14">
        <f t="shared" si="0"/>
        <v>0.34481390874173395</v>
      </c>
      <c r="I56" s="19">
        <f t="shared" si="1"/>
        <v>56478.163642729029</v>
      </c>
      <c r="J56" s="14">
        <f t="shared" si="13"/>
        <v>5.4199872022272794E-3</v>
      </c>
      <c r="K56" s="14">
        <f t="shared" si="2"/>
        <v>0.68962781748346791</v>
      </c>
      <c r="L56" s="19">
        <f t="shared" si="11"/>
        <v>112956.32728545806</v>
      </c>
      <c r="M56" s="14">
        <f t="shared" si="14"/>
        <v>6.3233184025984933E-3</v>
      </c>
      <c r="N56" s="14">
        <f t="shared" si="5"/>
        <v>0.80456578706404591</v>
      </c>
      <c r="O56" s="19">
        <f t="shared" si="15"/>
        <v>131782.38183303442</v>
      </c>
    </row>
    <row r="57" spans="1:15" x14ac:dyDescent="0.2">
      <c r="A57" s="24">
        <v>35</v>
      </c>
      <c r="B57" s="15">
        <v>150</v>
      </c>
      <c r="C57" s="25">
        <v>96.89594996793987</v>
      </c>
      <c r="D57" s="25">
        <v>15111000</v>
      </c>
      <c r="E57" s="25">
        <v>13</v>
      </c>
      <c r="F57" s="25">
        <v>75000</v>
      </c>
      <c r="G57" s="14">
        <f>VLOOKUP(A57,Mortality!$A$4:$C$29,3,FALSE)</f>
        <v>2.7099936011136397E-3</v>
      </c>
      <c r="H57" s="14">
        <f t="shared" si="0"/>
        <v>0.26258740438694445</v>
      </c>
      <c r="I57" s="19">
        <f t="shared" si="1"/>
        <v>40950.71330642821</v>
      </c>
      <c r="J57" s="14">
        <f t="shared" si="13"/>
        <v>6.7749840027840989E-3</v>
      </c>
      <c r="K57" s="14">
        <f t="shared" si="2"/>
        <v>0.65646851096736103</v>
      </c>
      <c r="L57" s="19">
        <f t="shared" si="11"/>
        <v>102376.78326607052</v>
      </c>
      <c r="M57" s="14">
        <f t="shared" si="14"/>
        <v>8.12998080334092E-3</v>
      </c>
      <c r="N57" s="14">
        <f t="shared" si="5"/>
        <v>0.78776221316083339</v>
      </c>
      <c r="O57" s="19">
        <f t="shared" si="15"/>
        <v>122852.13991928464</v>
      </c>
    </row>
    <row r="58" spans="1:15" x14ac:dyDescent="0.2">
      <c r="A58" s="24">
        <v>35</v>
      </c>
      <c r="B58" s="15">
        <v>200</v>
      </c>
      <c r="C58" s="25">
        <v>67.675876456569384</v>
      </c>
      <c r="D58" s="25">
        <v>1651300</v>
      </c>
      <c r="E58" s="25">
        <v>19</v>
      </c>
      <c r="F58" s="25">
        <v>12000</v>
      </c>
      <c r="G58" s="14">
        <f>VLOOKUP(A58,Mortality!$A$4:$C$29,3,FALSE)</f>
        <v>2.7099936011136397E-3</v>
      </c>
      <c r="H58" s="14">
        <f t="shared" si="0"/>
        <v>0.18340119214706024</v>
      </c>
      <c r="I58" s="19">
        <f t="shared" si="1"/>
        <v>4475.012433518953</v>
      </c>
      <c r="J58" s="14">
        <f t="shared" si="13"/>
        <v>8.12998080334092E-3</v>
      </c>
      <c r="K58" s="14">
        <f t="shared" si="2"/>
        <v>0.55020357644118079</v>
      </c>
      <c r="L58" s="19">
        <f t="shared" si="11"/>
        <v>13425.037300556862</v>
      </c>
      <c r="M58" s="14">
        <f t="shared" si="14"/>
        <v>9.9366432040833459E-3</v>
      </c>
      <c r="N58" s="14">
        <f t="shared" si="5"/>
        <v>0.67247103787255424</v>
      </c>
      <c r="O58" s="19">
        <f t="shared" si="15"/>
        <v>16408.37892290283</v>
      </c>
    </row>
    <row r="59" spans="1:15" x14ac:dyDescent="0.2">
      <c r="A59" s="15">
        <f t="shared" ref="A59:A122" si="16">A54+1</f>
        <v>36</v>
      </c>
      <c r="B59" s="15">
        <v>50</v>
      </c>
      <c r="C59" s="25">
        <v>1092.1612425014212</v>
      </c>
      <c r="D59" s="25">
        <v>911734000</v>
      </c>
      <c r="E59" s="25">
        <v>13</v>
      </c>
      <c r="F59" s="25">
        <v>3022000</v>
      </c>
      <c r="G59" s="14">
        <f>VLOOKUP(A59,Mortality!$A$4:$C$29,3,FALSE)</f>
        <v>2.7794806165268096E-3</v>
      </c>
      <c r="H59" s="14">
        <f t="shared" si="0"/>
        <v>3.0356410036545367</v>
      </c>
      <c r="I59" s="19">
        <f t="shared" si="1"/>
        <v>2534146.9804284545</v>
      </c>
      <c r="J59" s="14">
        <f t="shared" si="13"/>
        <v>4.1692209247902144E-3</v>
      </c>
      <c r="K59" s="14">
        <f t="shared" si="2"/>
        <v>4.5534615054818044</v>
      </c>
      <c r="L59" s="19">
        <f t="shared" si="11"/>
        <v>3801220.4706426812</v>
      </c>
      <c r="M59" s="14">
        <f t="shared" si="14"/>
        <v>4.6324676942113494E-3</v>
      </c>
      <c r="N59" s="14">
        <f t="shared" si="5"/>
        <v>5.059401672757561</v>
      </c>
      <c r="O59" s="19">
        <f t="shared" si="15"/>
        <v>4223578.3007140905</v>
      </c>
    </row>
    <row r="60" spans="1:15" x14ac:dyDescent="0.2">
      <c r="A60" s="15">
        <f t="shared" si="16"/>
        <v>36</v>
      </c>
      <c r="B60" s="15">
        <v>75</v>
      </c>
      <c r="C60" s="25">
        <v>817.5246968712454</v>
      </c>
      <c r="D60" s="25">
        <v>741704000</v>
      </c>
      <c r="E60" s="25">
        <v>7</v>
      </c>
      <c r="F60" s="25">
        <v>2463000</v>
      </c>
      <c r="G60" s="14">
        <f>VLOOKUP(A60,Mortality!$A$4:$C$29,3,FALSE)</f>
        <v>2.7794806165268096E-3</v>
      </c>
      <c r="H60" s="14">
        <f t="shared" si="0"/>
        <v>2.2722940484855823</v>
      </c>
      <c r="I60" s="19">
        <f t="shared" si="1"/>
        <v>2061551.8912004009</v>
      </c>
      <c r="J60" s="14">
        <f t="shared" si="13"/>
        <v>4.8640910789219168E-3</v>
      </c>
      <c r="K60" s="32">
        <f>$C60*J60</f>
        <v>3.9765145848497689</v>
      </c>
      <c r="L60" s="19">
        <f t="shared" si="11"/>
        <v>3607715.8096007016</v>
      </c>
      <c r="M60" s="14">
        <f t="shared" si="14"/>
        <v>5.5589612330536192E-3</v>
      </c>
      <c r="N60" s="14">
        <f t="shared" si="5"/>
        <v>4.5445880969711645</v>
      </c>
      <c r="O60" s="19">
        <f t="shared" si="15"/>
        <v>4123103.7824008018</v>
      </c>
    </row>
    <row r="61" spans="1:15" x14ac:dyDescent="0.2">
      <c r="A61" s="15">
        <f t="shared" si="16"/>
        <v>36</v>
      </c>
      <c r="B61" s="15">
        <v>100</v>
      </c>
      <c r="C61" s="25">
        <v>669.38656057701576</v>
      </c>
      <c r="D61" s="25">
        <v>614514900</v>
      </c>
      <c r="E61" s="25">
        <v>2</v>
      </c>
      <c r="F61" s="25">
        <v>0</v>
      </c>
      <c r="G61" s="14">
        <f>VLOOKUP(A61,Mortality!$A$4:$C$29,3,FALSE)</f>
        <v>2.7794806165268096E-3</v>
      </c>
      <c r="H61" s="14">
        <f t="shared" si="0"/>
        <v>1.8605469700873642</v>
      </c>
      <c r="I61" s="19">
        <f t="shared" si="1"/>
        <v>1708032.2531169108</v>
      </c>
      <c r="J61" s="14">
        <f t="shared" si="13"/>
        <v>5.5589612330536192E-3</v>
      </c>
      <c r="K61" s="14">
        <f t="shared" si="2"/>
        <v>3.7210939401747285</v>
      </c>
      <c r="L61" s="33">
        <f>$D61*J61</f>
        <v>3416064.5062338216</v>
      </c>
      <c r="M61" s="14">
        <f t="shared" si="14"/>
        <v>6.4854547718958891E-3</v>
      </c>
      <c r="N61" s="14">
        <f t="shared" si="5"/>
        <v>4.3412762635371838</v>
      </c>
      <c r="O61" s="19">
        <f t="shared" si="15"/>
        <v>3985408.5906061251</v>
      </c>
    </row>
    <row r="62" spans="1:15" x14ac:dyDescent="0.2">
      <c r="A62" s="15">
        <f t="shared" si="16"/>
        <v>36</v>
      </c>
      <c r="B62" s="15">
        <v>150</v>
      </c>
      <c r="C62" s="25">
        <v>496.79536435093951</v>
      </c>
      <c r="D62" s="25">
        <v>445567600</v>
      </c>
      <c r="E62" s="25">
        <v>19</v>
      </c>
      <c r="F62" s="25">
        <v>1492000</v>
      </c>
      <c r="G62" s="14">
        <f>VLOOKUP(A62,Mortality!$A$4:$C$29,3,FALSE)</f>
        <v>2.7794806165268096E-3</v>
      </c>
      <c r="H62" s="14">
        <f t="shared" si="0"/>
        <v>1.3808330855938105</v>
      </c>
      <c r="I62" s="19">
        <f t="shared" si="1"/>
        <v>1238446.5075523709</v>
      </c>
      <c r="J62" s="14">
        <f t="shared" si="13"/>
        <v>6.948701541317024E-3</v>
      </c>
      <c r="K62" s="14">
        <f t="shared" si="2"/>
        <v>3.452082713984526</v>
      </c>
      <c r="L62" s="19">
        <f t="shared" si="11"/>
        <v>3096116.268880927</v>
      </c>
      <c r="M62" s="14">
        <f t="shared" si="14"/>
        <v>8.3384418495804288E-3</v>
      </c>
      <c r="N62" s="14">
        <f t="shared" si="5"/>
        <v>4.1424992567814307</v>
      </c>
      <c r="O62" s="19">
        <f t="shared" si="15"/>
        <v>3715339.5226571127</v>
      </c>
    </row>
    <row r="63" spans="1:15" x14ac:dyDescent="0.2">
      <c r="A63" s="15">
        <f t="shared" si="16"/>
        <v>36</v>
      </c>
      <c r="B63" s="15">
        <v>200</v>
      </c>
      <c r="C63" s="25">
        <v>310.34056431059474</v>
      </c>
      <c r="D63" s="25">
        <v>48690600</v>
      </c>
      <c r="E63" s="25">
        <v>13</v>
      </c>
      <c r="F63" s="25">
        <v>183000</v>
      </c>
      <c r="G63" s="14">
        <f>VLOOKUP(A63,Mortality!$A$4:$C$29,3,FALSE)</f>
        <v>2.7794806165268096E-3</v>
      </c>
      <c r="H63" s="14">
        <f t="shared" si="0"/>
        <v>0.86258558302328991</v>
      </c>
      <c r="I63" s="19">
        <f t="shared" si="1"/>
        <v>135334.57890706026</v>
      </c>
      <c r="J63" s="14">
        <f t="shared" si="13"/>
        <v>8.3384418495804288E-3</v>
      </c>
      <c r="K63" s="14">
        <f t="shared" si="2"/>
        <v>2.5877567490698699</v>
      </c>
      <c r="L63" s="19">
        <f t="shared" si="11"/>
        <v>406003.73672118085</v>
      </c>
      <c r="M63" s="14">
        <f t="shared" si="14"/>
        <v>1.0191428927264969E-2</v>
      </c>
      <c r="N63" s="14">
        <f t="shared" si="5"/>
        <v>3.1628138044187297</v>
      </c>
      <c r="O63" s="19">
        <f t="shared" si="15"/>
        <v>496226.78932588769</v>
      </c>
    </row>
    <row r="64" spans="1:15" x14ac:dyDescent="0.2">
      <c r="A64" s="15">
        <f t="shared" si="16"/>
        <v>37</v>
      </c>
      <c r="B64" s="15">
        <v>50</v>
      </c>
      <c r="C64" s="25">
        <v>3173.4312419605244</v>
      </c>
      <c r="D64" s="25">
        <v>7722330300</v>
      </c>
      <c r="E64" s="25">
        <v>19</v>
      </c>
      <c r="F64" s="25">
        <v>26863000</v>
      </c>
      <c r="G64" s="14">
        <f>VLOOKUP(A64,Mortality!$A$4:$C$29,3,FALSE)</f>
        <v>2.8559163334812968E-3</v>
      </c>
      <c r="H64" s="14">
        <f t="shared" si="0"/>
        <v>9.0630541170948984</v>
      </c>
      <c r="I64" s="19">
        <f t="shared" si="1"/>
        <v>22054329.236307524</v>
      </c>
      <c r="J64" s="14">
        <f t="shared" si="13"/>
        <v>4.2838745002219455E-3</v>
      </c>
      <c r="K64" s="14">
        <f t="shared" si="2"/>
        <v>13.594581175642348</v>
      </c>
      <c r="L64" s="19">
        <f t="shared" si="11"/>
        <v>33081493.854461286</v>
      </c>
      <c r="M64" s="14">
        <f t="shared" si="14"/>
        <v>4.7598605558021615E-3</v>
      </c>
      <c r="N64" s="14">
        <f t="shared" si="5"/>
        <v>15.105090195158166</v>
      </c>
      <c r="O64" s="19">
        <f t="shared" si="15"/>
        <v>36757215.393845871</v>
      </c>
    </row>
    <row r="65" spans="1:15" x14ac:dyDescent="0.2">
      <c r="A65" s="15">
        <f t="shared" si="16"/>
        <v>37</v>
      </c>
      <c r="B65" s="15">
        <v>75</v>
      </c>
      <c r="C65" s="25">
        <v>2374.0486017688586</v>
      </c>
      <c r="D65" s="25">
        <v>6282187000</v>
      </c>
      <c r="E65" s="25">
        <v>20</v>
      </c>
      <c r="F65" s="25">
        <v>21836000</v>
      </c>
      <c r="G65" s="14">
        <f>VLOOKUP(A65,Mortality!$A$4:$C$29,3,FALSE)</f>
        <v>2.8559163334812968E-3</v>
      </c>
      <c r="H65" s="14">
        <f t="shared" si="0"/>
        <v>6.7800841782701182</v>
      </c>
      <c r="I65" s="19">
        <f t="shared" si="1"/>
        <v>17941400.463283867</v>
      </c>
      <c r="J65" s="14">
        <f t="shared" si="13"/>
        <v>4.9978535835922691E-3</v>
      </c>
      <c r="K65" s="14">
        <f t="shared" si="2"/>
        <v>11.865147311972706</v>
      </c>
      <c r="L65" s="19">
        <f t="shared" si="11"/>
        <v>31397450.810746767</v>
      </c>
      <c r="M65" s="14">
        <f t="shared" si="14"/>
        <v>5.7118326669625937E-3</v>
      </c>
      <c r="N65" s="14">
        <f t="shared" si="5"/>
        <v>13.560168356540236</v>
      </c>
      <c r="O65" s="19">
        <f t="shared" si="15"/>
        <v>35882800.926567733</v>
      </c>
    </row>
    <row r="66" spans="1:15" x14ac:dyDescent="0.2">
      <c r="A66" s="15">
        <f t="shared" si="16"/>
        <v>37</v>
      </c>
      <c r="B66" s="15">
        <v>100</v>
      </c>
      <c r="C66" s="25">
        <v>1915.1178021924213</v>
      </c>
      <c r="D66" s="25">
        <v>5204903300</v>
      </c>
      <c r="E66" s="25">
        <v>26</v>
      </c>
      <c r="F66" s="25">
        <v>18101000</v>
      </c>
      <c r="G66" s="14">
        <f>VLOOKUP(A66,Mortality!$A$4:$C$29,3,FALSE)</f>
        <v>2.8559163334812968E-3</v>
      </c>
      <c r="H66" s="14">
        <f t="shared" si="0"/>
        <v>5.4694162118221392</v>
      </c>
      <c r="I66" s="19">
        <f t="shared" si="1"/>
        <v>14864768.348660702</v>
      </c>
      <c r="J66" s="14">
        <f t="shared" si="13"/>
        <v>5.7118326669625937E-3</v>
      </c>
      <c r="K66" s="14">
        <f t="shared" si="2"/>
        <v>10.938832423644278</v>
      </c>
      <c r="L66" s="19">
        <f t="shared" si="11"/>
        <v>29729536.697321404</v>
      </c>
      <c r="M66" s="14">
        <f t="shared" si="14"/>
        <v>6.6638047781230258E-3</v>
      </c>
      <c r="N66" s="14">
        <f t="shared" si="5"/>
        <v>12.761971160918325</v>
      </c>
      <c r="O66" s="19">
        <f t="shared" si="15"/>
        <v>34684459.480208308</v>
      </c>
    </row>
    <row r="67" spans="1:15" x14ac:dyDescent="0.2">
      <c r="A67" s="15">
        <f t="shared" si="16"/>
        <v>37</v>
      </c>
      <c r="B67" s="15">
        <v>150</v>
      </c>
      <c r="C67" s="25">
        <v>1423.613990890153</v>
      </c>
      <c r="D67" s="25">
        <v>3773930000</v>
      </c>
      <c r="E67" s="25">
        <v>6</v>
      </c>
      <c r="F67" s="25">
        <v>13139000</v>
      </c>
      <c r="G67" s="14">
        <f>VLOOKUP(A67,Mortality!$A$4:$C$29,3,FALSE)</f>
        <v>2.8559163334812968E-3</v>
      </c>
      <c r="H67" s="14">
        <f t="shared" ref="H67:H130" si="17">C67*G67</f>
        <v>4.0657224491556825</v>
      </c>
      <c r="I67" s="19">
        <f t="shared" ref="I67:I130" si="18">D67*G67</f>
        <v>10778028.32841507</v>
      </c>
      <c r="J67" s="14">
        <f t="shared" si="13"/>
        <v>7.1397908337032419E-3</v>
      </c>
      <c r="K67" s="14">
        <f t="shared" ref="K67:K130" si="19">$C67*J67</f>
        <v>10.164306122889204</v>
      </c>
      <c r="L67" s="19">
        <f t="shared" si="11"/>
        <v>26945070.821037676</v>
      </c>
      <c r="M67" s="14">
        <f t="shared" si="14"/>
        <v>8.567749000443891E-3</v>
      </c>
      <c r="N67" s="14">
        <f t="shared" ref="N67:N130" si="20">$C67*M67</f>
        <v>12.197167347467047</v>
      </c>
      <c r="O67" s="19">
        <f t="shared" si="15"/>
        <v>32334084.985245213</v>
      </c>
    </row>
    <row r="68" spans="1:15" x14ac:dyDescent="0.2">
      <c r="A68" s="15">
        <f t="shared" si="16"/>
        <v>37</v>
      </c>
      <c r="B68" s="15">
        <v>200</v>
      </c>
      <c r="C68" s="25">
        <v>922.65365041450877</v>
      </c>
      <c r="D68" s="25">
        <v>412406300</v>
      </c>
      <c r="E68" s="25">
        <v>13</v>
      </c>
      <c r="F68" s="25">
        <v>1442000</v>
      </c>
      <c r="G68" s="14">
        <f>VLOOKUP(A68,Mortality!$A$4:$C$29,3,FALSE)</f>
        <v>2.8559163334812968E-3</v>
      </c>
      <c r="H68" s="14">
        <f t="shared" si="17"/>
        <v>2.6350216303649381</v>
      </c>
      <c r="I68" s="19">
        <f t="shared" si="18"/>
        <v>1177797.8882005878</v>
      </c>
      <c r="J68" s="14">
        <f t="shared" si="13"/>
        <v>8.567749000443891E-3</v>
      </c>
      <c r="K68" s="14">
        <f t="shared" si="19"/>
        <v>7.9050648910948151</v>
      </c>
      <c r="L68" s="19">
        <f t="shared" si="11"/>
        <v>3533393.6646017632</v>
      </c>
      <c r="M68" s="14">
        <f t="shared" si="14"/>
        <v>1.0471693222764755E-2</v>
      </c>
      <c r="N68" s="14">
        <f t="shared" si="20"/>
        <v>9.6617459780047739</v>
      </c>
      <c r="O68" s="19">
        <f t="shared" si="15"/>
        <v>4318592.2567354888</v>
      </c>
    </row>
    <row r="69" spans="1:15" x14ac:dyDescent="0.2">
      <c r="A69" s="15">
        <f t="shared" si="16"/>
        <v>38</v>
      </c>
      <c r="B69" s="15">
        <v>50</v>
      </c>
      <c r="C69" s="25">
        <v>4294.4822869748923</v>
      </c>
      <c r="D69" s="25">
        <v>14167352800</v>
      </c>
      <c r="E69" s="25">
        <v>25</v>
      </c>
      <c r="F69" s="25">
        <v>52125000</v>
      </c>
      <c r="G69" s="14">
        <f>VLOOKUP(A69,Mortality!$A$4:$C$29,3,FALSE)</f>
        <v>3.022685170472906E-3</v>
      </c>
      <c r="H69" s="14">
        <f t="shared" si="17"/>
        <v>12.980867923697577</v>
      </c>
      <c r="I69" s="19">
        <f t="shared" si="18"/>
        <v>42823447.213417798</v>
      </c>
      <c r="J69" s="14">
        <f t="shared" si="13"/>
        <v>4.5340277557093592E-3</v>
      </c>
      <c r="K69" s="14">
        <f t="shared" si="19"/>
        <v>19.471301885546367</v>
      </c>
      <c r="L69" s="19">
        <f t="shared" si="11"/>
        <v>64235170.820126705</v>
      </c>
      <c r="M69" s="14">
        <f t="shared" si="14"/>
        <v>5.0378086174548437E-3</v>
      </c>
      <c r="N69" s="14">
        <f t="shared" si="20"/>
        <v>21.634779872829299</v>
      </c>
      <c r="O69" s="19">
        <f t="shared" si="15"/>
        <v>71372412.022363007</v>
      </c>
    </row>
    <row r="70" spans="1:15" x14ac:dyDescent="0.2">
      <c r="A70" s="15">
        <f t="shared" si="16"/>
        <v>38</v>
      </c>
      <c r="B70" s="15">
        <v>75</v>
      </c>
      <c r="C70" s="25">
        <v>3217.8446562485465</v>
      </c>
      <c r="D70" s="25">
        <v>11525272200</v>
      </c>
      <c r="E70" s="25">
        <v>19</v>
      </c>
      <c r="F70" s="25">
        <v>42407000</v>
      </c>
      <c r="G70" s="14">
        <f>VLOOKUP(A70,Mortality!$A$4:$C$29,3,FALSE)</f>
        <v>3.022685170472906E-3</v>
      </c>
      <c r="H70" s="14">
        <f t="shared" si="17"/>
        <v>9.7265313233279667</v>
      </c>
      <c r="I70" s="19">
        <f t="shared" si="18"/>
        <v>34837269.364603646</v>
      </c>
      <c r="J70" s="14">
        <f t="shared" si="13"/>
        <v>5.2896990483275851E-3</v>
      </c>
      <c r="K70" s="14">
        <f t="shared" si="19"/>
        <v>17.021429815823943</v>
      </c>
      <c r="L70" s="19">
        <f t="shared" si="11"/>
        <v>60965221.388056375</v>
      </c>
      <c r="M70" s="14">
        <f t="shared" si="14"/>
        <v>6.0453703409458119E-3</v>
      </c>
      <c r="N70" s="14">
        <f t="shared" si="20"/>
        <v>19.453062646655933</v>
      </c>
      <c r="O70" s="19">
        <f t="shared" si="15"/>
        <v>69674538.729207292</v>
      </c>
    </row>
    <row r="71" spans="1:15" x14ac:dyDescent="0.2">
      <c r="A71" s="15">
        <f t="shared" si="16"/>
        <v>38</v>
      </c>
      <c r="B71" s="15">
        <v>100</v>
      </c>
      <c r="C71" s="25">
        <v>2599.0078129911667</v>
      </c>
      <c r="D71" s="25">
        <v>9548892400</v>
      </c>
      <c r="E71" s="25">
        <v>18</v>
      </c>
      <c r="F71" s="25">
        <v>35141000</v>
      </c>
      <c r="G71" s="14">
        <f>VLOOKUP(A71,Mortality!$A$4:$C$29,3,FALSE)</f>
        <v>3.022685170472906E-3</v>
      </c>
      <c r="H71" s="14">
        <f t="shared" si="17"/>
        <v>7.8559823742716191</v>
      </c>
      <c r="I71" s="19">
        <f t="shared" si="18"/>
        <v>28863295.451921437</v>
      </c>
      <c r="J71" s="14">
        <f t="shared" si="13"/>
        <v>6.0453703409458119E-3</v>
      </c>
      <c r="K71" s="14">
        <f t="shared" si="19"/>
        <v>15.711964748543238</v>
      </c>
      <c r="L71" s="19">
        <f t="shared" si="11"/>
        <v>57726590.903842874</v>
      </c>
      <c r="M71" s="14">
        <f t="shared" si="14"/>
        <v>7.0529320644367802E-3</v>
      </c>
      <c r="N71" s="14">
        <f t="shared" si="20"/>
        <v>18.330625539967109</v>
      </c>
      <c r="O71" s="19">
        <f t="shared" si="15"/>
        <v>67347689.387816682</v>
      </c>
    </row>
    <row r="72" spans="1:15" x14ac:dyDescent="0.2">
      <c r="A72" s="15">
        <f t="shared" si="16"/>
        <v>38</v>
      </c>
      <c r="B72" s="15">
        <v>150</v>
      </c>
      <c r="C72" s="25">
        <v>1929.0975353368283</v>
      </c>
      <c r="D72" s="25">
        <v>6923635200</v>
      </c>
      <c r="E72" s="25">
        <v>7</v>
      </c>
      <c r="F72" s="25">
        <v>25469000</v>
      </c>
      <c r="G72" s="14">
        <f>VLOOKUP(A72,Mortality!$A$4:$C$29,3,FALSE)</f>
        <v>3.022685170472906E-3</v>
      </c>
      <c r="H72" s="14">
        <f t="shared" si="17"/>
        <v>5.8310545124584632</v>
      </c>
      <c r="I72" s="19">
        <f t="shared" si="18"/>
        <v>20927969.444804214</v>
      </c>
      <c r="J72" s="14">
        <f t="shared" si="13"/>
        <v>7.5567129261822647E-3</v>
      </c>
      <c r="K72" s="14">
        <f t="shared" si="19"/>
        <v>14.577636281146159</v>
      </c>
      <c r="L72" s="19">
        <f t="shared" si="11"/>
        <v>52319923.612010531</v>
      </c>
      <c r="M72" s="14">
        <f t="shared" si="14"/>
        <v>9.0680555114187184E-3</v>
      </c>
      <c r="N72" s="14">
        <f t="shared" si="20"/>
        <v>17.493163537375391</v>
      </c>
      <c r="O72" s="19">
        <f t="shared" si="15"/>
        <v>62783908.334412642</v>
      </c>
    </row>
    <row r="73" spans="1:15" x14ac:dyDescent="0.2">
      <c r="A73" s="15">
        <f t="shared" si="16"/>
        <v>38</v>
      </c>
      <c r="B73" s="15">
        <v>200</v>
      </c>
      <c r="C73" s="25">
        <v>1240.1870465599568</v>
      </c>
      <c r="D73" s="25">
        <v>756598700</v>
      </c>
      <c r="E73" s="25">
        <v>13</v>
      </c>
      <c r="F73" s="25">
        <v>2803000</v>
      </c>
      <c r="G73" s="14">
        <f>VLOOKUP(A73,Mortality!$A$4:$C$29,3,FALSE)</f>
        <v>3.022685170472906E-3</v>
      </c>
      <c r="H73" s="14">
        <f t="shared" si="17"/>
        <v>3.7486949942493726</v>
      </c>
      <c r="I73" s="19">
        <f t="shared" si="18"/>
        <v>2286959.6704890789</v>
      </c>
      <c r="J73" s="14">
        <f t="shared" si="13"/>
        <v>9.0680555114187184E-3</v>
      </c>
      <c r="K73" s="14">
        <f t="shared" si="19"/>
        <v>11.246084982748119</v>
      </c>
      <c r="L73" s="19">
        <f t="shared" si="11"/>
        <v>6860879.011467237</v>
      </c>
      <c r="M73" s="14">
        <f t="shared" si="14"/>
        <v>1.1083178958400655E-2</v>
      </c>
      <c r="N73" s="14">
        <f t="shared" si="20"/>
        <v>13.745214978914367</v>
      </c>
      <c r="O73" s="19">
        <f t="shared" si="15"/>
        <v>8385518.7917932896</v>
      </c>
    </row>
    <row r="74" spans="1:15" x14ac:dyDescent="0.2">
      <c r="A74" s="15">
        <f t="shared" si="16"/>
        <v>39</v>
      </c>
      <c r="B74" s="15">
        <v>50</v>
      </c>
      <c r="C74" s="25">
        <v>6325.050206066242</v>
      </c>
      <c r="D74" s="25">
        <v>30710234800</v>
      </c>
      <c r="E74" s="25">
        <v>18</v>
      </c>
      <c r="F74" s="25">
        <v>118435000</v>
      </c>
      <c r="G74" s="14">
        <f>VLOOKUP(A74,Mortality!$A$4:$C$29,3,FALSE)</f>
        <v>3.1686079028405627E-3</v>
      </c>
      <c r="H74" s="14">
        <f t="shared" si="17"/>
        <v>20.041604068804823</v>
      </c>
      <c r="I74" s="19">
        <f t="shared" si="18"/>
        <v>97308692.685369268</v>
      </c>
      <c r="J74" s="14">
        <f t="shared" si="13"/>
        <v>4.7529118542608438E-3</v>
      </c>
      <c r="K74" s="14">
        <f t="shared" si="19"/>
        <v>30.062406103207234</v>
      </c>
      <c r="L74" s="19">
        <f t="shared" si="11"/>
        <v>145963039.02805388</v>
      </c>
      <c r="M74" s="14">
        <f t="shared" si="14"/>
        <v>5.2810131714009379E-3</v>
      </c>
      <c r="N74" s="14">
        <f t="shared" si="20"/>
        <v>33.402673448008038</v>
      </c>
      <c r="O74" s="19">
        <f t="shared" si="15"/>
        <v>162181154.47561544</v>
      </c>
    </row>
    <row r="75" spans="1:15" x14ac:dyDescent="0.2">
      <c r="A75" s="15">
        <f t="shared" si="16"/>
        <v>39</v>
      </c>
      <c r="B75" s="15">
        <v>75</v>
      </c>
      <c r="C75" s="25">
        <v>4739.2376475853853</v>
      </c>
      <c r="D75" s="25">
        <v>24983059400</v>
      </c>
      <c r="E75" s="25">
        <v>19</v>
      </c>
      <c r="F75" s="25">
        <v>96339000</v>
      </c>
      <c r="G75" s="14">
        <f>VLOOKUP(A75,Mortality!$A$4:$C$29,3,FALSE)</f>
        <v>3.1686079028405627E-3</v>
      </c>
      <c r="H75" s="14">
        <f t="shared" si="17"/>
        <v>15.016785863578569</v>
      </c>
      <c r="I75" s="19">
        <f t="shared" si="18"/>
        <v>79161519.451975212</v>
      </c>
      <c r="J75" s="14">
        <f t="shared" si="13"/>
        <v>5.5450638299709845E-3</v>
      </c>
      <c r="K75" s="14">
        <f t="shared" si="19"/>
        <v>26.279375261262494</v>
      </c>
      <c r="L75" s="19">
        <f t="shared" si="11"/>
        <v>138532659.04095662</v>
      </c>
      <c r="M75" s="14">
        <f t="shared" si="14"/>
        <v>6.3372158056811262E-3</v>
      </c>
      <c r="N75" s="14">
        <f t="shared" si="20"/>
        <v>30.033571727157142</v>
      </c>
      <c r="O75" s="19">
        <f t="shared" si="15"/>
        <v>158323038.90395042</v>
      </c>
    </row>
    <row r="76" spans="1:15" x14ac:dyDescent="0.2">
      <c r="A76" s="15">
        <f t="shared" si="16"/>
        <v>39</v>
      </c>
      <c r="B76" s="15">
        <v>100</v>
      </c>
      <c r="C76" s="25">
        <v>3815.8331253820979</v>
      </c>
      <c r="D76" s="25">
        <v>20698907600</v>
      </c>
      <c r="E76" s="25">
        <v>8</v>
      </c>
      <c r="F76" s="25">
        <v>79833000</v>
      </c>
      <c r="G76" s="14">
        <f>VLOOKUP(A76,Mortality!$A$4:$C$29,3,FALSE)</f>
        <v>3.1686079028405627E-3</v>
      </c>
      <c r="H76" s="14">
        <f t="shared" si="17"/>
        <v>12.090878997006518</v>
      </c>
      <c r="I76" s="19">
        <f t="shared" si="18"/>
        <v>65586722.201526582</v>
      </c>
      <c r="J76" s="14">
        <f t="shared" si="13"/>
        <v>6.3372158056811253E-3</v>
      </c>
      <c r="K76" s="14">
        <f t="shared" si="19"/>
        <v>24.181757994013036</v>
      </c>
      <c r="L76" s="19">
        <f t="shared" si="11"/>
        <v>131173444.40305316</v>
      </c>
      <c r="M76" s="14">
        <f t="shared" si="14"/>
        <v>7.3934184399613136E-3</v>
      </c>
      <c r="N76" s="14">
        <f t="shared" si="20"/>
        <v>28.212050993015215</v>
      </c>
      <c r="O76" s="19">
        <f t="shared" si="15"/>
        <v>153035685.13689539</v>
      </c>
    </row>
    <row r="77" spans="1:15" x14ac:dyDescent="0.2">
      <c r="A77" s="15">
        <f t="shared" si="16"/>
        <v>39</v>
      </c>
      <c r="B77" s="15">
        <v>150</v>
      </c>
      <c r="C77" s="25">
        <v>2837.2694959632809</v>
      </c>
      <c r="D77" s="25">
        <v>15008199900</v>
      </c>
      <c r="E77" s="25">
        <v>7</v>
      </c>
      <c r="F77" s="25">
        <v>57876000</v>
      </c>
      <c r="G77" s="14">
        <f>VLOOKUP(A77,Mortality!$A$4:$C$29,3,FALSE)</f>
        <v>3.1686079028405627E-3</v>
      </c>
      <c r="H77" s="14">
        <f t="shared" si="17"/>
        <v>8.9901945473977118</v>
      </c>
      <c r="I77" s="19">
        <f t="shared" si="18"/>
        <v>47555100.810550943</v>
      </c>
      <c r="J77" s="14">
        <f t="shared" si="13"/>
        <v>7.921519757101406E-3</v>
      </c>
      <c r="K77" s="14">
        <f t="shared" si="19"/>
        <v>22.475486368494277</v>
      </c>
      <c r="L77" s="19">
        <f t="shared" si="11"/>
        <v>118887752.02637735</v>
      </c>
      <c r="M77" s="14">
        <f t="shared" si="14"/>
        <v>9.5058237085216893E-3</v>
      </c>
      <c r="N77" s="14">
        <f t="shared" si="20"/>
        <v>26.970583642193137</v>
      </c>
      <c r="O77" s="19">
        <f t="shared" si="15"/>
        <v>142665302.43165284</v>
      </c>
    </row>
    <row r="78" spans="1:15" x14ac:dyDescent="0.2">
      <c r="A78" s="15">
        <f t="shared" si="16"/>
        <v>39</v>
      </c>
      <c r="B78" s="15">
        <v>200</v>
      </c>
      <c r="C78" s="25">
        <v>1834.324931903672</v>
      </c>
      <c r="D78" s="25">
        <v>1640061100</v>
      </c>
      <c r="E78" s="25">
        <v>13</v>
      </c>
      <c r="F78" s="25">
        <v>6333000</v>
      </c>
      <c r="G78" s="14">
        <f>VLOOKUP(A78,Mortality!$A$4:$C$29,3,FALSE)</f>
        <v>3.1686079028405627E-3</v>
      </c>
      <c r="H78" s="14">
        <f t="shared" si="17"/>
        <v>5.8122564756074517</v>
      </c>
      <c r="I78" s="19">
        <f t="shared" si="18"/>
        <v>5196710.5626013866</v>
      </c>
      <c r="J78" s="14">
        <f t="shared" si="13"/>
        <v>9.5058237085216876E-3</v>
      </c>
      <c r="K78" s="14">
        <f t="shared" si="19"/>
        <v>17.436769426822355</v>
      </c>
      <c r="L78" s="19">
        <f t="shared" si="11"/>
        <v>15590131.687804159</v>
      </c>
      <c r="M78" s="14">
        <f t="shared" si="14"/>
        <v>1.1618228977082064E-2</v>
      </c>
      <c r="N78" s="14">
        <f t="shared" si="20"/>
        <v>21.311607077227325</v>
      </c>
      <c r="O78" s="19">
        <f t="shared" si="15"/>
        <v>19054605.396205086</v>
      </c>
    </row>
    <row r="79" spans="1:15" x14ac:dyDescent="0.2">
      <c r="A79" s="15">
        <f t="shared" si="16"/>
        <v>40</v>
      </c>
      <c r="B79" s="15">
        <v>50</v>
      </c>
      <c r="C79" s="25">
        <v>7733.4744131617863</v>
      </c>
      <c r="D79" s="25">
        <v>45922027000</v>
      </c>
      <c r="E79" s="25">
        <v>18</v>
      </c>
      <c r="F79" s="25">
        <v>178262000</v>
      </c>
      <c r="G79" s="14">
        <f>VLOOKUP(A79,Mortality!$A$4:$C$29,3,FALSE)</f>
        <v>3.1894540074645147E-3</v>
      </c>
      <c r="H79" s="14">
        <f t="shared" si="17"/>
        <v>24.665560958683145</v>
      </c>
      <c r="I79" s="19">
        <f t="shared" si="18"/>
        <v>146466193.04604363</v>
      </c>
      <c r="J79" s="14">
        <f t="shared" si="13"/>
        <v>4.784181011196772E-3</v>
      </c>
      <c r="K79" s="14">
        <f t="shared" si="19"/>
        <v>36.998341438024717</v>
      </c>
      <c r="L79" s="19">
        <f t="shared" si="11"/>
        <v>219699289.56906545</v>
      </c>
      <c r="M79" s="14">
        <f t="shared" si="14"/>
        <v>5.315756679107525E-3</v>
      </c>
      <c r="N79" s="14">
        <f t="shared" si="20"/>
        <v>41.109268264471915</v>
      </c>
      <c r="O79" s="19">
        <f t="shared" si="15"/>
        <v>244110321.74340609</v>
      </c>
    </row>
    <row r="80" spans="1:15" x14ac:dyDescent="0.2">
      <c r="A80" s="15">
        <f t="shared" si="16"/>
        <v>40</v>
      </c>
      <c r="B80" s="15">
        <v>75</v>
      </c>
      <c r="C80" s="25">
        <v>5798.7792853215724</v>
      </c>
      <c r="D80" s="25">
        <v>37357992800</v>
      </c>
      <c r="E80" s="25">
        <v>24</v>
      </c>
      <c r="F80" s="25">
        <v>145020000</v>
      </c>
      <c r="G80" s="14">
        <f>VLOOKUP(A80,Mortality!$A$4:$C$29,3,FALSE)</f>
        <v>3.1894540074645147E-3</v>
      </c>
      <c r="H80" s="14">
        <f t="shared" si="17"/>
        <v>18.494939829971102</v>
      </c>
      <c r="I80" s="19">
        <f t="shared" si="18"/>
        <v>119151599.84679049</v>
      </c>
      <c r="J80" s="14">
        <f t="shared" si="13"/>
        <v>5.5815445130629002E-3</v>
      </c>
      <c r="K80" s="14">
        <f t="shared" si="19"/>
        <v>32.366144702449425</v>
      </c>
      <c r="L80" s="19">
        <f t="shared" si="11"/>
        <v>208515299.73188335</v>
      </c>
      <c r="M80" s="14">
        <f t="shared" si="14"/>
        <v>6.3789080149290293E-3</v>
      </c>
      <c r="N80" s="14">
        <f t="shared" si="20"/>
        <v>36.989879659942204</v>
      </c>
      <c r="O80" s="19">
        <f t="shared" si="15"/>
        <v>238303199.69358099</v>
      </c>
    </row>
    <row r="81" spans="1:15" x14ac:dyDescent="0.2">
      <c r="A81" s="15">
        <f t="shared" si="16"/>
        <v>40</v>
      </c>
      <c r="B81" s="15">
        <v>100</v>
      </c>
      <c r="C81" s="25">
        <v>4663.4870854307428</v>
      </c>
      <c r="D81" s="25">
        <v>30951759300</v>
      </c>
      <c r="E81" s="25">
        <v>18</v>
      </c>
      <c r="F81" s="25">
        <v>120142000</v>
      </c>
      <c r="G81" s="14">
        <f>VLOOKUP(A81,Mortality!$A$4:$C$29,3,FALSE)</f>
        <v>3.1894540074645147E-3</v>
      </c>
      <c r="H81" s="14">
        <f t="shared" si="17"/>
        <v>14.873977573386092</v>
      </c>
      <c r="I81" s="19">
        <f t="shared" si="18"/>
        <v>98719212.737462059</v>
      </c>
      <c r="J81" s="14">
        <f t="shared" si="13"/>
        <v>6.3789080149290293E-3</v>
      </c>
      <c r="K81" s="14">
        <f t="shared" si="19"/>
        <v>29.747955146772185</v>
      </c>
      <c r="L81" s="19">
        <f t="shared" si="11"/>
        <v>197438425.47492412</v>
      </c>
      <c r="M81" s="14">
        <f t="shared" si="14"/>
        <v>7.4420593507505345E-3</v>
      </c>
      <c r="N81" s="14">
        <f t="shared" si="20"/>
        <v>34.705947671234213</v>
      </c>
      <c r="O81" s="19">
        <f t="shared" si="15"/>
        <v>230344829.72074482</v>
      </c>
    </row>
    <row r="82" spans="1:15" x14ac:dyDescent="0.2">
      <c r="A82" s="15">
        <f t="shared" si="16"/>
        <v>40</v>
      </c>
      <c r="B82" s="15">
        <v>150</v>
      </c>
      <c r="C82" s="25">
        <v>3462.1893263227198</v>
      </c>
      <c r="D82" s="25">
        <v>22442256400</v>
      </c>
      <c r="E82" s="25">
        <v>26</v>
      </c>
      <c r="F82" s="25">
        <v>87112000</v>
      </c>
      <c r="G82" s="14">
        <f>VLOOKUP(A82,Mortality!$A$4:$C$29,3,FALSE)</f>
        <v>3.1894540074645147E-3</v>
      </c>
      <c r="H82" s="14">
        <f t="shared" si="17"/>
        <v>11.042493621440867</v>
      </c>
      <c r="I82" s="19">
        <f t="shared" si="18"/>
        <v>71578544.611526147</v>
      </c>
      <c r="J82" s="14">
        <f t="shared" si="13"/>
        <v>7.9736350186612875E-3</v>
      </c>
      <c r="K82" s="14">
        <f t="shared" si="19"/>
        <v>27.606234053602172</v>
      </c>
      <c r="L82" s="19">
        <f t="shared" si="11"/>
        <v>178946361.52881539</v>
      </c>
      <c r="M82" s="14">
        <f t="shared" si="14"/>
        <v>9.568362022393544E-3</v>
      </c>
      <c r="N82" s="14">
        <f t="shared" si="20"/>
        <v>33.1274808643226</v>
      </c>
      <c r="O82" s="19">
        <f t="shared" si="15"/>
        <v>214735633.83457845</v>
      </c>
    </row>
    <row r="83" spans="1:15" x14ac:dyDescent="0.2">
      <c r="A83" s="15">
        <f t="shared" si="16"/>
        <v>40</v>
      </c>
      <c r="B83" s="15">
        <v>200</v>
      </c>
      <c r="C83" s="25">
        <v>2234.9282227936383</v>
      </c>
      <c r="D83" s="25">
        <v>2452437400</v>
      </c>
      <c r="E83" s="25">
        <v>25</v>
      </c>
      <c r="F83" s="25">
        <v>9543000</v>
      </c>
      <c r="G83" s="14">
        <f>VLOOKUP(A83,Mortality!$A$4:$C$29,3,FALSE)</f>
        <v>3.1894540074645147E-3</v>
      </c>
      <c r="H83" s="14">
        <f t="shared" si="17"/>
        <v>7.1282007765847153</v>
      </c>
      <c r="I83" s="19">
        <f t="shared" si="18"/>
        <v>7821936.2934858548</v>
      </c>
      <c r="J83" s="14">
        <f t="shared" si="13"/>
        <v>9.568362022393544E-3</v>
      </c>
      <c r="K83" s="14">
        <f t="shared" si="19"/>
        <v>21.384602329754145</v>
      </c>
      <c r="L83" s="19">
        <f t="shared" si="11"/>
        <v>23465808.880457565</v>
      </c>
      <c r="M83" s="14">
        <f t="shared" si="14"/>
        <v>1.1694664694036554E-2</v>
      </c>
      <c r="N83" s="14">
        <f t="shared" si="20"/>
        <v>26.136736180810622</v>
      </c>
      <c r="O83" s="19">
        <f t="shared" si="15"/>
        <v>28680433.076114804</v>
      </c>
    </row>
    <row r="84" spans="1:15" x14ac:dyDescent="0.2">
      <c r="A84" s="15">
        <f t="shared" si="16"/>
        <v>41</v>
      </c>
      <c r="B84" s="15">
        <v>50</v>
      </c>
      <c r="C84" s="25">
        <v>8838.4138901285805</v>
      </c>
      <c r="D84" s="25">
        <v>60043763700</v>
      </c>
      <c r="E84" s="25">
        <v>37</v>
      </c>
      <c r="F84" s="25">
        <v>245263000</v>
      </c>
      <c r="G84" s="14">
        <f>VLOOKUP(A84,Mortality!$A$4:$C$29,3,FALSE)</f>
        <v>3.3562228444561221E-3</v>
      </c>
      <c r="H84" s="14">
        <f t="shared" si="17"/>
        <v>29.663686606807843</v>
      </c>
      <c r="I84" s="19">
        <f t="shared" si="18"/>
        <v>201520251.39706525</v>
      </c>
      <c r="J84" s="14">
        <f t="shared" si="13"/>
        <v>5.0343342666841831E-3</v>
      </c>
      <c r="K84" s="14">
        <f t="shared" si="19"/>
        <v>44.495529910211765</v>
      </c>
      <c r="L84" s="19">
        <f t="shared" si="11"/>
        <v>302280377.09559786</v>
      </c>
      <c r="M84" s="14">
        <f t="shared" si="14"/>
        <v>5.5937047407602029E-3</v>
      </c>
      <c r="N84" s="14">
        <f t="shared" si="20"/>
        <v>49.43947767801307</v>
      </c>
      <c r="O84" s="19">
        <f t="shared" si="15"/>
        <v>335867085.66177535</v>
      </c>
    </row>
    <row r="85" spans="1:15" x14ac:dyDescent="0.2">
      <c r="A85" s="15">
        <f t="shared" si="16"/>
        <v>41</v>
      </c>
      <c r="B85" s="15">
        <v>75</v>
      </c>
      <c r="C85" s="25">
        <v>6624.7842684675825</v>
      </c>
      <c r="D85" s="25">
        <v>48846155800</v>
      </c>
      <c r="E85" s="25">
        <v>36</v>
      </c>
      <c r="F85" s="25">
        <v>199510000</v>
      </c>
      <c r="G85" s="14">
        <f>VLOOKUP(A85,Mortality!$A$4:$C$29,3,FALSE)</f>
        <v>3.3562228444561221E-3</v>
      </c>
      <c r="H85" s="14">
        <f t="shared" si="17"/>
        <v>22.234252301424441</v>
      </c>
      <c r="I85" s="19">
        <f t="shared" si="18"/>
        <v>163938583.95982289</v>
      </c>
      <c r="J85" s="14">
        <f t="shared" si="13"/>
        <v>5.8733899777982136E-3</v>
      </c>
      <c r="K85" s="14">
        <f t="shared" si="19"/>
        <v>38.909941527492769</v>
      </c>
      <c r="L85" s="19">
        <f t="shared" si="11"/>
        <v>286892521.92969006</v>
      </c>
      <c r="M85" s="14">
        <f t="shared" si="14"/>
        <v>6.7124456889122441E-3</v>
      </c>
      <c r="N85" s="14">
        <f t="shared" si="20"/>
        <v>44.468504602848881</v>
      </c>
      <c r="O85" s="19">
        <f t="shared" si="15"/>
        <v>327877167.91964579</v>
      </c>
    </row>
    <row r="86" spans="1:15" x14ac:dyDescent="0.2">
      <c r="A86" s="15">
        <f t="shared" si="16"/>
        <v>41</v>
      </c>
      <c r="B86" s="15">
        <v>100</v>
      </c>
      <c r="C86" s="25">
        <v>5331.1712321554287</v>
      </c>
      <c r="D86" s="25">
        <v>40469906100</v>
      </c>
      <c r="E86" s="25">
        <v>25</v>
      </c>
      <c r="F86" s="25">
        <v>165300000</v>
      </c>
      <c r="G86" s="14">
        <f>VLOOKUP(A86,Mortality!$A$4:$C$29,3,FALSE)</f>
        <v>3.3562228444561221E-3</v>
      </c>
      <c r="H86" s="14">
        <f t="shared" si="17"/>
        <v>17.89259867706734</v>
      </c>
      <c r="I86" s="19">
        <f t="shared" si="18"/>
        <v>135826023.36581418</v>
      </c>
      <c r="J86" s="14">
        <f t="shared" si="13"/>
        <v>6.7124456889122441E-3</v>
      </c>
      <c r="K86" s="14">
        <f t="shared" si="19"/>
        <v>35.785197354134681</v>
      </c>
      <c r="L86" s="19">
        <f t="shared" si="11"/>
        <v>271652046.73162836</v>
      </c>
      <c r="M86" s="14">
        <f t="shared" si="14"/>
        <v>7.8311866370642837E-3</v>
      </c>
      <c r="N86" s="14">
        <f t="shared" si="20"/>
        <v>41.749396913157128</v>
      </c>
      <c r="O86" s="19">
        <f t="shared" si="15"/>
        <v>316927387.85356635</v>
      </c>
    </row>
    <row r="87" spans="1:15" x14ac:dyDescent="0.2">
      <c r="A87" s="15">
        <f t="shared" si="16"/>
        <v>41</v>
      </c>
      <c r="B87" s="15">
        <v>150</v>
      </c>
      <c r="C87" s="25">
        <v>3954.8660073273754</v>
      </c>
      <c r="D87" s="25">
        <v>29343598800</v>
      </c>
      <c r="E87" s="25">
        <v>12</v>
      </c>
      <c r="F87" s="25">
        <v>119857000</v>
      </c>
      <c r="G87" s="14">
        <f>VLOOKUP(A87,Mortality!$A$4:$C$29,3,FALSE)</f>
        <v>3.3562228444561221E-3</v>
      </c>
      <c r="H87" s="14">
        <f t="shared" si="17"/>
        <v>13.273411640555111</v>
      </c>
      <c r="I87" s="19">
        <f t="shared" si="18"/>
        <v>98483656.631115243</v>
      </c>
      <c r="J87" s="14">
        <f t="shared" si="13"/>
        <v>8.3905571111403052E-3</v>
      </c>
      <c r="K87" s="14">
        <f t="shared" si="19"/>
        <v>33.183529101387776</v>
      </c>
      <c r="L87" s="19">
        <f t="shared" si="11"/>
        <v>246209141.57778811</v>
      </c>
      <c r="M87" s="14">
        <f t="shared" si="14"/>
        <v>1.0068668533368366E-2</v>
      </c>
      <c r="N87" s="14">
        <f t="shared" si="20"/>
        <v>39.820234921665332</v>
      </c>
      <c r="O87" s="19">
        <f t="shared" si="15"/>
        <v>295450969.89334577</v>
      </c>
    </row>
    <row r="88" spans="1:15" x14ac:dyDescent="0.2">
      <c r="A88" s="15">
        <f t="shared" si="16"/>
        <v>41</v>
      </c>
      <c r="B88" s="15">
        <v>200</v>
      </c>
      <c r="C88" s="25">
        <v>2556.2022963789154</v>
      </c>
      <c r="D88" s="25">
        <v>3206600000</v>
      </c>
      <c r="E88" s="25">
        <v>12</v>
      </c>
      <c r="F88" s="25">
        <v>13114000</v>
      </c>
      <c r="G88" s="14">
        <f>VLOOKUP(A88,Mortality!$A$4:$C$29,3,FALSE)</f>
        <v>3.3562228444561221E-3</v>
      </c>
      <c r="H88" s="14">
        <f t="shared" si="17"/>
        <v>8.5791845421581154</v>
      </c>
      <c r="I88" s="19">
        <f t="shared" si="18"/>
        <v>10762064.173033001</v>
      </c>
      <c r="J88" s="14">
        <f t="shared" si="13"/>
        <v>1.0068668533368366E-2</v>
      </c>
      <c r="K88" s="14">
        <f t="shared" si="19"/>
        <v>25.737553626474345</v>
      </c>
      <c r="L88" s="19">
        <f t="shared" si="11"/>
        <v>32286192.519099005</v>
      </c>
      <c r="M88" s="14">
        <f t="shared" si="14"/>
        <v>1.2306150429672447E-2</v>
      </c>
      <c r="N88" s="14">
        <f t="shared" si="20"/>
        <v>31.457009987913086</v>
      </c>
      <c r="O88" s="19">
        <f t="shared" si="15"/>
        <v>39460901.967787668</v>
      </c>
    </row>
    <row r="89" spans="1:15" x14ac:dyDescent="0.2">
      <c r="A89" s="15">
        <f t="shared" si="16"/>
        <v>42</v>
      </c>
      <c r="B89" s="15">
        <v>50</v>
      </c>
      <c r="C89" s="25">
        <v>9844.2810395098641</v>
      </c>
      <c r="D89" s="25">
        <v>74468556500</v>
      </c>
      <c r="E89" s="25">
        <v>44</v>
      </c>
      <c r="F89" s="25">
        <v>328726000</v>
      </c>
      <c r="G89" s="14">
        <f>VLOOKUP(A89,Mortality!$A$4:$C$29,3,FALSE)</f>
        <v>3.6272222045674847E-3</v>
      </c>
      <c r="H89" s="14">
        <f t="shared" si="17"/>
        <v>35.707394774512856</v>
      </c>
      <c r="I89" s="19">
        <f t="shared" si="18"/>
        <v>270114001.67888832</v>
      </c>
      <c r="J89" s="14">
        <f t="shared" si="13"/>
        <v>5.4408333068512275E-3</v>
      </c>
      <c r="K89" s="14">
        <f t="shared" si="19"/>
        <v>53.561092161769295</v>
      </c>
      <c r="L89" s="19">
        <f t="shared" si="11"/>
        <v>405171002.51833248</v>
      </c>
      <c r="M89" s="14">
        <f t="shared" si="14"/>
        <v>6.0453703409458085E-3</v>
      </c>
      <c r="N89" s="14">
        <f t="shared" si="20"/>
        <v>59.512324624188103</v>
      </c>
      <c r="O89" s="19">
        <f t="shared" si="15"/>
        <v>450190002.7981472</v>
      </c>
    </row>
    <row r="90" spans="1:15" x14ac:dyDescent="0.2">
      <c r="A90" s="15">
        <f t="shared" si="16"/>
        <v>42</v>
      </c>
      <c r="B90" s="15">
        <v>75</v>
      </c>
      <c r="C90" s="25">
        <v>7370.9318977466155</v>
      </c>
      <c r="D90" s="25">
        <v>60580857900</v>
      </c>
      <c r="E90" s="25">
        <v>25</v>
      </c>
      <c r="F90" s="25">
        <v>267428000</v>
      </c>
      <c r="G90" s="14">
        <f>VLOOKUP(A90,Mortality!$A$4:$C$29,3,FALSE)</f>
        <v>3.6272222045674847E-3</v>
      </c>
      <c r="H90" s="14">
        <f t="shared" si="17"/>
        <v>26.736007847861273</v>
      </c>
      <c r="I90" s="19">
        <f t="shared" si="18"/>
        <v>219740232.94662753</v>
      </c>
      <c r="J90" s="14">
        <f t="shared" si="13"/>
        <v>6.3476388579930985E-3</v>
      </c>
      <c r="K90" s="14">
        <f t="shared" si="19"/>
        <v>46.788013733757232</v>
      </c>
      <c r="L90" s="19">
        <f t="shared" si="11"/>
        <v>384545407.65659815</v>
      </c>
      <c r="M90" s="14">
        <f t="shared" si="14"/>
        <v>7.2544444091349695E-3</v>
      </c>
      <c r="N90" s="14">
        <f t="shared" si="20"/>
        <v>53.472015695722547</v>
      </c>
      <c r="O90" s="19">
        <f t="shared" si="15"/>
        <v>439480465.89325505</v>
      </c>
    </row>
    <row r="91" spans="1:15" x14ac:dyDescent="0.2">
      <c r="A91" s="15">
        <f t="shared" si="16"/>
        <v>42</v>
      </c>
      <c r="B91" s="15">
        <v>100</v>
      </c>
      <c r="C91" s="25">
        <v>5941.6249688043727</v>
      </c>
      <c r="D91" s="25">
        <v>50192314800</v>
      </c>
      <c r="E91" s="25">
        <v>20</v>
      </c>
      <c r="F91" s="25">
        <v>221576000</v>
      </c>
      <c r="G91" s="14">
        <f>VLOOKUP(A91,Mortality!$A$4:$C$29,3,FALSE)</f>
        <v>3.6272222045674847E-3</v>
      </c>
      <c r="H91" s="14">
        <f t="shared" si="17"/>
        <v>21.551594018059809</v>
      </c>
      <c r="I91" s="19">
        <f t="shared" si="18"/>
        <v>182058678.74120119</v>
      </c>
      <c r="J91" s="14">
        <f t="shared" si="13"/>
        <v>7.2544444091349695E-3</v>
      </c>
      <c r="K91" s="14">
        <f t="shared" si="19"/>
        <v>43.103188036119619</v>
      </c>
      <c r="L91" s="19">
        <f t="shared" si="11"/>
        <v>364117357.48240238</v>
      </c>
      <c r="M91" s="14">
        <f t="shared" si="14"/>
        <v>8.4635184773241313E-3</v>
      </c>
      <c r="N91" s="14">
        <f t="shared" si="20"/>
        <v>50.287052708806222</v>
      </c>
      <c r="O91" s="19">
        <f t="shared" si="15"/>
        <v>424803583.72946948</v>
      </c>
    </row>
    <row r="92" spans="1:15" x14ac:dyDescent="0.2">
      <c r="A92" s="15">
        <f t="shared" si="16"/>
        <v>42</v>
      </c>
      <c r="B92" s="15">
        <v>150</v>
      </c>
      <c r="C92" s="25">
        <v>4418.334132135099</v>
      </c>
      <c r="D92" s="25">
        <v>36393045900</v>
      </c>
      <c r="E92" s="25">
        <v>14</v>
      </c>
      <c r="F92" s="25">
        <v>160665000</v>
      </c>
      <c r="G92" s="14">
        <f>VLOOKUP(A92,Mortality!$A$4:$C$29,3,FALSE)</f>
        <v>3.6272222045674847E-3</v>
      </c>
      <c r="H92" s="14">
        <f t="shared" si="17"/>
        <v>16.026279671278839</v>
      </c>
      <c r="I92" s="19">
        <f t="shared" si="18"/>
        <v>132005664.18032366</v>
      </c>
      <c r="J92" s="14">
        <f t="shared" si="13"/>
        <v>9.0680555114187114E-3</v>
      </c>
      <c r="K92" s="14">
        <f t="shared" si="19"/>
        <v>40.065699178197093</v>
      </c>
      <c r="L92" s="19">
        <f t="shared" si="11"/>
        <v>330014160.45080912</v>
      </c>
      <c r="M92" s="14">
        <f t="shared" si="14"/>
        <v>1.0881666613702455E-2</v>
      </c>
      <c r="N92" s="14">
        <f t="shared" si="20"/>
        <v>48.078839013836522</v>
      </c>
      <c r="O92" s="19">
        <f t="shared" si="15"/>
        <v>396016992.54097104</v>
      </c>
    </row>
    <row r="93" spans="1:15" x14ac:dyDescent="0.2">
      <c r="A93" s="15">
        <f t="shared" si="16"/>
        <v>42</v>
      </c>
      <c r="B93" s="15">
        <v>200</v>
      </c>
      <c r="C93" s="25">
        <v>2846.105918018749</v>
      </c>
      <c r="D93" s="25">
        <v>3976947100</v>
      </c>
      <c r="E93" s="25">
        <v>25</v>
      </c>
      <c r="F93" s="25">
        <v>17565000</v>
      </c>
      <c r="G93" s="14">
        <f>VLOOKUP(A93,Mortality!$A$4:$C$29,3,FALSE)</f>
        <v>3.6272222045674847E-3</v>
      </c>
      <c r="H93" s="14">
        <f t="shared" si="17"/>
        <v>10.323458582388533</v>
      </c>
      <c r="I93" s="19">
        <f t="shared" si="18"/>
        <v>14425270.827510266</v>
      </c>
      <c r="J93" s="14">
        <f t="shared" si="13"/>
        <v>1.0881666613702455E-2</v>
      </c>
      <c r="K93" s="14">
        <f t="shared" si="19"/>
        <v>30.970375747165598</v>
      </c>
      <c r="L93" s="19">
        <f t="shared" si="11"/>
        <v>43275812.482530802</v>
      </c>
      <c r="M93" s="14">
        <f t="shared" si="14"/>
        <v>1.3299814750080779E-2</v>
      </c>
      <c r="N93" s="14">
        <f t="shared" si="20"/>
        <v>37.85268146875795</v>
      </c>
      <c r="O93" s="19">
        <f t="shared" si="15"/>
        <v>52892659.700870976</v>
      </c>
    </row>
    <row r="94" spans="1:15" x14ac:dyDescent="0.2">
      <c r="A94" s="15">
        <f t="shared" si="16"/>
        <v>43</v>
      </c>
      <c r="B94" s="15">
        <v>50</v>
      </c>
      <c r="C94" s="25">
        <v>9980.6469802105712</v>
      </c>
      <c r="D94" s="25">
        <v>76543343000</v>
      </c>
      <c r="E94" s="25">
        <v>43</v>
      </c>
      <c r="F94" s="25">
        <v>341783000</v>
      </c>
      <c r="G94" s="14">
        <f>VLOOKUP(A94,Mortality!$A$4:$C$29,3,FALSE)</f>
        <v>3.6689144138153892E-3</v>
      </c>
      <c r="H94" s="14">
        <f t="shared" si="17"/>
        <v>36.618139564897604</v>
      </c>
      <c r="I94" s="19">
        <f t="shared" si="18"/>
        <v>280830974.41431528</v>
      </c>
      <c r="J94" s="14">
        <f t="shared" si="13"/>
        <v>5.503371620723084E-3</v>
      </c>
      <c r="K94" s="14">
        <f t="shared" si="19"/>
        <v>54.927209347346405</v>
      </c>
      <c r="L94" s="19">
        <f t="shared" si="11"/>
        <v>421246461.62147295</v>
      </c>
      <c r="M94" s="14">
        <f t="shared" si="14"/>
        <v>6.1148573563589818E-3</v>
      </c>
      <c r="N94" s="14">
        <f t="shared" si="20"/>
        <v>61.03023260816267</v>
      </c>
      <c r="O94" s="19">
        <f t="shared" si="15"/>
        <v>468051624.02385879</v>
      </c>
    </row>
    <row r="95" spans="1:15" x14ac:dyDescent="0.2">
      <c r="A95" s="15">
        <f t="shared" si="16"/>
        <v>43</v>
      </c>
      <c r="B95" s="15">
        <v>75</v>
      </c>
      <c r="C95" s="25">
        <v>7477.882958325039</v>
      </c>
      <c r="D95" s="25">
        <v>62268715900</v>
      </c>
      <c r="E95" s="25">
        <v>20</v>
      </c>
      <c r="F95" s="25">
        <v>278048000</v>
      </c>
      <c r="G95" s="14">
        <f>VLOOKUP(A95,Mortality!$A$4:$C$29,3,FALSE)</f>
        <v>3.6689144138153892E-3</v>
      </c>
      <c r="H95" s="14">
        <f t="shared" si="17"/>
        <v>27.435712570623199</v>
      </c>
      <c r="I95" s="19">
        <f t="shared" si="18"/>
        <v>228458589.29528549</v>
      </c>
      <c r="J95" s="14">
        <f t="shared" si="13"/>
        <v>6.4206002241769308E-3</v>
      </c>
      <c r="K95" s="14">
        <f t="shared" si="19"/>
        <v>48.012496998590592</v>
      </c>
      <c r="L95" s="19">
        <f t="shared" si="11"/>
        <v>399802531.26674962</v>
      </c>
      <c r="M95" s="14">
        <f t="shared" si="14"/>
        <v>7.3378288276307775E-3</v>
      </c>
      <c r="N95" s="14">
        <f t="shared" si="20"/>
        <v>54.871425141246391</v>
      </c>
      <c r="O95" s="19">
        <f t="shared" si="15"/>
        <v>456917178.59057093</v>
      </c>
    </row>
    <row r="96" spans="1:15" x14ac:dyDescent="0.2">
      <c r="A96" s="15">
        <f t="shared" si="16"/>
        <v>43</v>
      </c>
      <c r="B96" s="15">
        <v>100</v>
      </c>
      <c r="C96" s="25">
        <v>6027.1576997951661</v>
      </c>
      <c r="D96" s="25">
        <v>51590735000</v>
      </c>
      <c r="E96" s="25">
        <v>26</v>
      </c>
      <c r="F96" s="25">
        <v>230369000</v>
      </c>
      <c r="G96" s="14">
        <f>VLOOKUP(A96,Mortality!$A$4:$C$29,3,FALSE)</f>
        <v>3.6689144138153892E-3</v>
      </c>
      <c r="H96" s="14">
        <f t="shared" si="17"/>
        <v>22.11312575911689</v>
      </c>
      <c r="I96" s="19">
        <f t="shared" si="18"/>
        <v>189281991.26083007</v>
      </c>
      <c r="J96" s="14">
        <f t="shared" si="13"/>
        <v>7.3378288276307784E-3</v>
      </c>
      <c r="K96" s="14">
        <f t="shared" si="19"/>
        <v>44.226251518233781</v>
      </c>
      <c r="L96" s="19">
        <f t="shared" si="11"/>
        <v>378563982.52166015</v>
      </c>
      <c r="M96" s="14">
        <f t="shared" si="14"/>
        <v>8.5608002989025749E-3</v>
      </c>
      <c r="N96" s="14">
        <f t="shared" si="20"/>
        <v>51.597293437939413</v>
      </c>
      <c r="O96" s="19">
        <f t="shared" si="15"/>
        <v>441657979.60860354</v>
      </c>
    </row>
    <row r="97" spans="1:15" x14ac:dyDescent="0.2">
      <c r="A97" s="15">
        <f t="shared" si="16"/>
        <v>43</v>
      </c>
      <c r="B97" s="15">
        <v>150</v>
      </c>
      <c r="C97" s="25">
        <v>4479.8294516271044</v>
      </c>
      <c r="D97" s="25">
        <v>37407001400</v>
      </c>
      <c r="E97" s="25">
        <v>13</v>
      </c>
      <c r="F97" s="25">
        <v>167030000</v>
      </c>
      <c r="G97" s="14">
        <f>VLOOKUP(A97,Mortality!$A$4:$C$29,3,FALSE)</f>
        <v>3.6689144138153892E-3</v>
      </c>
      <c r="H97" s="14">
        <f t="shared" si="17"/>
        <v>16.436110846509376</v>
      </c>
      <c r="I97" s="19">
        <f t="shared" si="18"/>
        <v>137243086.61407244</v>
      </c>
      <c r="J97" s="14">
        <f t="shared" si="13"/>
        <v>9.1722860345384728E-3</v>
      </c>
      <c r="K97" s="14">
        <f t="shared" si="19"/>
        <v>41.090277116273434</v>
      </c>
      <c r="L97" s="19">
        <f t="shared" si="11"/>
        <v>343107716.53518111</v>
      </c>
      <c r="M97" s="14">
        <f t="shared" si="14"/>
        <v>1.1006743241446166E-2</v>
      </c>
      <c r="N97" s="14">
        <f t="shared" si="20"/>
        <v>49.308332539528116</v>
      </c>
      <c r="O97" s="19">
        <f t="shared" si="15"/>
        <v>411729259.84221727</v>
      </c>
    </row>
    <row r="98" spans="1:15" x14ac:dyDescent="0.2">
      <c r="A98" s="15">
        <f t="shared" si="16"/>
        <v>43</v>
      </c>
      <c r="B98" s="15">
        <v>200</v>
      </c>
      <c r="C98" s="25">
        <v>2886.9186148235035</v>
      </c>
      <c r="D98" s="25">
        <v>4087749800</v>
      </c>
      <c r="E98" s="25">
        <v>25</v>
      </c>
      <c r="F98" s="25">
        <v>18267000</v>
      </c>
      <c r="G98" s="14">
        <f>VLOOKUP(A98,Mortality!$A$4:$C$29,3,FALSE)</f>
        <v>3.6689144138153892E-3</v>
      </c>
      <c r="H98" s="14">
        <f t="shared" si="17"/>
        <v>10.59185731743791</v>
      </c>
      <c r="I98" s="19">
        <f t="shared" si="18"/>
        <v>14997604.161290975</v>
      </c>
      <c r="J98" s="14">
        <f t="shared" si="13"/>
        <v>1.1006743241446168E-2</v>
      </c>
      <c r="K98" s="14">
        <f t="shared" si="19"/>
        <v>31.775571952313729</v>
      </c>
      <c r="L98" s="19">
        <f t="shared" si="11"/>
        <v>44992812.483872928</v>
      </c>
      <c r="M98" s="14">
        <f t="shared" si="14"/>
        <v>1.3452686183989759E-2</v>
      </c>
      <c r="N98" s="14">
        <f t="shared" si="20"/>
        <v>38.836810163938999</v>
      </c>
      <c r="O98" s="19">
        <f t="shared" si="15"/>
        <v>54991215.2580669</v>
      </c>
    </row>
    <row r="99" spans="1:15" x14ac:dyDescent="0.2">
      <c r="A99" s="15">
        <f t="shared" si="16"/>
        <v>44</v>
      </c>
      <c r="B99" s="15">
        <v>50</v>
      </c>
      <c r="C99" s="25">
        <v>10278.43853022552</v>
      </c>
      <c r="D99" s="25">
        <v>81103801800</v>
      </c>
      <c r="E99" s="25">
        <v>31</v>
      </c>
      <c r="F99" s="25">
        <v>366251000</v>
      </c>
      <c r="G99" s="14">
        <f>VLOOKUP(A99,Mortality!$A$4:$C$29,3,FALSE)</f>
        <v>3.7106066230632902E-3</v>
      </c>
      <c r="H99" s="14">
        <f t="shared" si="17"/>
        <v>38.139242085003723</v>
      </c>
      <c r="I99" s="19">
        <f t="shared" si="18"/>
        <v>300944304.11469239</v>
      </c>
      <c r="J99" s="14">
        <f t="shared" si="13"/>
        <v>5.5659099345949353E-3</v>
      </c>
      <c r="K99" s="14">
        <f t="shared" si="19"/>
        <v>57.208863127505587</v>
      </c>
      <c r="L99" s="19">
        <f t="shared" si="11"/>
        <v>451416456.17203861</v>
      </c>
      <c r="M99" s="14">
        <f t="shared" si="14"/>
        <v>6.1843443717721509E-3</v>
      </c>
      <c r="N99" s="14">
        <f t="shared" si="20"/>
        <v>63.565403475006214</v>
      </c>
      <c r="O99" s="19">
        <f t="shared" si="15"/>
        <v>501573840.19115406</v>
      </c>
    </row>
    <row r="100" spans="1:15" x14ac:dyDescent="0.2">
      <c r="A100" s="15">
        <f t="shared" si="16"/>
        <v>44</v>
      </c>
      <c r="B100" s="15">
        <v>75</v>
      </c>
      <c r="C100" s="25">
        <v>7699.1656985297041</v>
      </c>
      <c r="D100" s="25">
        <v>65978691100</v>
      </c>
      <c r="E100" s="25">
        <v>25</v>
      </c>
      <c r="F100" s="25">
        <v>297936000</v>
      </c>
      <c r="G100" s="14">
        <f>VLOOKUP(A100,Mortality!$A$4:$C$29,3,FALSE)</f>
        <v>3.7106066230632902E-3</v>
      </c>
      <c r="H100" s="14">
        <f t="shared" si="17"/>
        <v>28.568575233026024</v>
      </c>
      <c r="I100" s="19">
        <f t="shared" si="18"/>
        <v>244820968.17670697</v>
      </c>
      <c r="J100" s="14">
        <f t="shared" si="13"/>
        <v>6.4935615903607578E-3</v>
      </c>
      <c r="K100" s="14">
        <f t="shared" si="19"/>
        <v>49.995006657795543</v>
      </c>
      <c r="L100" s="19">
        <f t="shared" si="11"/>
        <v>428436694.30923718</v>
      </c>
      <c r="M100" s="14">
        <f t="shared" si="14"/>
        <v>7.4212132461265803E-3</v>
      </c>
      <c r="N100" s="14">
        <f t="shared" si="20"/>
        <v>57.137150466052049</v>
      </c>
      <c r="O100" s="19">
        <f t="shared" si="15"/>
        <v>489641936.35341394</v>
      </c>
    </row>
    <row r="101" spans="1:15" x14ac:dyDescent="0.2">
      <c r="A101" s="15">
        <f t="shared" si="16"/>
        <v>44</v>
      </c>
      <c r="B101" s="15">
        <v>100</v>
      </c>
      <c r="C101" s="25">
        <v>6207.2677988421274</v>
      </c>
      <c r="D101" s="25">
        <v>54664515300</v>
      </c>
      <c r="E101" s="25">
        <v>26</v>
      </c>
      <c r="F101" s="25">
        <v>246859000</v>
      </c>
      <c r="G101" s="14">
        <f>VLOOKUP(A101,Mortality!$A$4:$C$29,3,FALSE)</f>
        <v>3.7106066230632902E-3</v>
      </c>
      <c r="H101" s="14">
        <f t="shared" si="17"/>
        <v>23.03272900551109</v>
      </c>
      <c r="I101" s="19">
        <f t="shared" si="18"/>
        <v>202838512.51872456</v>
      </c>
      <c r="J101" s="14">
        <f t="shared" si="13"/>
        <v>7.4212132461265803E-3</v>
      </c>
      <c r="K101" s="14">
        <f t="shared" si="19"/>
        <v>46.06545801102218</v>
      </c>
      <c r="L101" s="19">
        <f t="shared" si="11"/>
        <v>405677025.03744912</v>
      </c>
      <c r="M101" s="14">
        <f t="shared" si="14"/>
        <v>8.6580821204810116E-3</v>
      </c>
      <c r="N101" s="14">
        <f t="shared" si="20"/>
        <v>53.743034346192545</v>
      </c>
      <c r="O101" s="19">
        <f t="shared" si="15"/>
        <v>473289862.54369068</v>
      </c>
    </row>
    <row r="102" spans="1:15" x14ac:dyDescent="0.2">
      <c r="A102" s="15">
        <f t="shared" si="16"/>
        <v>44</v>
      </c>
      <c r="B102" s="15">
        <v>150</v>
      </c>
      <c r="C102" s="25">
        <v>4605.8960548344203</v>
      </c>
      <c r="D102" s="25">
        <v>39635713600</v>
      </c>
      <c r="E102" s="25">
        <v>19</v>
      </c>
      <c r="F102" s="25">
        <v>179003000</v>
      </c>
      <c r="G102" s="14">
        <f>VLOOKUP(A102,Mortality!$A$4:$C$29,3,FALSE)</f>
        <v>3.7106066230632902E-3</v>
      </c>
      <c r="H102" s="14">
        <f t="shared" si="17"/>
        <v>17.09066840620968</v>
      </c>
      <c r="I102" s="19">
        <f t="shared" si="18"/>
        <v>147072541.39399973</v>
      </c>
      <c r="J102" s="14">
        <f t="shared" si="13"/>
        <v>9.2765165576582254E-3</v>
      </c>
      <c r="K102" s="14">
        <f t="shared" si="19"/>
        <v>42.726671015524197</v>
      </c>
      <c r="L102" s="19">
        <f t="shared" si="11"/>
        <v>367681353.4849993</v>
      </c>
      <c r="M102" s="14">
        <f t="shared" si="14"/>
        <v>1.1131819869189871E-2</v>
      </c>
      <c r="N102" s="14">
        <f t="shared" si="20"/>
        <v>51.27200521862904</v>
      </c>
      <c r="O102" s="19">
        <f t="shared" si="15"/>
        <v>441217624.18199915</v>
      </c>
    </row>
    <row r="103" spans="1:15" x14ac:dyDescent="0.2">
      <c r="A103" s="15">
        <f t="shared" si="16"/>
        <v>44</v>
      </c>
      <c r="B103" s="15">
        <v>200</v>
      </c>
      <c r="C103" s="25">
        <v>2975.3990207499069</v>
      </c>
      <c r="D103" s="25">
        <v>4331298300</v>
      </c>
      <c r="E103" s="25">
        <v>18</v>
      </c>
      <c r="F103" s="25">
        <v>19568000</v>
      </c>
      <c r="G103" s="14">
        <f>VLOOKUP(A103,Mortality!$A$4:$C$29,3,FALSE)</f>
        <v>3.7106066230632902E-3</v>
      </c>
      <c r="H103" s="14">
        <f t="shared" si="17"/>
        <v>11.040535312650633</v>
      </c>
      <c r="I103" s="19">
        <f t="shared" si="18"/>
        <v>16071744.158442769</v>
      </c>
      <c r="J103" s="14">
        <f t="shared" si="13"/>
        <v>1.1131819869189871E-2</v>
      </c>
      <c r="K103" s="14">
        <f t="shared" si="19"/>
        <v>33.121605937951898</v>
      </c>
      <c r="L103" s="19">
        <f t="shared" si="11"/>
        <v>48215232.475328311</v>
      </c>
      <c r="M103" s="14">
        <f t="shared" si="14"/>
        <v>1.3605557617898731E-2</v>
      </c>
      <c r="N103" s="14">
        <f t="shared" si="20"/>
        <v>40.48196281305232</v>
      </c>
      <c r="O103" s="19">
        <f t="shared" si="15"/>
        <v>58929728.580956824</v>
      </c>
    </row>
    <row r="104" spans="1:15" x14ac:dyDescent="0.2">
      <c r="A104" s="15">
        <f t="shared" si="16"/>
        <v>45</v>
      </c>
      <c r="B104" s="15">
        <v>50</v>
      </c>
      <c r="C104" s="25">
        <v>11964.527368470701</v>
      </c>
      <c r="D104" s="25">
        <v>110055627400</v>
      </c>
      <c r="E104" s="25">
        <v>50</v>
      </c>
      <c r="F104" s="25">
        <v>522119000</v>
      </c>
      <c r="G104" s="14">
        <f>VLOOKUP(A104,Mortality!$A$4:$C$29,3,FALSE)</f>
        <v>3.89822156467885E-3</v>
      </c>
      <c r="H104" s="14">
        <f t="shared" si="17"/>
        <v>46.640378598962776</v>
      </c>
      <c r="I104" s="19">
        <f t="shared" si="18"/>
        <v>429021220.04494053</v>
      </c>
      <c r="J104" s="14">
        <f t="shared" si="13"/>
        <v>5.8473323470182755E-3</v>
      </c>
      <c r="K104" s="14">
        <f t="shared" si="19"/>
        <v>69.960567898444168</v>
      </c>
      <c r="L104" s="19">
        <f t="shared" si="11"/>
        <v>643531830.06741083</v>
      </c>
      <c r="M104" s="14">
        <f t="shared" si="14"/>
        <v>6.4970359411314167E-3</v>
      </c>
      <c r="N104" s="14">
        <f t="shared" si="20"/>
        <v>77.733964331604625</v>
      </c>
      <c r="O104" s="19">
        <f t="shared" si="15"/>
        <v>715035366.74156749</v>
      </c>
    </row>
    <row r="105" spans="1:15" x14ac:dyDescent="0.2">
      <c r="A105" s="15">
        <f t="shared" si="16"/>
        <v>45</v>
      </c>
      <c r="B105" s="15">
        <v>75</v>
      </c>
      <c r="C105" s="25">
        <v>8967.2938004376811</v>
      </c>
      <c r="D105" s="25">
        <v>89531268400</v>
      </c>
      <c r="E105" s="25">
        <v>38</v>
      </c>
      <c r="F105" s="25">
        <v>424733000</v>
      </c>
      <c r="G105" s="14">
        <f>VLOOKUP(A105,Mortality!$A$4:$C$29,3,FALSE)</f>
        <v>3.89822156467885E-3</v>
      </c>
      <c r="H105" s="14">
        <f t="shared" si="17"/>
        <v>34.956498069677131</v>
      </c>
      <c r="I105" s="19">
        <f t="shared" si="18"/>
        <v>349012721.18993008</v>
      </c>
      <c r="J105" s="14">
        <f t="shared" si="13"/>
        <v>6.8218877381879877E-3</v>
      </c>
      <c r="K105" s="14">
        <f t="shared" si="19"/>
        <v>61.173871621934978</v>
      </c>
      <c r="L105" s="19">
        <f t="shared" si="11"/>
        <v>610772262.08237767</v>
      </c>
      <c r="M105" s="14">
        <f t="shared" si="14"/>
        <v>7.7964431293577E-3</v>
      </c>
      <c r="N105" s="14">
        <f t="shared" si="20"/>
        <v>69.912996139354263</v>
      </c>
      <c r="O105" s="19">
        <f t="shared" si="15"/>
        <v>698025442.37986016</v>
      </c>
    </row>
    <row r="106" spans="1:15" x14ac:dyDescent="0.2">
      <c r="A106" s="15">
        <f t="shared" si="16"/>
        <v>45</v>
      </c>
      <c r="B106" s="15">
        <v>100</v>
      </c>
      <c r="C106" s="25">
        <v>7227.2564077518009</v>
      </c>
      <c r="D106" s="25">
        <v>74178243200</v>
      </c>
      <c r="E106" s="25">
        <v>24</v>
      </c>
      <c r="F106" s="25">
        <v>351907000</v>
      </c>
      <c r="G106" s="14">
        <f>VLOOKUP(A106,Mortality!$A$4:$C$29,3,FALSE)</f>
        <v>3.89822156467885E-3</v>
      </c>
      <c r="H106" s="14">
        <f t="shared" si="17"/>
        <v>28.17344678216147</v>
      </c>
      <c r="I106" s="19">
        <f t="shared" si="18"/>
        <v>289163227.27223229</v>
      </c>
      <c r="J106" s="14">
        <f t="shared" si="13"/>
        <v>7.7964431293577E-3</v>
      </c>
      <c r="K106" s="14">
        <f t="shared" si="19"/>
        <v>56.34689356432294</v>
      </c>
      <c r="L106" s="19">
        <f t="shared" si="11"/>
        <v>578326454.54446459</v>
      </c>
      <c r="M106" s="14">
        <f t="shared" si="14"/>
        <v>9.0958503175839825E-3</v>
      </c>
      <c r="N106" s="14">
        <f t="shared" si="20"/>
        <v>65.73804249171009</v>
      </c>
      <c r="O106" s="19">
        <f t="shared" si="15"/>
        <v>674714196.96854186</v>
      </c>
    </row>
    <row r="107" spans="1:15" x14ac:dyDescent="0.2">
      <c r="A107" s="15">
        <f t="shared" si="16"/>
        <v>45</v>
      </c>
      <c r="B107" s="15">
        <v>150</v>
      </c>
      <c r="C107" s="25">
        <v>5353.5836618610883</v>
      </c>
      <c r="D107" s="25">
        <v>53784572800</v>
      </c>
      <c r="E107" s="25">
        <v>24</v>
      </c>
      <c r="F107" s="25">
        <v>255176000</v>
      </c>
      <c r="G107" s="14">
        <f>VLOOKUP(A107,Mortality!$A$4:$C$29,3,FALSE)</f>
        <v>3.89822156467885E-3</v>
      </c>
      <c r="H107" s="14">
        <f t="shared" si="17"/>
        <v>20.86945527897926</v>
      </c>
      <c r="I107" s="19">
        <f t="shared" si="18"/>
        <v>209664181.53599951</v>
      </c>
      <c r="J107" s="14">
        <f t="shared" si="13"/>
        <v>9.7455539116971246E-3</v>
      </c>
      <c r="K107" s="14">
        <f t="shared" si="19"/>
        <v>52.173638197448149</v>
      </c>
      <c r="L107" s="19">
        <f t="shared" si="11"/>
        <v>524160453.83999878</v>
      </c>
      <c r="M107" s="14">
        <f t="shared" si="14"/>
        <v>1.1694664694036551E-2</v>
      </c>
      <c r="N107" s="14">
        <f t="shared" si="20"/>
        <v>62.608365836937786</v>
      </c>
      <c r="O107" s="19">
        <f t="shared" si="15"/>
        <v>628992544.60799861</v>
      </c>
    </row>
    <row r="108" spans="1:15" x14ac:dyDescent="0.2">
      <c r="A108" s="15">
        <f t="shared" si="16"/>
        <v>45</v>
      </c>
      <c r="B108" s="15">
        <v>200</v>
      </c>
      <c r="C108" s="25">
        <v>3464.6544619073275</v>
      </c>
      <c r="D108" s="25">
        <v>5877452600</v>
      </c>
      <c r="E108" s="25">
        <v>20</v>
      </c>
      <c r="F108" s="25">
        <v>27891000</v>
      </c>
      <c r="G108" s="14">
        <f>VLOOKUP(A108,Mortality!$A$4:$C$29,3,FALSE)</f>
        <v>3.89822156467885E-3</v>
      </c>
      <c r="H108" s="14">
        <f t="shared" si="17"/>
        <v>13.505990737567942</v>
      </c>
      <c r="I108" s="19">
        <f t="shared" si="18"/>
        <v>22911612.470697775</v>
      </c>
      <c r="J108" s="14">
        <f t="shared" si="13"/>
        <v>1.1694664694036551E-2</v>
      </c>
      <c r="K108" s="14">
        <f t="shared" si="19"/>
        <v>40.517972212703825</v>
      </c>
      <c r="L108" s="19">
        <f t="shared" si="11"/>
        <v>68734837.412093326</v>
      </c>
      <c r="M108" s="14">
        <f t="shared" si="14"/>
        <v>1.4293479070489116E-2</v>
      </c>
      <c r="N108" s="14">
        <f t="shared" si="20"/>
        <v>49.521966037749117</v>
      </c>
      <c r="O108" s="19">
        <f t="shared" si="15"/>
        <v>84009245.725891843</v>
      </c>
    </row>
    <row r="109" spans="1:15" x14ac:dyDescent="0.2">
      <c r="A109" s="15">
        <f t="shared" si="16"/>
        <v>46</v>
      </c>
      <c r="B109" s="15">
        <v>50</v>
      </c>
      <c r="C109" s="25">
        <v>12280.473733957022</v>
      </c>
      <c r="D109" s="25">
        <v>115913708300</v>
      </c>
      <c r="E109" s="25">
        <v>49</v>
      </c>
      <c r="F109" s="25">
        <v>573438000</v>
      </c>
      <c r="G109" s="14">
        <f>VLOOKUP(A109,Mortality!$A$4:$C$29,3,FALSE)</f>
        <v>4.0649904016704583E-3</v>
      </c>
      <c r="H109" s="14">
        <f t="shared" si="17"/>
        <v>49.920007856501471</v>
      </c>
      <c r="I109" s="19">
        <f t="shared" si="18"/>
        <v>471188111.66152936</v>
      </c>
      <c r="J109" s="14">
        <f t="shared" si="13"/>
        <v>6.0974856025056874E-3</v>
      </c>
      <c r="K109" s="14">
        <f t="shared" si="19"/>
        <v>74.880011784752199</v>
      </c>
      <c r="L109" s="19">
        <f t="shared" si="11"/>
        <v>706782167.49229395</v>
      </c>
      <c r="M109" s="14">
        <f t="shared" si="14"/>
        <v>6.7749840027840971E-3</v>
      </c>
      <c r="N109" s="14">
        <f t="shared" si="20"/>
        <v>83.200013094169108</v>
      </c>
      <c r="O109" s="19">
        <f t="shared" si="15"/>
        <v>785313519.43588221</v>
      </c>
    </row>
    <row r="110" spans="1:15" x14ac:dyDescent="0.2">
      <c r="A110" s="15">
        <f t="shared" si="16"/>
        <v>46</v>
      </c>
      <c r="B110" s="15">
        <v>75</v>
      </c>
      <c r="C110" s="25">
        <v>9195.6326606724324</v>
      </c>
      <c r="D110" s="25">
        <v>94296871300</v>
      </c>
      <c r="E110" s="25">
        <v>30</v>
      </c>
      <c r="F110" s="25">
        <v>466493000</v>
      </c>
      <c r="G110" s="14">
        <f>VLOOKUP(A110,Mortality!$A$4:$C$29,3,FALSE)</f>
        <v>4.0649904016704583E-3</v>
      </c>
      <c r="H110" s="14">
        <f t="shared" si="17"/>
        <v>37.380158502920814</v>
      </c>
      <c r="I110" s="19">
        <f t="shared" si="18"/>
        <v>383315876.74205452</v>
      </c>
      <c r="J110" s="14">
        <f t="shared" si="13"/>
        <v>7.113733202923302E-3</v>
      </c>
      <c r="K110" s="14">
        <f t="shared" si="19"/>
        <v>65.415277380111434</v>
      </c>
      <c r="L110" s="19">
        <f t="shared" si="11"/>
        <v>670802784.29859543</v>
      </c>
      <c r="M110" s="14">
        <f t="shared" si="14"/>
        <v>8.1299808033409166E-3</v>
      </c>
      <c r="N110" s="14">
        <f t="shared" si="20"/>
        <v>74.760317005841628</v>
      </c>
      <c r="O110" s="19">
        <f t="shared" si="15"/>
        <v>766631753.48410904</v>
      </c>
    </row>
    <row r="111" spans="1:15" x14ac:dyDescent="0.2">
      <c r="A111" s="15">
        <f t="shared" si="16"/>
        <v>46</v>
      </c>
      <c r="B111" s="15">
        <v>100</v>
      </c>
      <c r="C111" s="25">
        <v>7419.2651990011882</v>
      </c>
      <c r="D111" s="25">
        <v>78126629700</v>
      </c>
      <c r="E111" s="25">
        <v>32</v>
      </c>
      <c r="F111" s="25">
        <v>386489000</v>
      </c>
      <c r="G111" s="14">
        <f>VLOOKUP(A111,Mortality!$A$4:$C$29,3,FALSE)</f>
        <v>4.0649904016704583E-3</v>
      </c>
      <c r="H111" s="14">
        <f t="shared" si="17"/>
        <v>30.159241821387493</v>
      </c>
      <c r="I111" s="19">
        <f t="shared" si="18"/>
        <v>317583999.84536213</v>
      </c>
      <c r="J111" s="14">
        <f t="shared" si="13"/>
        <v>8.1299808033409166E-3</v>
      </c>
      <c r="K111" s="14">
        <f t="shared" si="19"/>
        <v>60.318483642774986</v>
      </c>
      <c r="L111" s="19">
        <f t="shared" si="11"/>
        <v>635167999.69072425</v>
      </c>
      <c r="M111" s="14">
        <f t="shared" si="14"/>
        <v>9.484977603897736E-3</v>
      </c>
      <c r="N111" s="14">
        <f t="shared" si="20"/>
        <v>70.371564249904154</v>
      </c>
      <c r="O111" s="19">
        <f t="shared" si="15"/>
        <v>741029332.97251165</v>
      </c>
    </row>
    <row r="112" spans="1:15" x14ac:dyDescent="0.2">
      <c r="A112" s="15">
        <f t="shared" si="16"/>
        <v>46</v>
      </c>
      <c r="B112" s="15">
        <v>150</v>
      </c>
      <c r="C112" s="25">
        <v>5506.8432086273297</v>
      </c>
      <c r="D112" s="25">
        <v>56647437600</v>
      </c>
      <c r="E112" s="25">
        <v>30</v>
      </c>
      <c r="F112" s="25">
        <v>280248000</v>
      </c>
      <c r="G112" s="14">
        <f>VLOOKUP(A112,Mortality!$A$4:$C$29,3,FALSE)</f>
        <v>4.0649904016704583E-3</v>
      </c>
      <c r="H112" s="14">
        <f t="shared" si="17"/>
        <v>22.385264786574243</v>
      </c>
      <c r="I112" s="19">
        <f t="shared" si="18"/>
        <v>230271290.12322623</v>
      </c>
      <c r="J112" s="14">
        <f t="shared" si="13"/>
        <v>1.0162476004176146E-2</v>
      </c>
      <c r="K112" s="14">
        <f t="shared" si="19"/>
        <v>55.963161966435607</v>
      </c>
      <c r="L112" s="19">
        <f t="shared" si="11"/>
        <v>575678225.30806553</v>
      </c>
      <c r="M112" s="14">
        <f t="shared" si="14"/>
        <v>1.2194971205011375E-2</v>
      </c>
      <c r="N112" s="14">
        <f t="shared" si="20"/>
        <v>67.155794359722734</v>
      </c>
      <c r="O112" s="19">
        <f t="shared" si="15"/>
        <v>690813870.36967862</v>
      </c>
    </row>
    <row r="113" spans="1:15" x14ac:dyDescent="0.2">
      <c r="A113" s="15">
        <f t="shared" si="16"/>
        <v>46</v>
      </c>
      <c r="B113" s="15">
        <v>200</v>
      </c>
      <c r="C113" s="25">
        <v>3550.192926375993</v>
      </c>
      <c r="D113" s="25">
        <v>6190299700</v>
      </c>
      <c r="E113" s="25">
        <v>12</v>
      </c>
      <c r="F113" s="25">
        <v>30633000</v>
      </c>
      <c r="G113" s="14">
        <f>VLOOKUP(A113,Mortality!$A$4:$C$29,3,FALSE)</f>
        <v>4.0649904016704583E-3</v>
      </c>
      <c r="H113" s="14">
        <f t="shared" si="17"/>
        <v>14.431500169796768</v>
      </c>
      <c r="I113" s="19">
        <f t="shared" si="18"/>
        <v>25163508.863963518</v>
      </c>
      <c r="J113" s="14">
        <f t="shared" si="13"/>
        <v>1.2194971205011375E-2</v>
      </c>
      <c r="K113" s="14">
        <f t="shared" si="19"/>
        <v>43.294500509390303</v>
      </c>
      <c r="L113" s="19">
        <f t="shared" si="11"/>
        <v>75490526.591890559</v>
      </c>
      <c r="M113" s="14">
        <f t="shared" si="14"/>
        <v>1.4904964806125014E-2</v>
      </c>
      <c r="N113" s="14">
        <f t="shared" si="20"/>
        <v>52.915500622588148</v>
      </c>
      <c r="O113" s="19">
        <f t="shared" si="15"/>
        <v>92266199.16786623</v>
      </c>
    </row>
    <row r="114" spans="1:15" x14ac:dyDescent="0.2">
      <c r="A114" s="15">
        <f t="shared" si="16"/>
        <v>47</v>
      </c>
      <c r="B114" s="15">
        <v>50</v>
      </c>
      <c r="C114" s="25">
        <v>12681.949707734078</v>
      </c>
      <c r="D114" s="25">
        <v>123583159100</v>
      </c>
      <c r="E114" s="25">
        <v>55</v>
      </c>
      <c r="F114" s="25">
        <v>611364000</v>
      </c>
      <c r="G114" s="14">
        <f>VLOOKUP(A114,Mortality!$A$4:$C$29,3,FALSE)</f>
        <v>4.0649904016704583E-3</v>
      </c>
      <c r="H114" s="14">
        <f t="shared" si="17"/>
        <v>51.552003836406499</v>
      </c>
      <c r="I114" s="19">
        <f t="shared" si="18"/>
        <v>502364355.54961318</v>
      </c>
      <c r="J114" s="14">
        <f t="shared" si="13"/>
        <v>6.0974856025056874E-3</v>
      </c>
      <c r="K114" s="14">
        <f t="shared" si="19"/>
        <v>77.328005754609748</v>
      </c>
      <c r="L114" s="19">
        <f t="shared" si="11"/>
        <v>753546533.32441974</v>
      </c>
      <c r="M114" s="14">
        <f t="shared" si="14"/>
        <v>6.7749840027840971E-3</v>
      </c>
      <c r="N114" s="14">
        <f t="shared" si="20"/>
        <v>85.920006394010841</v>
      </c>
      <c r="O114" s="19">
        <f t="shared" si="15"/>
        <v>837273925.91602194</v>
      </c>
    </row>
    <row r="115" spans="1:15" x14ac:dyDescent="0.2">
      <c r="A115" s="15">
        <f t="shared" si="16"/>
        <v>47</v>
      </c>
      <c r="B115" s="15">
        <v>75</v>
      </c>
      <c r="C115" s="25">
        <v>9494.5921837325859</v>
      </c>
      <c r="D115" s="25">
        <v>100536040300</v>
      </c>
      <c r="E115" s="25">
        <v>43</v>
      </c>
      <c r="F115" s="25">
        <v>497367000</v>
      </c>
      <c r="G115" s="14">
        <f>VLOOKUP(A115,Mortality!$A$4:$C$29,3,FALSE)</f>
        <v>4.0649904016704583E-3</v>
      </c>
      <c r="H115" s="14">
        <f t="shared" si="17"/>
        <v>38.595426094648317</v>
      </c>
      <c r="I115" s="19">
        <f t="shared" si="18"/>
        <v>408678038.84145439</v>
      </c>
      <c r="J115" s="14">
        <f t="shared" si="13"/>
        <v>7.113733202923302E-3</v>
      </c>
      <c r="K115" s="14">
        <f t="shared" si="19"/>
        <v>67.541995665634559</v>
      </c>
      <c r="L115" s="19">
        <f t="shared" si="11"/>
        <v>715186567.97254515</v>
      </c>
      <c r="M115" s="14">
        <f t="shared" si="14"/>
        <v>8.1299808033409166E-3</v>
      </c>
      <c r="N115" s="14">
        <f t="shared" si="20"/>
        <v>77.190852189296635</v>
      </c>
      <c r="O115" s="19">
        <f t="shared" si="15"/>
        <v>817356077.68290877</v>
      </c>
    </row>
    <row r="116" spans="1:15" x14ac:dyDescent="0.2">
      <c r="A116" s="15">
        <f t="shared" si="16"/>
        <v>47</v>
      </c>
      <c r="B116" s="15">
        <v>100</v>
      </c>
      <c r="C116" s="25">
        <v>7655.1107299576142</v>
      </c>
      <c r="D116" s="25">
        <v>83295891800</v>
      </c>
      <c r="E116" s="25">
        <v>26</v>
      </c>
      <c r="F116" s="25">
        <v>412059000</v>
      </c>
      <c r="G116" s="14">
        <f>VLOOKUP(A116,Mortality!$A$4:$C$29,3,FALSE)</f>
        <v>4.0649904016704583E-3</v>
      </c>
      <c r="H116" s="14">
        <f t="shared" si="17"/>
        <v>31.117951641002236</v>
      </c>
      <c r="I116" s="19">
        <f t="shared" si="18"/>
        <v>338597000.66558105</v>
      </c>
      <c r="J116" s="14">
        <f t="shared" si="13"/>
        <v>8.1299808033409166E-3</v>
      </c>
      <c r="K116" s="14">
        <f t="shared" si="19"/>
        <v>62.235903282004472</v>
      </c>
      <c r="L116" s="19">
        <f t="shared" si="11"/>
        <v>677194001.3311621</v>
      </c>
      <c r="M116" s="14">
        <f t="shared" si="14"/>
        <v>9.484977603897736E-3</v>
      </c>
      <c r="N116" s="14">
        <f t="shared" si="20"/>
        <v>72.608553829005217</v>
      </c>
      <c r="O116" s="19">
        <f t="shared" si="15"/>
        <v>790059668.21968913</v>
      </c>
    </row>
    <row r="117" spans="1:15" x14ac:dyDescent="0.2">
      <c r="A117" s="15">
        <f t="shared" si="16"/>
        <v>47</v>
      </c>
      <c r="B117" s="15">
        <v>150</v>
      </c>
      <c r="C117" s="25">
        <v>5675.2217694185883</v>
      </c>
      <c r="D117" s="25">
        <v>60395525200</v>
      </c>
      <c r="E117" s="25">
        <v>25</v>
      </c>
      <c r="F117" s="25">
        <v>298793000</v>
      </c>
      <c r="G117" s="14">
        <f>VLOOKUP(A117,Mortality!$A$4:$C$29,3,FALSE)</f>
        <v>4.0649904016704583E-3</v>
      </c>
      <c r="H117" s="14">
        <f t="shared" si="17"/>
        <v>23.069722020037798</v>
      </c>
      <c r="I117" s="19">
        <f t="shared" si="18"/>
        <v>245507230.24184629</v>
      </c>
      <c r="J117" s="14">
        <f t="shared" si="13"/>
        <v>1.0162476004176146E-2</v>
      </c>
      <c r="K117" s="14">
        <f t="shared" si="19"/>
        <v>57.674305050094489</v>
      </c>
      <c r="L117" s="19">
        <f t="shared" si="11"/>
        <v>613768075.60461569</v>
      </c>
      <c r="M117" s="14">
        <f t="shared" si="14"/>
        <v>1.2194971205011375E-2</v>
      </c>
      <c r="N117" s="14">
        <f t="shared" si="20"/>
        <v>69.20916606011339</v>
      </c>
      <c r="O117" s="19">
        <f t="shared" si="15"/>
        <v>736521690.72553885</v>
      </c>
    </row>
    <row r="118" spans="1:15" x14ac:dyDescent="0.2">
      <c r="A118" s="15">
        <f t="shared" si="16"/>
        <v>47</v>
      </c>
      <c r="B118" s="15">
        <v>200</v>
      </c>
      <c r="C118" s="25">
        <v>3664.389889878772</v>
      </c>
      <c r="D118" s="25">
        <v>6599882000</v>
      </c>
      <c r="E118" s="25">
        <v>25</v>
      </c>
      <c r="F118" s="25">
        <v>32657000</v>
      </c>
      <c r="G118" s="14">
        <f>VLOOKUP(A118,Mortality!$A$4:$C$29,3,FALSE)</f>
        <v>4.0649904016704583E-3</v>
      </c>
      <c r="H118" s="14">
        <f t="shared" si="17"/>
        <v>14.895709730335476</v>
      </c>
      <c r="I118" s="19">
        <f t="shared" si="18"/>
        <v>26828456.982157629</v>
      </c>
      <c r="J118" s="14">
        <f t="shared" si="13"/>
        <v>1.2194971205011375E-2</v>
      </c>
      <c r="K118" s="14">
        <f t="shared" si="19"/>
        <v>44.687129191006427</v>
      </c>
      <c r="L118" s="19">
        <f t="shared" ref="L118:L181" si="21">$D118*J118</f>
        <v>80485370.946472883</v>
      </c>
      <c r="M118" s="14">
        <f t="shared" si="14"/>
        <v>1.4904964806125014E-2</v>
      </c>
      <c r="N118" s="14">
        <f t="shared" si="20"/>
        <v>54.617602344563409</v>
      </c>
      <c r="O118" s="19">
        <f t="shared" si="15"/>
        <v>98371008.934577972</v>
      </c>
    </row>
    <row r="119" spans="1:15" x14ac:dyDescent="0.2">
      <c r="A119" s="15">
        <f t="shared" si="16"/>
        <v>48</v>
      </c>
      <c r="B119" s="15">
        <v>50</v>
      </c>
      <c r="C119" s="25">
        <v>13033.209680951011</v>
      </c>
      <c r="D119" s="25">
        <v>130594953400</v>
      </c>
      <c r="E119" s="25">
        <v>55</v>
      </c>
      <c r="F119" s="25">
        <v>669246000</v>
      </c>
      <c r="G119" s="14">
        <f>VLOOKUP(A119,Mortality!$A$4:$C$29,3,FALSE)</f>
        <v>4.2109131340381167E-3</v>
      </c>
      <c r="H119" s="14">
        <f t="shared" si="17"/>
        <v>54.881713824189347</v>
      </c>
      <c r="I119" s="19">
        <f t="shared" si="18"/>
        <v>549924004.51115584</v>
      </c>
      <c r="J119" s="14">
        <f t="shared" ref="J119:J182" si="22">G119*(1+B119/100)</f>
        <v>6.3163697010571746E-3</v>
      </c>
      <c r="K119" s="14">
        <f t="shared" si="19"/>
        <v>82.322570736284007</v>
      </c>
      <c r="L119" s="19">
        <f t="shared" si="21"/>
        <v>824886006.76673365</v>
      </c>
      <c r="M119" s="14">
        <f t="shared" ref="M119:M182" si="23">G119/0.75*(1+B119/100-0.25)</f>
        <v>7.0181885567301939E-3</v>
      </c>
      <c r="N119" s="14">
        <f t="shared" si="20"/>
        <v>91.469523040315565</v>
      </c>
      <c r="O119" s="19">
        <f t="shared" ref="O119:O182" si="24">$D119*M119</f>
        <v>916540007.51859295</v>
      </c>
    </row>
    <row r="120" spans="1:15" x14ac:dyDescent="0.2">
      <c r="A120" s="15">
        <f t="shared" si="16"/>
        <v>48</v>
      </c>
      <c r="B120" s="15">
        <v>75</v>
      </c>
      <c r="C120" s="25">
        <v>9769.1376740057985</v>
      </c>
      <c r="D120" s="25">
        <v>106240199700</v>
      </c>
      <c r="E120" s="25">
        <v>43</v>
      </c>
      <c r="F120" s="25">
        <v>544443000</v>
      </c>
      <c r="G120" s="14">
        <f>VLOOKUP(A120,Mortality!$A$4:$C$29,3,FALSE)</f>
        <v>4.2109131340381167E-3</v>
      </c>
      <c r="H120" s="14">
        <f t="shared" si="17"/>
        <v>41.136990139697595</v>
      </c>
      <c r="I120" s="19">
        <f t="shared" si="18"/>
        <v>447368252.27956241</v>
      </c>
      <c r="J120" s="14">
        <f t="shared" si="22"/>
        <v>7.369097984566704E-3</v>
      </c>
      <c r="K120" s="14">
        <f t="shared" si="19"/>
        <v>71.989732744470786</v>
      </c>
      <c r="L120" s="19">
        <f t="shared" si="21"/>
        <v>782894441.48923421</v>
      </c>
      <c r="M120" s="14">
        <f t="shared" si="23"/>
        <v>8.4218262680762334E-3</v>
      </c>
      <c r="N120" s="14">
        <f t="shared" si="20"/>
        <v>82.27398027939519</v>
      </c>
      <c r="O120" s="19">
        <f t="shared" si="24"/>
        <v>894736504.55912483</v>
      </c>
    </row>
    <row r="121" spans="1:15" x14ac:dyDescent="0.2">
      <c r="A121" s="15">
        <f t="shared" si="16"/>
        <v>48</v>
      </c>
      <c r="B121" s="15">
        <v>100</v>
      </c>
      <c r="C121" s="25">
        <v>7868.3898813159558</v>
      </c>
      <c r="D121" s="25">
        <v>88021889000</v>
      </c>
      <c r="E121" s="25">
        <v>37</v>
      </c>
      <c r="F121" s="25">
        <v>451083000</v>
      </c>
      <c r="G121" s="14">
        <f>VLOOKUP(A121,Mortality!$A$4:$C$29,3,FALSE)</f>
        <v>4.2109131340381167E-3</v>
      </c>
      <c r="H121" s="14">
        <f t="shared" si="17"/>
        <v>33.133106294965977</v>
      </c>
      <c r="I121" s="19">
        <f t="shared" si="18"/>
        <v>370652528.47294521</v>
      </c>
      <c r="J121" s="14">
        <f t="shared" si="22"/>
        <v>8.4218262680762334E-3</v>
      </c>
      <c r="K121" s="14">
        <f t="shared" si="19"/>
        <v>66.266212589931953</v>
      </c>
      <c r="L121" s="19">
        <f t="shared" si="21"/>
        <v>741305056.94589043</v>
      </c>
      <c r="M121" s="14">
        <f t="shared" si="23"/>
        <v>9.825463979422272E-3</v>
      </c>
      <c r="N121" s="14">
        <f t="shared" si="20"/>
        <v>77.310581354920615</v>
      </c>
      <c r="O121" s="19">
        <f t="shared" si="24"/>
        <v>864855899.7702055</v>
      </c>
    </row>
    <row r="122" spans="1:15" x14ac:dyDescent="0.2">
      <c r="A122" s="15">
        <f t="shared" si="16"/>
        <v>48</v>
      </c>
      <c r="B122" s="15">
        <v>150</v>
      </c>
      <c r="C122" s="25">
        <v>5833.0430991356598</v>
      </c>
      <c r="D122" s="25">
        <v>63822213800</v>
      </c>
      <c r="E122" s="25">
        <v>31</v>
      </c>
      <c r="F122" s="25">
        <v>327078000</v>
      </c>
      <c r="G122" s="14">
        <f>VLOOKUP(A122,Mortality!$A$4:$C$29,3,FALSE)</f>
        <v>4.2109131340381167E-3</v>
      </c>
      <c r="H122" s="14">
        <f t="shared" si="17"/>
        <v>24.562437797560751</v>
      </c>
      <c r="I122" s="19">
        <f t="shared" si="18"/>
        <v>268749798.33380872</v>
      </c>
      <c r="J122" s="14">
        <f t="shared" si="22"/>
        <v>1.0527282835095292E-2</v>
      </c>
      <c r="K122" s="14">
        <f t="shared" si="19"/>
        <v>61.406094493901875</v>
      </c>
      <c r="L122" s="19">
        <f t="shared" si="21"/>
        <v>671874495.83452189</v>
      </c>
      <c r="M122" s="14">
        <f t="shared" si="23"/>
        <v>1.2632739402114349E-2</v>
      </c>
      <c r="N122" s="14">
        <f t="shared" si="20"/>
        <v>73.687313392682242</v>
      </c>
      <c r="O122" s="19">
        <f t="shared" si="24"/>
        <v>806249395.00142622</v>
      </c>
    </row>
    <row r="123" spans="1:15" x14ac:dyDescent="0.2">
      <c r="A123" s="15">
        <f t="shared" ref="A123:A183" si="25">A118+1</f>
        <v>48</v>
      </c>
      <c r="B123" s="15">
        <v>200</v>
      </c>
      <c r="C123" s="25">
        <v>3768.5399582353257</v>
      </c>
      <c r="D123" s="25">
        <v>6974342500</v>
      </c>
      <c r="E123" s="25">
        <v>25</v>
      </c>
      <c r="F123" s="25">
        <v>35740000</v>
      </c>
      <c r="G123" s="14">
        <f>VLOOKUP(A123,Mortality!$A$4:$C$29,3,FALSE)</f>
        <v>4.2109131340381167E-3</v>
      </c>
      <c r="H123" s="14">
        <f t="shared" si="17"/>
        <v>15.868994406280589</v>
      </c>
      <c r="I123" s="19">
        <f t="shared" si="18"/>
        <v>29368350.434530232</v>
      </c>
      <c r="J123" s="14">
        <f t="shared" si="22"/>
        <v>1.2632739402114349E-2</v>
      </c>
      <c r="K123" s="14">
        <f t="shared" si="19"/>
        <v>47.606983218841762</v>
      </c>
      <c r="L123" s="19">
        <f t="shared" si="21"/>
        <v>88105051.3035907</v>
      </c>
      <c r="M123" s="14">
        <f t="shared" si="23"/>
        <v>1.5440014824806426E-2</v>
      </c>
      <c r="N123" s="14">
        <f t="shared" si="20"/>
        <v>58.186312823028821</v>
      </c>
      <c r="O123" s="19">
        <f t="shared" si="24"/>
        <v>107683951.59327751</v>
      </c>
    </row>
    <row r="124" spans="1:15" x14ac:dyDescent="0.2">
      <c r="A124" s="15">
        <f t="shared" si="25"/>
        <v>49</v>
      </c>
      <c r="B124" s="15">
        <v>50</v>
      </c>
      <c r="C124" s="25">
        <v>12459.990472119767</v>
      </c>
      <c r="D124" s="25">
        <v>119200113300</v>
      </c>
      <c r="E124" s="25">
        <v>43</v>
      </c>
      <c r="F124" s="25">
        <v>613864000</v>
      </c>
      <c r="G124" s="14">
        <f>VLOOKUP(A124,Mortality!$A$4:$C$29,3,FALSE)</f>
        <v>4.2317592386620657E-3</v>
      </c>
      <c r="H124" s="14">
        <f t="shared" si="17"/>
        <v>52.727679794034138</v>
      </c>
      <c r="I124" s="19">
        <f t="shared" si="18"/>
        <v>504426180.70683998</v>
      </c>
      <c r="J124" s="14">
        <f t="shared" si="22"/>
        <v>6.3476388579930985E-3</v>
      </c>
      <c r="K124" s="14">
        <f t="shared" si="19"/>
        <v>79.091519691051204</v>
      </c>
      <c r="L124" s="19">
        <f t="shared" si="21"/>
        <v>756639271.06025994</v>
      </c>
      <c r="M124" s="14">
        <f t="shared" si="23"/>
        <v>7.0529320644367767E-3</v>
      </c>
      <c r="N124" s="14">
        <f t="shared" si="20"/>
        <v>87.879466323390233</v>
      </c>
      <c r="O124" s="19">
        <f t="shared" si="24"/>
        <v>840710301.17806673</v>
      </c>
    </row>
    <row r="125" spans="1:15" x14ac:dyDescent="0.2">
      <c r="A125" s="15">
        <f t="shared" si="25"/>
        <v>49</v>
      </c>
      <c r="B125" s="15">
        <v>75</v>
      </c>
      <c r="C125" s="25">
        <v>9320.7278156198063</v>
      </c>
      <c r="D125" s="25">
        <v>96970392100</v>
      </c>
      <c r="E125" s="25">
        <v>43</v>
      </c>
      <c r="F125" s="25">
        <v>499405000</v>
      </c>
      <c r="G125" s="14">
        <f>VLOOKUP(A125,Mortality!$A$4:$C$29,3,FALSE)</f>
        <v>4.2317592386620657E-3</v>
      </c>
      <c r="H125" s="14">
        <f t="shared" si="17"/>
        <v>39.443076044803611</v>
      </c>
      <c r="I125" s="19">
        <f t="shared" si="18"/>
        <v>410355352.64585799</v>
      </c>
      <c r="J125" s="14">
        <f t="shared" si="22"/>
        <v>7.4055786676586154E-3</v>
      </c>
      <c r="K125" s="14">
        <f t="shared" si="19"/>
        <v>69.025383078406321</v>
      </c>
      <c r="L125" s="19">
        <f t="shared" si="21"/>
        <v>718121867.13025153</v>
      </c>
      <c r="M125" s="14">
        <f t="shared" si="23"/>
        <v>8.4635184773241313E-3</v>
      </c>
      <c r="N125" s="14">
        <f t="shared" si="20"/>
        <v>78.886152089607222</v>
      </c>
      <c r="O125" s="19">
        <f t="shared" si="24"/>
        <v>820710705.29171598</v>
      </c>
    </row>
    <row r="126" spans="1:15" x14ac:dyDescent="0.2">
      <c r="A126" s="15">
        <f t="shared" si="25"/>
        <v>49</v>
      </c>
      <c r="B126" s="15">
        <v>100</v>
      </c>
      <c r="C126" s="25">
        <v>7516.8067014097969</v>
      </c>
      <c r="D126" s="25">
        <v>80341689000</v>
      </c>
      <c r="E126" s="25">
        <v>38</v>
      </c>
      <c r="F126" s="25">
        <v>413750000</v>
      </c>
      <c r="G126" s="14">
        <f>VLOOKUP(A126,Mortality!$A$4:$C$29,3,FALSE)</f>
        <v>4.2317592386620657E-3</v>
      </c>
      <c r="H126" s="14">
        <f t="shared" si="17"/>
        <v>31.809316203927835</v>
      </c>
      <c r="I126" s="19">
        <f t="shared" si="18"/>
        <v>339986684.67546445</v>
      </c>
      <c r="J126" s="14">
        <f t="shared" si="22"/>
        <v>8.4635184773241313E-3</v>
      </c>
      <c r="K126" s="14">
        <f t="shared" si="19"/>
        <v>63.618632407855671</v>
      </c>
      <c r="L126" s="19">
        <f t="shared" si="21"/>
        <v>679973369.3509289</v>
      </c>
      <c r="M126" s="14">
        <f t="shared" si="23"/>
        <v>9.8741048902114877E-3</v>
      </c>
      <c r="N126" s="14">
        <f t="shared" si="20"/>
        <v>74.221737809164964</v>
      </c>
      <c r="O126" s="19">
        <f t="shared" si="24"/>
        <v>793302264.24275053</v>
      </c>
    </row>
    <row r="127" spans="1:15" x14ac:dyDescent="0.2">
      <c r="A127" s="15">
        <f t="shared" si="25"/>
        <v>49</v>
      </c>
      <c r="B127" s="15">
        <v>150</v>
      </c>
      <c r="C127" s="25">
        <v>5572.3861820009579</v>
      </c>
      <c r="D127" s="25">
        <v>58253515300</v>
      </c>
      <c r="E127" s="25">
        <v>19</v>
      </c>
      <c r="F127" s="25">
        <v>299999000</v>
      </c>
      <c r="G127" s="14">
        <f>VLOOKUP(A127,Mortality!$A$4:$C$29,3,FALSE)</f>
        <v>4.2317592386620657E-3</v>
      </c>
      <c r="H127" s="14">
        <f t="shared" si="17"/>
        <v>23.580996707075389</v>
      </c>
      <c r="I127" s="19">
        <f t="shared" si="18"/>
        <v>246514851.55531698</v>
      </c>
      <c r="J127" s="14">
        <f t="shared" si="22"/>
        <v>1.0579398096655163E-2</v>
      </c>
      <c r="K127" s="14">
        <f t="shared" si="19"/>
        <v>58.952491767688464</v>
      </c>
      <c r="L127" s="19">
        <f t="shared" si="21"/>
        <v>616287128.88829243</v>
      </c>
      <c r="M127" s="14">
        <f t="shared" si="23"/>
        <v>1.2695277715986197E-2</v>
      </c>
      <c r="N127" s="14">
        <f t="shared" si="20"/>
        <v>70.742990121226171</v>
      </c>
      <c r="O127" s="19">
        <f t="shared" si="24"/>
        <v>739544554.66595101</v>
      </c>
    </row>
    <row r="128" spans="1:15" x14ac:dyDescent="0.2">
      <c r="A128" s="15">
        <f t="shared" si="25"/>
        <v>49</v>
      </c>
      <c r="B128" s="15">
        <v>200</v>
      </c>
      <c r="C128" s="25">
        <v>3606.8445446402607</v>
      </c>
      <c r="D128" s="25">
        <v>6365808200</v>
      </c>
      <c r="E128" s="25">
        <v>26</v>
      </c>
      <c r="F128" s="25">
        <v>32795000</v>
      </c>
      <c r="G128" s="14">
        <f>VLOOKUP(A128,Mortality!$A$4:$C$29,3,FALSE)</f>
        <v>4.2317592386620657E-3</v>
      </c>
      <c r="H128" s="14">
        <f t="shared" si="17"/>
        <v>15.263297724199294</v>
      </c>
      <c r="I128" s="19">
        <f t="shared" si="18"/>
        <v>26938567.661900736</v>
      </c>
      <c r="J128" s="14">
        <f t="shared" si="22"/>
        <v>1.2695277715986197E-2</v>
      </c>
      <c r="K128" s="14">
        <f t="shared" si="19"/>
        <v>45.789893172597885</v>
      </c>
      <c r="L128" s="19">
        <f t="shared" si="21"/>
        <v>80815702.985702202</v>
      </c>
      <c r="M128" s="14">
        <f t="shared" si="23"/>
        <v>1.5516450541760908E-2</v>
      </c>
      <c r="N128" s="14">
        <f t="shared" si="20"/>
        <v>55.965424988730746</v>
      </c>
      <c r="O128" s="19">
        <f t="shared" si="24"/>
        <v>98774748.093636036</v>
      </c>
    </row>
    <row r="129" spans="1:15" x14ac:dyDescent="0.2">
      <c r="A129" s="15">
        <f t="shared" si="25"/>
        <v>50</v>
      </c>
      <c r="B129" s="15">
        <v>50</v>
      </c>
      <c r="C129" s="25">
        <v>12071.897437254316</v>
      </c>
      <c r="D129" s="25">
        <v>111978461700</v>
      </c>
      <c r="E129" s="25">
        <v>42</v>
      </c>
      <c r="F129" s="25">
        <v>576673000</v>
      </c>
      <c r="G129" s="14">
        <f>VLOOKUP(A129,Mortality!$A$4:$C$29,3,FALSE)</f>
        <v>4.2317592386620657E-3</v>
      </c>
      <c r="H129" s="14">
        <f t="shared" si="17"/>
        <v>51.085363508281866</v>
      </c>
      <c r="I129" s="19">
        <f t="shared" si="18"/>
        <v>473865889.83014131</v>
      </c>
      <c r="J129" s="14">
        <f t="shared" si="22"/>
        <v>6.3476388579930985E-3</v>
      </c>
      <c r="K129" s="14">
        <f t="shared" si="19"/>
        <v>76.628045262422802</v>
      </c>
      <c r="L129" s="19">
        <f t="shared" si="21"/>
        <v>710798834.74521196</v>
      </c>
      <c r="M129" s="14">
        <f t="shared" si="23"/>
        <v>7.0529320644367767E-3</v>
      </c>
      <c r="N129" s="14">
        <f t="shared" si="20"/>
        <v>85.142272513803121</v>
      </c>
      <c r="O129" s="19">
        <f t="shared" si="24"/>
        <v>789776483.05023551</v>
      </c>
    </row>
    <row r="130" spans="1:15" x14ac:dyDescent="0.2">
      <c r="A130" s="15">
        <f t="shared" si="25"/>
        <v>50</v>
      </c>
      <c r="B130" s="15">
        <v>75</v>
      </c>
      <c r="C130" s="25">
        <v>9042.4182653667904</v>
      </c>
      <c r="D130" s="25">
        <v>91095511900</v>
      </c>
      <c r="E130" s="25">
        <v>44</v>
      </c>
      <c r="F130" s="25">
        <v>469130000</v>
      </c>
      <c r="G130" s="14">
        <f>VLOOKUP(A130,Mortality!$A$4:$C$29,3,FALSE)</f>
        <v>4.2317592386620657E-3</v>
      </c>
      <c r="H130" s="14">
        <f t="shared" si="17"/>
        <v>38.265337034312523</v>
      </c>
      <c r="I130" s="19">
        <f t="shared" si="18"/>
        <v>385494274.08347517</v>
      </c>
      <c r="J130" s="14">
        <f t="shared" si="22"/>
        <v>7.4055786676586154E-3</v>
      </c>
      <c r="K130" s="14">
        <f t="shared" si="19"/>
        <v>66.964339810046923</v>
      </c>
      <c r="L130" s="19">
        <f t="shared" si="21"/>
        <v>674614979.64608157</v>
      </c>
      <c r="M130" s="14">
        <f t="shared" si="23"/>
        <v>8.4635184773241313E-3</v>
      </c>
      <c r="N130" s="14">
        <f t="shared" si="20"/>
        <v>76.530674068625046</v>
      </c>
      <c r="O130" s="19">
        <f t="shared" si="24"/>
        <v>770988548.16695035</v>
      </c>
    </row>
    <row r="131" spans="1:15" x14ac:dyDescent="0.2">
      <c r="A131" s="15">
        <f t="shared" si="25"/>
        <v>50</v>
      </c>
      <c r="B131" s="15">
        <v>100</v>
      </c>
      <c r="C131" s="25">
        <v>7285.9607275221833</v>
      </c>
      <c r="D131" s="25">
        <v>75474246600</v>
      </c>
      <c r="E131" s="25">
        <v>36</v>
      </c>
      <c r="F131" s="25">
        <v>388701000</v>
      </c>
      <c r="G131" s="14">
        <f>VLOOKUP(A131,Mortality!$A$4:$C$29,3,FALSE)</f>
        <v>4.2317592386620657E-3</v>
      </c>
      <c r="H131" s="14">
        <f t="shared" ref="H131:H183" si="26">C131*G131</f>
        <v>30.832431621220984</v>
      </c>
      <c r="I131" s="19">
        <f t="shared" ref="I131:I183" si="27">D131*G131</f>
        <v>319388840.33060902</v>
      </c>
      <c r="J131" s="14">
        <f t="shared" si="22"/>
        <v>8.4635184773241313E-3</v>
      </c>
      <c r="K131" s="14">
        <f t="shared" ref="K131:K183" si="28">$C131*J131</f>
        <v>61.664863242441967</v>
      </c>
      <c r="L131" s="19">
        <f t="shared" si="21"/>
        <v>638777680.66121805</v>
      </c>
      <c r="M131" s="14">
        <f t="shared" si="23"/>
        <v>9.8741048902114877E-3</v>
      </c>
      <c r="N131" s="14">
        <f t="shared" ref="N131:N183" si="29">$C131*M131</f>
        <v>71.94234044951564</v>
      </c>
      <c r="O131" s="19">
        <f t="shared" si="24"/>
        <v>745240627.4380877</v>
      </c>
    </row>
    <row r="132" spans="1:15" x14ac:dyDescent="0.2">
      <c r="A132" s="15">
        <f t="shared" si="25"/>
        <v>50</v>
      </c>
      <c r="B132" s="15">
        <v>150</v>
      </c>
      <c r="C132" s="25">
        <v>5407.485372921039</v>
      </c>
      <c r="D132" s="25">
        <v>54724268700</v>
      </c>
      <c r="E132" s="25">
        <v>32</v>
      </c>
      <c r="F132" s="25">
        <v>281847000</v>
      </c>
      <c r="G132" s="14">
        <f>VLOOKUP(A132,Mortality!$A$4:$C$29,3,FALSE)</f>
        <v>4.2317592386620657E-3</v>
      </c>
      <c r="H132" s="14">
        <f t="shared" si="26"/>
        <v>22.883176184788592</v>
      </c>
      <c r="I132" s="19">
        <f t="shared" si="27"/>
        <v>231579929.65025032</v>
      </c>
      <c r="J132" s="14">
        <f t="shared" si="22"/>
        <v>1.0579398096655163E-2</v>
      </c>
      <c r="K132" s="14">
        <f t="shared" si="28"/>
        <v>57.207940461971475</v>
      </c>
      <c r="L132" s="19">
        <f t="shared" si="21"/>
        <v>578949824.12562573</v>
      </c>
      <c r="M132" s="14">
        <f t="shared" si="23"/>
        <v>1.2695277715986197E-2</v>
      </c>
      <c r="N132" s="14">
        <f t="shared" si="29"/>
        <v>68.649528554365773</v>
      </c>
      <c r="O132" s="19">
        <f t="shared" si="24"/>
        <v>694739788.95075095</v>
      </c>
    </row>
    <row r="133" spans="1:15" x14ac:dyDescent="0.2">
      <c r="A133" s="15">
        <f t="shared" si="25"/>
        <v>50</v>
      </c>
      <c r="B133" s="15">
        <v>200</v>
      </c>
      <c r="C133" s="25">
        <v>3497.6229887081681</v>
      </c>
      <c r="D133" s="25">
        <v>5980140300</v>
      </c>
      <c r="E133" s="25">
        <v>26</v>
      </c>
      <c r="F133" s="25">
        <v>30809000</v>
      </c>
      <c r="G133" s="14">
        <f>VLOOKUP(A133,Mortality!$A$4:$C$29,3,FALSE)</f>
        <v>4.2317592386620657E-3</v>
      </c>
      <c r="H133" s="14">
        <f t="shared" si="26"/>
        <v>14.801098395822617</v>
      </c>
      <c r="I133" s="19">
        <f t="shared" si="27"/>
        <v>25306513.963020336</v>
      </c>
      <c r="J133" s="14">
        <f t="shared" si="22"/>
        <v>1.2695277715986197E-2</v>
      </c>
      <c r="K133" s="14">
        <f t="shared" si="28"/>
        <v>44.403295187467847</v>
      </c>
      <c r="L133" s="19">
        <f t="shared" si="21"/>
        <v>75919541.889061004</v>
      </c>
      <c r="M133" s="14">
        <f t="shared" si="23"/>
        <v>1.5516450541760908E-2</v>
      </c>
      <c r="N133" s="14">
        <f t="shared" si="29"/>
        <v>54.270694118016259</v>
      </c>
      <c r="O133" s="19">
        <f t="shared" si="24"/>
        <v>92790551.19774124</v>
      </c>
    </row>
    <row r="134" spans="1:15" x14ac:dyDescent="0.2">
      <c r="A134" s="15">
        <f t="shared" si="25"/>
        <v>51</v>
      </c>
      <c r="B134" s="15">
        <v>50</v>
      </c>
      <c r="C134" s="25">
        <v>10731.305927066358</v>
      </c>
      <c r="D134" s="25">
        <v>88553910800</v>
      </c>
      <c r="E134" s="25">
        <v>37</v>
      </c>
      <c r="F134" s="25">
        <v>458288000</v>
      </c>
      <c r="G134" s="14">
        <f>VLOOKUP(A134,Mortality!$A$4:$C$29,3,FALSE)</f>
        <v>4.2526053432860181E-3</v>
      </c>
      <c r="H134" s="14">
        <f t="shared" si="26"/>
        <v>45.63600892587931</v>
      </c>
      <c r="I134" s="19">
        <f t="shared" si="27"/>
        <v>376584834.23695344</v>
      </c>
      <c r="J134" s="14">
        <f t="shared" si="22"/>
        <v>6.3789080149290276E-3</v>
      </c>
      <c r="K134" s="14">
        <f t="shared" si="28"/>
        <v>68.454013388818964</v>
      </c>
      <c r="L134" s="19">
        <f t="shared" si="21"/>
        <v>564877251.35543013</v>
      </c>
      <c r="M134" s="14">
        <f t="shared" si="23"/>
        <v>7.0876755721433629E-3</v>
      </c>
      <c r="N134" s="14">
        <f t="shared" si="29"/>
        <v>76.060014876465516</v>
      </c>
      <c r="O134" s="19">
        <f t="shared" si="24"/>
        <v>627641390.39492238</v>
      </c>
    </row>
    <row r="135" spans="1:15" x14ac:dyDescent="0.2">
      <c r="A135" s="15">
        <f t="shared" si="25"/>
        <v>51</v>
      </c>
      <c r="B135" s="15">
        <v>75</v>
      </c>
      <c r="C135" s="25">
        <v>8043.1177265713332</v>
      </c>
      <c r="D135" s="25">
        <v>72039423500</v>
      </c>
      <c r="E135" s="25">
        <v>43</v>
      </c>
      <c r="F135" s="25">
        <v>372827000</v>
      </c>
      <c r="G135" s="14">
        <f>VLOOKUP(A135,Mortality!$A$4:$C$29,3,FALSE)</f>
        <v>4.2526053432860181E-3</v>
      </c>
      <c r="H135" s="14">
        <f t="shared" si="26"/>
        <v>34.204205420695743</v>
      </c>
      <c r="I135" s="19">
        <f t="shared" si="27"/>
        <v>306355237.30334437</v>
      </c>
      <c r="J135" s="14">
        <f t="shared" si="22"/>
        <v>7.4420593507505319E-3</v>
      </c>
      <c r="K135" s="14">
        <f t="shared" si="28"/>
        <v>59.857359486217547</v>
      </c>
      <c r="L135" s="19">
        <f t="shared" si="21"/>
        <v>536121665.28085262</v>
      </c>
      <c r="M135" s="14">
        <f t="shared" si="23"/>
        <v>8.5052106865720362E-3</v>
      </c>
      <c r="N135" s="14">
        <f t="shared" si="29"/>
        <v>68.408410841391486</v>
      </c>
      <c r="O135" s="19">
        <f t="shared" si="24"/>
        <v>612710474.60668874</v>
      </c>
    </row>
    <row r="136" spans="1:15" x14ac:dyDescent="0.2">
      <c r="A136" s="15">
        <f t="shared" si="25"/>
        <v>51</v>
      </c>
      <c r="B136" s="15">
        <v>100</v>
      </c>
      <c r="C136" s="25">
        <v>6481.8553105036726</v>
      </c>
      <c r="D136" s="25">
        <v>59685939600</v>
      </c>
      <c r="E136" s="25">
        <v>31</v>
      </c>
      <c r="F136" s="25">
        <v>308908000</v>
      </c>
      <c r="G136" s="14">
        <f>VLOOKUP(A136,Mortality!$A$4:$C$29,3,FALSE)</f>
        <v>4.2526053432860181E-3</v>
      </c>
      <c r="H136" s="14">
        <f t="shared" si="26"/>
        <v>27.564772527854771</v>
      </c>
      <c r="I136" s="19">
        <f t="shared" si="27"/>
        <v>253820745.66200656</v>
      </c>
      <c r="J136" s="14">
        <f t="shared" si="22"/>
        <v>8.5052106865720362E-3</v>
      </c>
      <c r="K136" s="14">
        <f t="shared" si="28"/>
        <v>55.129545055709542</v>
      </c>
      <c r="L136" s="19">
        <f t="shared" si="21"/>
        <v>507641491.32401311</v>
      </c>
      <c r="M136" s="14">
        <f t="shared" si="23"/>
        <v>9.9227458010007086E-3</v>
      </c>
      <c r="N136" s="14">
        <f t="shared" si="29"/>
        <v>64.317802564994466</v>
      </c>
      <c r="O136" s="19">
        <f t="shared" si="24"/>
        <v>592248406.54468191</v>
      </c>
    </row>
    <row r="137" spans="1:15" x14ac:dyDescent="0.2">
      <c r="A137" s="15">
        <f t="shared" si="25"/>
        <v>51</v>
      </c>
      <c r="B137" s="15">
        <v>150</v>
      </c>
      <c r="C137" s="25">
        <v>4803.4120498972106</v>
      </c>
      <c r="D137" s="25">
        <v>43276608200</v>
      </c>
      <c r="E137" s="25">
        <v>18</v>
      </c>
      <c r="F137" s="25">
        <v>223979000</v>
      </c>
      <c r="G137" s="14">
        <f>VLOOKUP(A137,Mortality!$A$4:$C$29,3,FALSE)</f>
        <v>4.2526053432860181E-3</v>
      </c>
      <c r="H137" s="14">
        <f t="shared" si="26"/>
        <v>20.427015749397324</v>
      </c>
      <c r="I137" s="19">
        <f t="shared" si="27"/>
        <v>184038335.27061552</v>
      </c>
      <c r="J137" s="14">
        <f t="shared" si="22"/>
        <v>1.0631513358215045E-2</v>
      </c>
      <c r="K137" s="14">
        <f t="shared" si="28"/>
        <v>51.067539373493304</v>
      </c>
      <c r="L137" s="19">
        <f t="shared" si="21"/>
        <v>460095838.17653877</v>
      </c>
      <c r="M137" s="14">
        <f t="shared" si="23"/>
        <v>1.2757816029858053E-2</v>
      </c>
      <c r="N137" s="14">
        <f t="shared" si="29"/>
        <v>61.281047248191967</v>
      </c>
      <c r="O137" s="19">
        <f t="shared" si="24"/>
        <v>552115005.81184649</v>
      </c>
    </row>
    <row r="138" spans="1:15" x14ac:dyDescent="0.2">
      <c r="A138" s="15">
        <f t="shared" si="25"/>
        <v>51</v>
      </c>
      <c r="B138" s="15">
        <v>200</v>
      </c>
      <c r="C138" s="25">
        <v>3102.0538945911717</v>
      </c>
      <c r="D138" s="25">
        <v>4729166700</v>
      </c>
      <c r="E138" s="25">
        <v>13</v>
      </c>
      <c r="F138" s="25">
        <v>24485000</v>
      </c>
      <c r="G138" s="14">
        <f>VLOOKUP(A138,Mortality!$A$4:$C$29,3,FALSE)</f>
        <v>4.2526053432860181E-3</v>
      </c>
      <c r="H138" s="14">
        <f t="shared" si="26"/>
        <v>13.191810967299618</v>
      </c>
      <c r="I138" s="19">
        <f t="shared" si="27"/>
        <v>20111279.577710304</v>
      </c>
      <c r="J138" s="14">
        <f t="shared" si="22"/>
        <v>1.2757816029858055E-2</v>
      </c>
      <c r="K138" s="14">
        <f t="shared" si="28"/>
        <v>39.575432901898857</v>
      </c>
      <c r="L138" s="19">
        <f t="shared" si="21"/>
        <v>60333838.733130917</v>
      </c>
      <c r="M138" s="14">
        <f t="shared" si="23"/>
        <v>1.5592886258715398E-2</v>
      </c>
      <c r="N138" s="14">
        <f t="shared" si="29"/>
        <v>48.369973546765266</v>
      </c>
      <c r="O138" s="19">
        <f t="shared" si="24"/>
        <v>73741358.451604441</v>
      </c>
    </row>
    <row r="139" spans="1:15" x14ac:dyDescent="0.2">
      <c r="A139" s="15">
        <f t="shared" si="25"/>
        <v>52</v>
      </c>
      <c r="B139" s="15">
        <v>50</v>
      </c>
      <c r="C139" s="25">
        <v>10118.139694595722</v>
      </c>
      <c r="D139" s="25">
        <v>78603975600</v>
      </c>
      <c r="E139" s="25">
        <v>37</v>
      </c>
      <c r="F139" s="25">
        <v>408804000</v>
      </c>
      <c r="G139" s="14">
        <f>VLOOKUP(A139,Mortality!$A$4:$C$29,3,FALSE)</f>
        <v>4.2734514479099697E-3</v>
      </c>
      <c r="H139" s="14">
        <f t="shared" si="26"/>
        <v>43.239378728025429</v>
      </c>
      <c r="I139" s="19">
        <f t="shared" si="27"/>
        <v>335910273.33929992</v>
      </c>
      <c r="J139" s="14">
        <f t="shared" si="22"/>
        <v>6.4101771718649541E-3</v>
      </c>
      <c r="K139" s="14">
        <f t="shared" si="28"/>
        <v>64.859068092038143</v>
      </c>
      <c r="L139" s="19">
        <f t="shared" si="21"/>
        <v>503865410.00894988</v>
      </c>
      <c r="M139" s="14">
        <f t="shared" si="23"/>
        <v>7.1224190798499501E-3</v>
      </c>
      <c r="N139" s="14">
        <f t="shared" si="29"/>
        <v>72.065631213375724</v>
      </c>
      <c r="O139" s="19">
        <f t="shared" si="24"/>
        <v>559850455.5654999</v>
      </c>
    </row>
    <row r="140" spans="1:15" x14ac:dyDescent="0.2">
      <c r="A140" s="15">
        <f t="shared" si="25"/>
        <v>52</v>
      </c>
      <c r="B140" s="15">
        <v>75</v>
      </c>
      <c r="C140" s="25">
        <v>7578.0619108466144</v>
      </c>
      <c r="D140" s="25">
        <v>63945059500</v>
      </c>
      <c r="E140" s="25">
        <v>43</v>
      </c>
      <c r="F140" s="25">
        <v>332562000</v>
      </c>
      <c r="G140" s="14">
        <f>VLOOKUP(A140,Mortality!$A$4:$C$29,3,FALSE)</f>
        <v>4.2734514479099697E-3</v>
      </c>
      <c r="H140" s="14">
        <f t="shared" si="26"/>
        <v>32.384479645258857</v>
      </c>
      <c r="I140" s="19">
        <f t="shared" si="27"/>
        <v>273266107.10696417</v>
      </c>
      <c r="J140" s="14">
        <f t="shared" si="22"/>
        <v>7.4785400338424467E-3</v>
      </c>
      <c r="K140" s="14">
        <f t="shared" si="28"/>
        <v>56.672839379202998</v>
      </c>
      <c r="L140" s="19">
        <f t="shared" si="21"/>
        <v>478215687.43718725</v>
      </c>
      <c r="M140" s="14">
        <f t="shared" si="23"/>
        <v>8.5469028958199394E-3</v>
      </c>
      <c r="N140" s="14">
        <f t="shared" si="29"/>
        <v>64.768959290517714</v>
      </c>
      <c r="O140" s="19">
        <f t="shared" si="24"/>
        <v>546532214.21392834</v>
      </c>
    </row>
    <row r="141" spans="1:15" x14ac:dyDescent="0.2">
      <c r="A141" s="15">
        <f t="shared" si="25"/>
        <v>52</v>
      </c>
      <c r="B141" s="15">
        <v>100</v>
      </c>
      <c r="C141" s="25">
        <v>6108.7349504776339</v>
      </c>
      <c r="D141" s="25">
        <v>52979615500</v>
      </c>
      <c r="E141" s="25">
        <v>37</v>
      </c>
      <c r="F141" s="25">
        <v>275535000</v>
      </c>
      <c r="G141" s="14">
        <f>VLOOKUP(A141,Mortality!$A$4:$C$29,3,FALSE)</f>
        <v>4.2734514479099697E-3</v>
      </c>
      <c r="H141" s="14">
        <f t="shared" si="26"/>
        <v>26.105382219016882</v>
      </c>
      <c r="I141" s="19">
        <f t="shared" si="27"/>
        <v>226405814.56818846</v>
      </c>
      <c r="J141" s="14">
        <f t="shared" si="22"/>
        <v>8.5469028958199394E-3</v>
      </c>
      <c r="K141" s="14">
        <f t="shared" si="28"/>
        <v>52.210764438033763</v>
      </c>
      <c r="L141" s="19">
        <f t="shared" si="21"/>
        <v>452811629.13637692</v>
      </c>
      <c r="M141" s="14">
        <f t="shared" si="23"/>
        <v>9.9713867117899296E-3</v>
      </c>
      <c r="N141" s="14">
        <f t="shared" si="29"/>
        <v>60.912558511039393</v>
      </c>
      <c r="O141" s="19">
        <f t="shared" si="24"/>
        <v>528280233.99243981</v>
      </c>
    </row>
    <row r="142" spans="1:15" x14ac:dyDescent="0.2">
      <c r="A142" s="15">
        <f t="shared" si="25"/>
        <v>52</v>
      </c>
      <c r="B142" s="15">
        <v>150</v>
      </c>
      <c r="C142" s="25">
        <v>4537.8919276734014</v>
      </c>
      <c r="D142" s="25">
        <v>38414039800</v>
      </c>
      <c r="E142" s="25">
        <v>31</v>
      </c>
      <c r="F142" s="25">
        <v>199785000</v>
      </c>
      <c r="G142" s="14">
        <f>VLOOKUP(A142,Mortality!$A$4:$C$29,3,FALSE)</f>
        <v>4.2734514479099697E-3</v>
      </c>
      <c r="H142" s="14">
        <f t="shared" si="26"/>
        <v>19.392460828774862</v>
      </c>
      <c r="I142" s="19">
        <f t="shared" si="27"/>
        <v>164160534.00338119</v>
      </c>
      <c r="J142" s="14">
        <f t="shared" si="22"/>
        <v>1.0683628619774925E-2</v>
      </c>
      <c r="K142" s="14">
        <f t="shared" si="28"/>
        <v>48.481152071937153</v>
      </c>
      <c r="L142" s="19">
        <f t="shared" si="21"/>
        <v>410401335.00845301</v>
      </c>
      <c r="M142" s="14">
        <f t="shared" si="23"/>
        <v>1.282035434372991E-2</v>
      </c>
      <c r="N142" s="14">
        <f t="shared" si="29"/>
        <v>58.177382486324582</v>
      </c>
      <c r="O142" s="19">
        <f t="shared" si="24"/>
        <v>492481602.01014364</v>
      </c>
    </row>
    <row r="143" spans="1:15" x14ac:dyDescent="0.2">
      <c r="A143" s="15">
        <f t="shared" si="25"/>
        <v>52</v>
      </c>
      <c r="B143" s="15">
        <v>200</v>
      </c>
      <c r="C143" s="25">
        <v>2920.2999469155557</v>
      </c>
      <c r="D143" s="25">
        <v>4197796600</v>
      </c>
      <c r="E143" s="25">
        <v>18</v>
      </c>
      <c r="F143" s="25">
        <v>21836000</v>
      </c>
      <c r="G143" s="14">
        <f>VLOOKUP(A143,Mortality!$A$4:$C$29,3,FALSE)</f>
        <v>4.2734514479099697E-3</v>
      </c>
      <c r="H143" s="14">
        <f t="shared" si="26"/>
        <v>12.479760036477689</v>
      </c>
      <c r="I143" s="19">
        <f t="shared" si="27"/>
        <v>17939079.958301548</v>
      </c>
      <c r="J143" s="14">
        <f t="shared" si="22"/>
        <v>1.2820354343729908E-2</v>
      </c>
      <c r="K143" s="14">
        <f t="shared" si="28"/>
        <v>37.439280109433064</v>
      </c>
      <c r="L143" s="19">
        <f t="shared" si="21"/>
        <v>53817239.87490464</v>
      </c>
      <c r="M143" s="14">
        <f t="shared" si="23"/>
        <v>1.5669321975669889E-2</v>
      </c>
      <c r="N143" s="14">
        <f t="shared" si="29"/>
        <v>45.759120133751523</v>
      </c>
      <c r="O143" s="19">
        <f t="shared" si="24"/>
        <v>65776626.513772339</v>
      </c>
    </row>
    <row r="144" spans="1:15" x14ac:dyDescent="0.2">
      <c r="A144" s="15">
        <f t="shared" si="25"/>
        <v>53</v>
      </c>
      <c r="B144" s="15">
        <v>50</v>
      </c>
      <c r="C144" s="25">
        <v>9883.9169317459437</v>
      </c>
      <c r="D144" s="25">
        <v>75029700800</v>
      </c>
      <c r="E144" s="25">
        <v>44</v>
      </c>
      <c r="F144" s="25">
        <v>392110000</v>
      </c>
      <c r="G144" s="14">
        <f>VLOOKUP(A144,Mortality!$A$4:$C$29,3,FALSE)</f>
        <v>4.2942975525339213E-3</v>
      </c>
      <c r="H144" s="14">
        <f t="shared" si="26"/>
        <v>42.444480289445188</v>
      </c>
      <c r="I144" s="19">
        <f t="shared" si="27"/>
        <v>322199860.51279241</v>
      </c>
      <c r="J144" s="14">
        <f t="shared" si="22"/>
        <v>6.4414463288008823E-3</v>
      </c>
      <c r="K144" s="14">
        <f t="shared" si="28"/>
        <v>63.666720434167793</v>
      </c>
      <c r="L144" s="19">
        <f t="shared" si="21"/>
        <v>483299790.76918864</v>
      </c>
      <c r="M144" s="14">
        <f t="shared" si="23"/>
        <v>7.1571625875565354E-3</v>
      </c>
      <c r="N144" s="14">
        <f t="shared" si="29"/>
        <v>70.740800482408645</v>
      </c>
      <c r="O144" s="19">
        <f t="shared" si="24"/>
        <v>536999767.5213207</v>
      </c>
    </row>
    <row r="145" spans="1:15" x14ac:dyDescent="0.2">
      <c r="A145" s="15">
        <f t="shared" si="25"/>
        <v>53</v>
      </c>
      <c r="B145" s="15">
        <v>75</v>
      </c>
      <c r="C145" s="25">
        <v>7403.6505247593668</v>
      </c>
      <c r="D145" s="25">
        <v>61037353900</v>
      </c>
      <c r="E145" s="25">
        <v>43</v>
      </c>
      <c r="F145" s="25">
        <v>319000000</v>
      </c>
      <c r="G145" s="14">
        <f>VLOOKUP(A145,Mortality!$A$4:$C$29,3,FALSE)</f>
        <v>4.2942975525339213E-3</v>
      </c>
      <c r="H145" s="14">
        <f t="shared" si="26"/>
        <v>31.793478328290632</v>
      </c>
      <c r="I145" s="19">
        <f t="shared" si="27"/>
        <v>262112559.46591678</v>
      </c>
      <c r="J145" s="14">
        <f t="shared" si="22"/>
        <v>7.5150207169343624E-3</v>
      </c>
      <c r="K145" s="14">
        <f t="shared" si="28"/>
        <v>55.638587074508607</v>
      </c>
      <c r="L145" s="19">
        <f t="shared" si="21"/>
        <v>458696979.06535441</v>
      </c>
      <c r="M145" s="14">
        <f t="shared" si="23"/>
        <v>8.5885951050678425E-3</v>
      </c>
      <c r="N145" s="14">
        <f t="shared" si="29"/>
        <v>63.586956656581265</v>
      </c>
      <c r="O145" s="19">
        <f t="shared" si="24"/>
        <v>524225118.93183357</v>
      </c>
    </row>
    <row r="146" spans="1:15" x14ac:dyDescent="0.2">
      <c r="A146" s="15">
        <f t="shared" si="25"/>
        <v>53</v>
      </c>
      <c r="B146" s="15">
        <v>100</v>
      </c>
      <c r="C146" s="25">
        <v>5966.7662699577195</v>
      </c>
      <c r="D146" s="25">
        <v>50570529900</v>
      </c>
      <c r="E146" s="25">
        <v>36</v>
      </c>
      <c r="F146" s="25">
        <v>264281000</v>
      </c>
      <c r="G146" s="14">
        <f>VLOOKUP(A146,Mortality!$A$4:$C$29,3,FALSE)</f>
        <v>4.2942975525339213E-3</v>
      </c>
      <c r="H146" s="14">
        <f t="shared" si="26"/>
        <v>25.62306978962139</v>
      </c>
      <c r="I146" s="19">
        <f t="shared" si="27"/>
        <v>217164902.77991349</v>
      </c>
      <c r="J146" s="14">
        <f t="shared" si="22"/>
        <v>8.5885951050678425E-3</v>
      </c>
      <c r="K146" s="14">
        <f t="shared" si="28"/>
        <v>51.246139579242779</v>
      </c>
      <c r="L146" s="19">
        <f t="shared" si="21"/>
        <v>434329805.55982697</v>
      </c>
      <c r="M146" s="14">
        <f t="shared" si="23"/>
        <v>1.0020027622579149E-2</v>
      </c>
      <c r="N146" s="14">
        <f t="shared" si="29"/>
        <v>59.787162842449902</v>
      </c>
      <c r="O146" s="19">
        <f t="shared" si="24"/>
        <v>506718106.48646474</v>
      </c>
    </row>
    <row r="147" spans="1:15" x14ac:dyDescent="0.2">
      <c r="A147" s="15">
        <f t="shared" si="25"/>
        <v>53</v>
      </c>
      <c r="B147" s="15">
        <v>150</v>
      </c>
      <c r="C147" s="25">
        <v>4424.7301347113289</v>
      </c>
      <c r="D147" s="25">
        <v>36667279100</v>
      </c>
      <c r="E147" s="25">
        <v>31</v>
      </c>
      <c r="F147" s="25">
        <v>191634000</v>
      </c>
      <c r="G147" s="14">
        <f>VLOOKUP(A147,Mortality!$A$4:$C$29,3,FALSE)</f>
        <v>4.2942975525339213E-3</v>
      </c>
      <c r="H147" s="14">
        <f t="shared" si="26"/>
        <v>19.001107788113949</v>
      </c>
      <c r="I147" s="19">
        <f t="shared" si="27"/>
        <v>157460206.89720821</v>
      </c>
      <c r="J147" s="14">
        <f t="shared" si="22"/>
        <v>1.0735743881334803E-2</v>
      </c>
      <c r="K147" s="14">
        <f t="shared" si="28"/>
        <v>47.502769470284868</v>
      </c>
      <c r="L147" s="19">
        <f t="shared" si="21"/>
        <v>393650517.24302047</v>
      </c>
      <c r="M147" s="14">
        <f t="shared" si="23"/>
        <v>1.2882892657601765E-2</v>
      </c>
      <c r="N147" s="14">
        <f t="shared" si="29"/>
        <v>57.003323364341846</v>
      </c>
      <c r="O147" s="19">
        <f t="shared" si="24"/>
        <v>472380620.69162464</v>
      </c>
    </row>
    <row r="148" spans="1:15" x14ac:dyDescent="0.2">
      <c r="A148" s="15">
        <f t="shared" si="25"/>
        <v>53</v>
      </c>
      <c r="B148" s="15">
        <v>200</v>
      </c>
      <c r="C148" s="25">
        <v>2853.2076791431332</v>
      </c>
      <c r="D148" s="25">
        <v>4006914700</v>
      </c>
      <c r="E148" s="25">
        <v>24</v>
      </c>
      <c r="F148" s="25">
        <v>20947000</v>
      </c>
      <c r="G148" s="14">
        <f>VLOOKUP(A148,Mortality!$A$4:$C$29,3,FALSE)</f>
        <v>4.2942975525339213E-3</v>
      </c>
      <c r="H148" s="14">
        <f t="shared" si="26"/>
        <v>12.252522753415347</v>
      </c>
      <c r="I148" s="19">
        <f t="shared" si="27"/>
        <v>17206883.989422191</v>
      </c>
      <c r="J148" s="14">
        <f t="shared" si="22"/>
        <v>1.2882892657601765E-2</v>
      </c>
      <c r="K148" s="14">
        <f t="shared" si="28"/>
        <v>36.757568260246039</v>
      </c>
      <c r="L148" s="19">
        <f t="shared" si="21"/>
        <v>51620651.968266577</v>
      </c>
      <c r="M148" s="14">
        <f t="shared" si="23"/>
        <v>1.5745757692624377E-2</v>
      </c>
      <c r="N148" s="14">
        <f t="shared" si="29"/>
        <v>44.925916762522938</v>
      </c>
      <c r="O148" s="19">
        <f t="shared" si="24"/>
        <v>63091907.961214699</v>
      </c>
    </row>
    <row r="149" spans="1:15" x14ac:dyDescent="0.2">
      <c r="A149" s="15">
        <f t="shared" si="25"/>
        <v>54</v>
      </c>
      <c r="B149" s="15">
        <v>50</v>
      </c>
      <c r="C149" s="25">
        <v>9772.2453003165811</v>
      </c>
      <c r="D149" s="25">
        <v>73410510800</v>
      </c>
      <c r="E149" s="25">
        <v>49</v>
      </c>
      <c r="F149" s="25">
        <v>391114000</v>
      </c>
      <c r="G149" s="14">
        <f>VLOOKUP(A149,Mortality!$A$4:$C$29,3,FALSE)</f>
        <v>4.3776819710297258E-3</v>
      </c>
      <c r="H149" s="14">
        <f t="shared" si="26"/>
        <v>42.779782067675868</v>
      </c>
      <c r="I149" s="19">
        <f t="shared" si="27"/>
        <v>321367869.61324298</v>
      </c>
      <c r="J149" s="14">
        <f t="shared" si="22"/>
        <v>6.5665229565445883E-3</v>
      </c>
      <c r="K149" s="14">
        <f t="shared" si="28"/>
        <v>64.169673101513794</v>
      </c>
      <c r="L149" s="19">
        <f t="shared" si="21"/>
        <v>482051804.41986442</v>
      </c>
      <c r="M149" s="14">
        <f t="shared" si="23"/>
        <v>7.296136618382877E-3</v>
      </c>
      <c r="N149" s="14">
        <f t="shared" si="29"/>
        <v>71.299636779459775</v>
      </c>
      <c r="O149" s="19">
        <f t="shared" si="24"/>
        <v>535613116.02207166</v>
      </c>
    </row>
    <row r="150" spans="1:15" x14ac:dyDescent="0.2">
      <c r="A150" s="15">
        <f t="shared" si="25"/>
        <v>54</v>
      </c>
      <c r="B150" s="15">
        <v>75</v>
      </c>
      <c r="C150" s="25">
        <v>7320.7952481448237</v>
      </c>
      <c r="D150" s="25">
        <v>59720127900</v>
      </c>
      <c r="E150" s="25">
        <v>31</v>
      </c>
      <c r="F150" s="25">
        <v>318162000</v>
      </c>
      <c r="G150" s="14">
        <f>VLOOKUP(A150,Mortality!$A$4:$C$29,3,FALSE)</f>
        <v>4.3776819710297258E-3</v>
      </c>
      <c r="H150" s="14">
        <f t="shared" si="26"/>
        <v>32.04811337140368</v>
      </c>
      <c r="I150" s="19">
        <f t="shared" si="27"/>
        <v>261435727.21541932</v>
      </c>
      <c r="J150" s="14">
        <f t="shared" si="22"/>
        <v>7.66094344930202E-3</v>
      </c>
      <c r="K150" s="14">
        <f t="shared" si="28"/>
        <v>56.084198399956442</v>
      </c>
      <c r="L150" s="19">
        <f t="shared" si="21"/>
        <v>457512522.62698382</v>
      </c>
      <c r="M150" s="14">
        <f t="shared" si="23"/>
        <v>8.7553639420594517E-3</v>
      </c>
      <c r="N150" s="14">
        <f t="shared" si="29"/>
        <v>64.09622674280736</v>
      </c>
      <c r="O150" s="19">
        <f t="shared" si="24"/>
        <v>522871454.43083864</v>
      </c>
    </row>
    <row r="151" spans="1:15" x14ac:dyDescent="0.2">
      <c r="A151" s="15">
        <f t="shared" si="25"/>
        <v>54</v>
      </c>
      <c r="B151" s="15">
        <v>100</v>
      </c>
      <c r="C151" s="25">
        <v>5907.5286306871139</v>
      </c>
      <c r="D151" s="25">
        <v>49479184800</v>
      </c>
      <c r="E151" s="25">
        <v>32</v>
      </c>
      <c r="F151" s="25">
        <v>263613000</v>
      </c>
      <c r="G151" s="14">
        <f>VLOOKUP(A151,Mortality!$A$4:$C$29,3,FALSE)</f>
        <v>4.3776819710297258E-3</v>
      </c>
      <c r="H151" s="14">
        <f t="shared" si="26"/>
        <v>25.861281579900901</v>
      </c>
      <c r="I151" s="19">
        <f t="shared" si="27"/>
        <v>216604135.24020806</v>
      </c>
      <c r="J151" s="14">
        <f t="shared" si="22"/>
        <v>8.7553639420594517E-3</v>
      </c>
      <c r="K151" s="14">
        <f t="shared" si="28"/>
        <v>51.722563159801801</v>
      </c>
      <c r="L151" s="19">
        <f t="shared" si="21"/>
        <v>433208270.48041612</v>
      </c>
      <c r="M151" s="14">
        <f t="shared" si="23"/>
        <v>1.0214591265736027E-2</v>
      </c>
      <c r="N151" s="14">
        <f t="shared" si="29"/>
        <v>60.34299035310211</v>
      </c>
      <c r="O151" s="19">
        <f t="shared" si="24"/>
        <v>505409648.8938188</v>
      </c>
    </row>
    <row r="152" spans="1:15" x14ac:dyDescent="0.2">
      <c r="A152" s="15">
        <f t="shared" si="25"/>
        <v>54</v>
      </c>
      <c r="B152" s="15">
        <v>150</v>
      </c>
      <c r="C152" s="25">
        <v>4379.5963155850413</v>
      </c>
      <c r="D152" s="25">
        <v>35875975300</v>
      </c>
      <c r="E152" s="25">
        <v>26</v>
      </c>
      <c r="F152" s="25">
        <v>191134000</v>
      </c>
      <c r="G152" s="14">
        <f>VLOOKUP(A152,Mortality!$A$4:$C$29,3,FALSE)</f>
        <v>4.3776819710297258E-3</v>
      </c>
      <c r="H152" s="14">
        <f t="shared" si="26"/>
        <v>19.17247983112485</v>
      </c>
      <c r="I152" s="19">
        <f t="shared" si="27"/>
        <v>157053610.26391777</v>
      </c>
      <c r="J152" s="14">
        <f t="shared" si="22"/>
        <v>1.0944204927574315E-2</v>
      </c>
      <c r="K152" s="14">
        <f t="shared" si="28"/>
        <v>47.931199577812123</v>
      </c>
      <c r="L152" s="19">
        <f t="shared" si="21"/>
        <v>392634025.65979439</v>
      </c>
      <c r="M152" s="14">
        <f t="shared" si="23"/>
        <v>1.3133045913089178E-2</v>
      </c>
      <c r="N152" s="14">
        <f t="shared" si="29"/>
        <v>57.517439493374553</v>
      </c>
      <c r="O152" s="19">
        <f t="shared" si="24"/>
        <v>471160830.79175329</v>
      </c>
    </row>
    <row r="153" spans="1:15" x14ac:dyDescent="0.2">
      <c r="A153" s="15">
        <f t="shared" si="25"/>
        <v>54</v>
      </c>
      <c r="B153" s="15">
        <v>200</v>
      </c>
      <c r="C153" s="25">
        <v>2821.0637901482114</v>
      </c>
      <c r="D153" s="25">
        <v>3920442800</v>
      </c>
      <c r="E153" s="25">
        <v>14</v>
      </c>
      <c r="F153" s="25">
        <v>20905000</v>
      </c>
      <c r="G153" s="14">
        <f>VLOOKUP(A153,Mortality!$A$4:$C$29,3,FALSE)</f>
        <v>4.3776819710297258E-3</v>
      </c>
      <c r="H153" s="14">
        <f t="shared" si="26"/>
        <v>12.349720093256611</v>
      </c>
      <c r="I153" s="19">
        <f t="shared" si="27"/>
        <v>17162451.764013298</v>
      </c>
      <c r="J153" s="14">
        <f t="shared" si="22"/>
        <v>1.3133045913089177E-2</v>
      </c>
      <c r="K153" s="14">
        <f t="shared" si="28"/>
        <v>37.049160279769829</v>
      </c>
      <c r="L153" s="19">
        <f t="shared" si="21"/>
        <v>51487355.292039886</v>
      </c>
      <c r="M153" s="14">
        <f t="shared" si="23"/>
        <v>1.6051500560442328E-2</v>
      </c>
      <c r="N153" s="14">
        <f t="shared" si="29"/>
        <v>45.282307008607575</v>
      </c>
      <c r="O153" s="19">
        <f t="shared" si="24"/>
        <v>62928989.801382087</v>
      </c>
    </row>
    <row r="154" spans="1:15" x14ac:dyDescent="0.2">
      <c r="A154" s="15">
        <f t="shared" si="25"/>
        <v>55</v>
      </c>
      <c r="B154" s="15">
        <v>50</v>
      </c>
      <c r="C154" s="25">
        <v>8752.8611089013484</v>
      </c>
      <c r="D154" s="25">
        <v>58830551200</v>
      </c>
      <c r="E154" s="25">
        <v>30</v>
      </c>
      <c r="F154" s="25">
        <v>326864000</v>
      </c>
      <c r="G154" s="14">
        <f>VLOOKUP(A154,Mortality!$A$4:$C$29,3,FALSE)</f>
        <v>4.5652969126452848E-3</v>
      </c>
      <c r="H154" s="14">
        <f t="shared" si="26"/>
        <v>39.959409797280308</v>
      </c>
      <c r="I154" s="19">
        <f t="shared" si="27"/>
        <v>268578933.76258034</v>
      </c>
      <c r="J154" s="14">
        <f t="shared" si="22"/>
        <v>6.8479453689679268E-3</v>
      </c>
      <c r="K154" s="14">
        <f t="shared" si="28"/>
        <v>59.939114695920459</v>
      </c>
      <c r="L154" s="19">
        <f t="shared" si="21"/>
        <v>402868400.64387053</v>
      </c>
      <c r="M154" s="14">
        <f t="shared" si="23"/>
        <v>7.6088281877421419E-3</v>
      </c>
      <c r="N154" s="14">
        <f t="shared" si="29"/>
        <v>66.599016328800516</v>
      </c>
      <c r="O154" s="19">
        <f t="shared" si="24"/>
        <v>447631556.2709673</v>
      </c>
    </row>
    <row r="155" spans="1:15" x14ac:dyDescent="0.2">
      <c r="A155" s="15">
        <f t="shared" si="25"/>
        <v>55</v>
      </c>
      <c r="B155" s="15">
        <v>75</v>
      </c>
      <c r="C155" s="25">
        <v>6555.4435136787397</v>
      </c>
      <c r="D155" s="25">
        <v>47859196300</v>
      </c>
      <c r="E155" s="25">
        <v>26</v>
      </c>
      <c r="F155" s="25">
        <v>265911000</v>
      </c>
      <c r="G155" s="14">
        <f>VLOOKUP(A155,Mortality!$A$4:$C$29,3,FALSE)</f>
        <v>4.5652969126452848E-3</v>
      </c>
      <c r="H155" s="14">
        <f t="shared" si="26"/>
        <v>29.927546034018107</v>
      </c>
      <c r="I155" s="19">
        <f t="shared" si="27"/>
        <v>218491441.11007464</v>
      </c>
      <c r="J155" s="14">
        <f t="shared" si="22"/>
        <v>7.9892695971292491E-3</v>
      </c>
      <c r="K155" s="14">
        <f t="shared" si="28"/>
        <v>52.373205559531691</v>
      </c>
      <c r="L155" s="19">
        <f t="shared" si="21"/>
        <v>382360021.94263065</v>
      </c>
      <c r="M155" s="14">
        <f t="shared" si="23"/>
        <v>9.1305938252905696E-3</v>
      </c>
      <c r="N155" s="14">
        <f t="shared" si="29"/>
        <v>59.855092068036214</v>
      </c>
      <c r="O155" s="19">
        <f t="shared" si="24"/>
        <v>436982882.22014928</v>
      </c>
    </row>
    <row r="156" spans="1:15" x14ac:dyDescent="0.2">
      <c r="A156" s="15">
        <f t="shared" si="25"/>
        <v>55</v>
      </c>
      <c r="B156" s="15">
        <v>100</v>
      </c>
      <c r="C156" s="25">
        <v>5281.5510976727091</v>
      </c>
      <c r="D156" s="25">
        <v>39652192600</v>
      </c>
      <c r="E156" s="25">
        <v>26</v>
      </c>
      <c r="F156" s="25">
        <v>220322000</v>
      </c>
      <c r="G156" s="14">
        <f>VLOOKUP(A156,Mortality!$A$4:$C$29,3,FALSE)</f>
        <v>4.5652969126452848E-3</v>
      </c>
      <c r="H156" s="14">
        <f t="shared" si="26"/>
        <v>24.111848920183533</v>
      </c>
      <c r="I156" s="19">
        <f t="shared" si="27"/>
        <v>181024032.45639622</v>
      </c>
      <c r="J156" s="14">
        <f t="shared" si="22"/>
        <v>9.1305938252905696E-3</v>
      </c>
      <c r="K156" s="14">
        <f t="shared" si="28"/>
        <v>48.223697840367066</v>
      </c>
      <c r="L156" s="19">
        <f t="shared" si="21"/>
        <v>362048064.91279244</v>
      </c>
      <c r="M156" s="14">
        <f t="shared" si="23"/>
        <v>1.0652359462838998E-2</v>
      </c>
      <c r="N156" s="14">
        <f t="shared" si="29"/>
        <v>56.260980813761584</v>
      </c>
      <c r="O156" s="19">
        <f t="shared" si="24"/>
        <v>422389409.06492448</v>
      </c>
    </row>
    <row r="157" spans="1:15" x14ac:dyDescent="0.2">
      <c r="A157" s="15">
        <f t="shared" si="25"/>
        <v>55</v>
      </c>
      <c r="B157" s="15">
        <v>150</v>
      </c>
      <c r="C157" s="25">
        <v>3922.5933650165639</v>
      </c>
      <c r="D157" s="25">
        <v>28750697600</v>
      </c>
      <c r="E157" s="25">
        <v>13</v>
      </c>
      <c r="F157" s="25">
        <v>159733000</v>
      </c>
      <c r="G157" s="14">
        <f>VLOOKUP(A157,Mortality!$A$4:$C$29,3,FALSE)</f>
        <v>4.5652969126452848E-3</v>
      </c>
      <c r="H157" s="14">
        <f t="shared" si="26"/>
        <v>17.907803378872998</v>
      </c>
      <c r="I157" s="19">
        <f t="shared" si="27"/>
        <v>131255470.9896782</v>
      </c>
      <c r="J157" s="14">
        <f t="shared" si="22"/>
        <v>1.1413242281613212E-2</v>
      </c>
      <c r="K157" s="14">
        <f t="shared" si="28"/>
        <v>44.769508447182496</v>
      </c>
      <c r="L157" s="19">
        <f t="shared" si="21"/>
        <v>328138677.47419554</v>
      </c>
      <c r="M157" s="14">
        <f t="shared" si="23"/>
        <v>1.3695890737935855E-2</v>
      </c>
      <c r="N157" s="14">
        <f t="shared" si="29"/>
        <v>53.723410136618995</v>
      </c>
      <c r="O157" s="19">
        <f t="shared" si="24"/>
        <v>393766412.96903461</v>
      </c>
    </row>
    <row r="158" spans="1:15" x14ac:dyDescent="0.2">
      <c r="A158" s="15">
        <f t="shared" si="25"/>
        <v>55</v>
      </c>
      <c r="B158" s="15">
        <v>200</v>
      </c>
      <c r="C158" s="25">
        <v>2533.3693595453637</v>
      </c>
      <c r="D158" s="25">
        <v>3141809100</v>
      </c>
      <c r="E158" s="25">
        <v>19</v>
      </c>
      <c r="F158" s="25">
        <v>17464000</v>
      </c>
      <c r="G158" s="14">
        <f>VLOOKUP(A158,Mortality!$A$4:$C$29,3,FALSE)</f>
        <v>4.5652969126452848E-3</v>
      </c>
      <c r="H158" s="14">
        <f t="shared" si="26"/>
        <v>11.565583315722611</v>
      </c>
      <c r="I158" s="19">
        <f t="shared" si="27"/>
        <v>14343291.38435086</v>
      </c>
      <c r="J158" s="14">
        <f t="shared" si="22"/>
        <v>1.3695890737935854E-2</v>
      </c>
      <c r="K158" s="14">
        <f t="shared" si="28"/>
        <v>34.696749947167831</v>
      </c>
      <c r="L158" s="19">
        <f t="shared" si="21"/>
        <v>43029874.153052583</v>
      </c>
      <c r="M158" s="14">
        <f t="shared" si="23"/>
        <v>1.6739422013032711E-2</v>
      </c>
      <c r="N158" s="14">
        <f t="shared" si="29"/>
        <v>42.407138824316242</v>
      </c>
      <c r="O158" s="19">
        <f t="shared" si="24"/>
        <v>52592068.409286492</v>
      </c>
    </row>
    <row r="159" spans="1:15" x14ac:dyDescent="0.2">
      <c r="A159" s="15">
        <f t="shared" si="25"/>
        <v>56</v>
      </c>
      <c r="B159" s="15">
        <v>50</v>
      </c>
      <c r="C159" s="25">
        <v>6521.5071027481463</v>
      </c>
      <c r="D159" s="25">
        <v>32730495800</v>
      </c>
      <c r="E159" s="25">
        <v>26</v>
      </c>
      <c r="F159" s="25">
        <v>182697000</v>
      </c>
      <c r="G159" s="14">
        <f>VLOOKUP(A159,Mortality!$A$4:$C$29,3,FALSE)</f>
        <v>4.5861430172692355E-3</v>
      </c>
      <c r="H159" s="14">
        <f t="shared" si="26"/>
        <v>29.908564261340135</v>
      </c>
      <c r="I159" s="19">
        <f t="shared" si="27"/>
        <v>150106734.76493004</v>
      </c>
      <c r="J159" s="14">
        <f t="shared" si="22"/>
        <v>6.8792145259038533E-3</v>
      </c>
      <c r="K159" s="14">
        <f t="shared" si="28"/>
        <v>44.862846392010198</v>
      </c>
      <c r="L159" s="19">
        <f t="shared" si="21"/>
        <v>225160102.14739507</v>
      </c>
      <c r="M159" s="14">
        <f t="shared" si="23"/>
        <v>7.6435716954487264E-3</v>
      </c>
      <c r="N159" s="14">
        <f t="shared" si="29"/>
        <v>49.84760710223356</v>
      </c>
      <c r="O159" s="19">
        <f t="shared" si="24"/>
        <v>250177891.27488342</v>
      </c>
    </row>
    <row r="160" spans="1:15" x14ac:dyDescent="0.2">
      <c r="A160" s="15">
        <f t="shared" si="25"/>
        <v>56</v>
      </c>
      <c r="B160" s="15">
        <v>75</v>
      </c>
      <c r="C160" s="25">
        <v>4895.6887683364985</v>
      </c>
      <c r="D160" s="25">
        <v>26626560300</v>
      </c>
      <c r="E160" s="25">
        <v>32</v>
      </c>
      <c r="F160" s="25">
        <v>148626000</v>
      </c>
      <c r="G160" s="14">
        <f>VLOOKUP(A160,Mortality!$A$4:$C$29,3,FALSE)</f>
        <v>4.5861430172692355E-3</v>
      </c>
      <c r="H160" s="14">
        <f t="shared" si="26"/>
        <v>22.452328859629855</v>
      </c>
      <c r="I160" s="19">
        <f t="shared" si="27"/>
        <v>122113213.59374323</v>
      </c>
      <c r="J160" s="14">
        <f t="shared" si="22"/>
        <v>8.0257502802211621E-3</v>
      </c>
      <c r="K160" s="14">
        <f t="shared" si="28"/>
        <v>39.291575504352245</v>
      </c>
      <c r="L160" s="19">
        <f t="shared" si="21"/>
        <v>213698123.78905067</v>
      </c>
      <c r="M160" s="14">
        <f t="shared" si="23"/>
        <v>9.172286034538471E-3</v>
      </c>
      <c r="N160" s="14">
        <f t="shared" si="29"/>
        <v>44.90465771925971</v>
      </c>
      <c r="O160" s="19">
        <f t="shared" si="24"/>
        <v>244226427.18748647</v>
      </c>
    </row>
    <row r="161" spans="1:15" x14ac:dyDescent="0.2">
      <c r="A161" s="15">
        <f t="shared" si="25"/>
        <v>56</v>
      </c>
      <c r="B161" s="15">
        <v>100</v>
      </c>
      <c r="C161" s="25">
        <v>3941.6967289989143</v>
      </c>
      <c r="D161" s="25">
        <v>22060577300</v>
      </c>
      <c r="E161" s="25">
        <v>19</v>
      </c>
      <c r="F161" s="25">
        <v>123136000</v>
      </c>
      <c r="G161" s="14">
        <f>VLOOKUP(A161,Mortality!$A$4:$C$29,3,FALSE)</f>
        <v>4.5861430172692355E-3</v>
      </c>
      <c r="H161" s="14">
        <f t="shared" si="26"/>
        <v>18.077184929891356</v>
      </c>
      <c r="I161" s="19">
        <f t="shared" si="27"/>
        <v>101172962.5413232</v>
      </c>
      <c r="J161" s="14">
        <f t="shared" si="22"/>
        <v>9.172286034538471E-3</v>
      </c>
      <c r="K161" s="14">
        <f t="shared" si="28"/>
        <v>36.154369859782712</v>
      </c>
      <c r="L161" s="19">
        <f t="shared" si="21"/>
        <v>202345925.0826464</v>
      </c>
      <c r="M161" s="14">
        <f t="shared" si="23"/>
        <v>1.0701000373628217E-2</v>
      </c>
      <c r="N161" s="14">
        <f t="shared" si="29"/>
        <v>42.180098169746508</v>
      </c>
      <c r="O161" s="19">
        <f t="shared" si="24"/>
        <v>236070245.92975417</v>
      </c>
    </row>
    <row r="162" spans="1:15" x14ac:dyDescent="0.2">
      <c r="A162" s="15">
        <f t="shared" si="25"/>
        <v>56</v>
      </c>
      <c r="B162" s="15">
        <v>150</v>
      </c>
      <c r="C162" s="25">
        <v>2921.3816906077791</v>
      </c>
      <c r="D162" s="25">
        <v>15995508600</v>
      </c>
      <c r="E162" s="25">
        <v>25</v>
      </c>
      <c r="F162" s="25">
        <v>89285000</v>
      </c>
      <c r="G162" s="14">
        <f>VLOOKUP(A162,Mortality!$A$4:$C$29,3,FALSE)</f>
        <v>4.5861430172692355E-3</v>
      </c>
      <c r="H162" s="14">
        <f t="shared" si="26"/>
        <v>13.397874241159061</v>
      </c>
      <c r="I162" s="19">
        <f t="shared" si="27"/>
        <v>73357690.073559999</v>
      </c>
      <c r="J162" s="14">
        <f t="shared" si="22"/>
        <v>1.1465357543173089E-2</v>
      </c>
      <c r="K162" s="14">
        <f t="shared" si="28"/>
        <v>33.494685602897654</v>
      </c>
      <c r="L162" s="19">
        <f t="shared" si="21"/>
        <v>183394225.1839</v>
      </c>
      <c r="M162" s="14">
        <f t="shared" si="23"/>
        <v>1.3758429051807707E-2</v>
      </c>
      <c r="N162" s="14">
        <f t="shared" si="29"/>
        <v>40.193622723477183</v>
      </c>
      <c r="O162" s="19">
        <f t="shared" si="24"/>
        <v>220073070.22068003</v>
      </c>
    </row>
    <row r="163" spans="1:15" x14ac:dyDescent="0.2">
      <c r="A163" s="15">
        <f t="shared" si="25"/>
        <v>56</v>
      </c>
      <c r="B163" s="15">
        <v>200</v>
      </c>
      <c r="C163" s="25">
        <v>1888.8849677650553</v>
      </c>
      <c r="D163" s="25">
        <v>1747951800</v>
      </c>
      <c r="E163" s="25">
        <v>13</v>
      </c>
      <c r="F163" s="25">
        <v>9774000</v>
      </c>
      <c r="G163" s="14">
        <f>VLOOKUP(A163,Mortality!$A$4:$C$29,3,FALSE)</f>
        <v>4.5861430172692355E-3</v>
      </c>
      <c r="H163" s="14">
        <f t="shared" si="26"/>
        <v>8.6626966053405337</v>
      </c>
      <c r="I163" s="19">
        <f t="shared" si="27"/>
        <v>8016356.9420931917</v>
      </c>
      <c r="J163" s="14">
        <f t="shared" si="22"/>
        <v>1.3758429051807707E-2</v>
      </c>
      <c r="K163" s="14">
        <f t="shared" si="28"/>
        <v>25.988089816021599</v>
      </c>
      <c r="L163" s="19">
        <f t="shared" si="21"/>
        <v>24049070.826279573</v>
      </c>
      <c r="M163" s="14">
        <f t="shared" si="23"/>
        <v>1.6815857729987199E-2</v>
      </c>
      <c r="N163" s="14">
        <f t="shared" si="29"/>
        <v>31.763220886248625</v>
      </c>
      <c r="O163" s="19">
        <f t="shared" si="24"/>
        <v>29393308.787675038</v>
      </c>
    </row>
    <row r="164" spans="1:15" x14ac:dyDescent="0.2">
      <c r="A164" s="15">
        <f t="shared" si="25"/>
        <v>57</v>
      </c>
      <c r="B164" s="15">
        <v>50</v>
      </c>
      <c r="C164" s="25">
        <v>6084.050175307786</v>
      </c>
      <c r="D164" s="25">
        <v>28472799500</v>
      </c>
      <c r="E164" s="25">
        <v>25</v>
      </c>
      <c r="F164" s="25">
        <v>159638000</v>
      </c>
      <c r="G164" s="14">
        <f>VLOOKUP(A164,Mortality!$A$4:$C$29,3,FALSE)</f>
        <v>4.606989121893188E-3</v>
      </c>
      <c r="H164" s="14">
        <f t="shared" si="26"/>
        <v>28.029152974695315</v>
      </c>
      <c r="I164" s="19">
        <f t="shared" si="27"/>
        <v>131173877.5663458</v>
      </c>
      <c r="J164" s="14">
        <f t="shared" si="22"/>
        <v>6.9104836828397815E-3</v>
      </c>
      <c r="K164" s="14">
        <f t="shared" si="28"/>
        <v>42.043729462042968</v>
      </c>
      <c r="L164" s="19">
        <f t="shared" si="21"/>
        <v>196760816.34951869</v>
      </c>
      <c r="M164" s="14">
        <f t="shared" si="23"/>
        <v>7.6783152031553127E-3</v>
      </c>
      <c r="N164" s="14">
        <f t="shared" si="29"/>
        <v>46.715254957825522</v>
      </c>
      <c r="O164" s="19">
        <f t="shared" si="24"/>
        <v>218623129.27724299</v>
      </c>
    </row>
    <row r="165" spans="1:15" x14ac:dyDescent="0.2">
      <c r="A165" s="15">
        <f t="shared" si="25"/>
        <v>57</v>
      </c>
      <c r="B165" s="15">
        <v>75</v>
      </c>
      <c r="C165" s="25">
        <v>4569.6458544858269</v>
      </c>
      <c r="D165" s="25">
        <v>23162885100</v>
      </c>
      <c r="E165" s="25">
        <v>25</v>
      </c>
      <c r="F165" s="25">
        <v>129876000</v>
      </c>
      <c r="G165" s="14">
        <f>VLOOKUP(A165,Mortality!$A$4:$C$29,3,FALSE)</f>
        <v>4.606989121893188E-3</v>
      </c>
      <c r="H165" s="14">
        <f t="shared" si="26"/>
        <v>21.052308742520506</v>
      </c>
      <c r="I165" s="19">
        <f t="shared" si="27"/>
        <v>106711159.68736181</v>
      </c>
      <c r="J165" s="14">
        <f t="shared" si="22"/>
        <v>8.0622309633130787E-3</v>
      </c>
      <c r="K165" s="14">
        <f t="shared" si="28"/>
        <v>36.841540299410887</v>
      </c>
      <c r="L165" s="19">
        <f t="shared" si="21"/>
        <v>186744529.45288315</v>
      </c>
      <c r="M165" s="14">
        <f t="shared" si="23"/>
        <v>9.2139782437863759E-3</v>
      </c>
      <c r="N165" s="14">
        <f t="shared" si="29"/>
        <v>42.104617485041011</v>
      </c>
      <c r="O165" s="19">
        <f t="shared" si="24"/>
        <v>213422319.37472361</v>
      </c>
    </row>
    <row r="166" spans="1:15" x14ac:dyDescent="0.2">
      <c r="A166" s="15">
        <f t="shared" si="25"/>
        <v>57</v>
      </c>
      <c r="B166" s="15">
        <v>100</v>
      </c>
      <c r="C166" s="25">
        <v>3677.4236363490973</v>
      </c>
      <c r="D166" s="25">
        <v>19190861000</v>
      </c>
      <c r="E166" s="25">
        <v>19</v>
      </c>
      <c r="F166" s="25">
        <v>107614000</v>
      </c>
      <c r="G166" s="14">
        <f>VLOOKUP(A166,Mortality!$A$4:$C$29,3,FALSE)</f>
        <v>4.606989121893188E-3</v>
      </c>
      <c r="H166" s="14">
        <f t="shared" si="26"/>
        <v>16.941850689253183</v>
      </c>
      <c r="I166" s="19">
        <f t="shared" si="27"/>
        <v>88412087.866764233</v>
      </c>
      <c r="J166" s="14">
        <f t="shared" si="22"/>
        <v>9.2139782437863759E-3</v>
      </c>
      <c r="K166" s="14">
        <f t="shared" si="28"/>
        <v>33.883701378506366</v>
      </c>
      <c r="L166" s="19">
        <f t="shared" si="21"/>
        <v>176824175.73352847</v>
      </c>
      <c r="M166" s="14">
        <f t="shared" si="23"/>
        <v>1.0749641284417438E-2</v>
      </c>
      <c r="N166" s="14">
        <f t="shared" si="29"/>
        <v>39.530984941590759</v>
      </c>
      <c r="O166" s="19">
        <f t="shared" si="24"/>
        <v>206294871.68911654</v>
      </c>
    </row>
    <row r="167" spans="1:15" x14ac:dyDescent="0.2">
      <c r="A167" s="15">
        <f t="shared" si="25"/>
        <v>57</v>
      </c>
      <c r="B167" s="15">
        <v>150</v>
      </c>
      <c r="C167" s="25">
        <v>2726.9580806808217</v>
      </c>
      <c r="D167" s="25">
        <v>13914757400</v>
      </c>
      <c r="E167" s="25">
        <v>20</v>
      </c>
      <c r="F167" s="25">
        <v>78036000</v>
      </c>
      <c r="G167" s="14">
        <f>VLOOKUP(A167,Mortality!$A$4:$C$29,3,FALSE)</f>
        <v>4.606989121893188E-3</v>
      </c>
      <c r="H167" s="14">
        <f t="shared" si="26"/>
        <v>12.563066213555272</v>
      </c>
      <c r="I167" s="19">
        <f t="shared" si="27"/>
        <v>64105135.975582741</v>
      </c>
      <c r="J167" s="14">
        <f t="shared" si="22"/>
        <v>1.151747280473297E-2</v>
      </c>
      <c r="K167" s="14">
        <f t="shared" si="28"/>
        <v>31.407665533888181</v>
      </c>
      <c r="L167" s="19">
        <f t="shared" si="21"/>
        <v>160262839.93895686</v>
      </c>
      <c r="M167" s="14">
        <f t="shared" si="23"/>
        <v>1.3820967365679563E-2</v>
      </c>
      <c r="N167" s="14">
        <f t="shared" si="29"/>
        <v>37.689198640665815</v>
      </c>
      <c r="O167" s="19">
        <f t="shared" si="24"/>
        <v>192315407.92674822</v>
      </c>
    </row>
    <row r="168" spans="1:15" x14ac:dyDescent="0.2">
      <c r="A168" s="15">
        <f t="shared" si="25"/>
        <v>57</v>
      </c>
      <c r="B168" s="15">
        <v>200</v>
      </c>
      <c r="C168" s="25">
        <v>1764.5876025670177</v>
      </c>
      <c r="D168" s="25">
        <v>1520572200</v>
      </c>
      <c r="E168" s="25">
        <v>14</v>
      </c>
      <c r="F168" s="25">
        <v>8544000</v>
      </c>
      <c r="G168" s="14">
        <f>VLOOKUP(A168,Mortality!$A$4:$C$29,3,FALSE)</f>
        <v>4.606989121893188E-3</v>
      </c>
      <c r="H168" s="14">
        <f t="shared" si="26"/>
        <v>8.1294358896538306</v>
      </c>
      <c r="I168" s="19">
        <f t="shared" si="27"/>
        <v>7005259.5844531925</v>
      </c>
      <c r="J168" s="14">
        <f t="shared" si="22"/>
        <v>1.3820967365679563E-2</v>
      </c>
      <c r="K168" s="14">
        <f t="shared" si="28"/>
        <v>24.388307668961492</v>
      </c>
      <c r="L168" s="19">
        <f t="shared" si="21"/>
        <v>21015778.753359579</v>
      </c>
      <c r="M168" s="14">
        <f t="shared" si="23"/>
        <v>1.6892293446941688E-2</v>
      </c>
      <c r="N168" s="14">
        <f t="shared" si="29"/>
        <v>29.807931595397378</v>
      </c>
      <c r="O168" s="19">
        <f t="shared" si="24"/>
        <v>25685951.809661705</v>
      </c>
    </row>
    <row r="169" spans="1:15" x14ac:dyDescent="0.2">
      <c r="A169" s="15">
        <f t="shared" si="25"/>
        <v>58</v>
      </c>
      <c r="B169" s="15">
        <v>50</v>
      </c>
      <c r="C169" s="25">
        <v>3197.1196898821472</v>
      </c>
      <c r="D169" s="25">
        <v>7837338400</v>
      </c>
      <c r="E169" s="25">
        <v>18</v>
      </c>
      <c r="F169" s="25">
        <v>44153000</v>
      </c>
      <c r="G169" s="14">
        <f>VLOOKUP(A169,Mortality!$A$4:$C$29,3,FALSE)</f>
        <v>4.6278352265171387E-3</v>
      </c>
      <c r="H169" s="14">
        <f t="shared" si="26"/>
        <v>14.795743124228151</v>
      </c>
      <c r="I169" s="19">
        <f t="shared" si="27"/>
        <v>36269910.729655467</v>
      </c>
      <c r="J169" s="14">
        <f t="shared" si="22"/>
        <v>6.941752839775708E-3</v>
      </c>
      <c r="K169" s="14">
        <f t="shared" si="28"/>
        <v>22.193614686342226</v>
      </c>
      <c r="L169" s="19">
        <f t="shared" si="21"/>
        <v>54404866.094483204</v>
      </c>
      <c r="M169" s="14">
        <f t="shared" si="23"/>
        <v>7.7130587108618972E-3</v>
      </c>
      <c r="N169" s="14">
        <f t="shared" si="29"/>
        <v>24.659571873713581</v>
      </c>
      <c r="O169" s="19">
        <f t="shared" si="24"/>
        <v>60449851.216092445</v>
      </c>
    </row>
    <row r="170" spans="1:15" x14ac:dyDescent="0.2">
      <c r="A170" s="15">
        <f t="shared" si="25"/>
        <v>58</v>
      </c>
      <c r="B170" s="15">
        <v>75</v>
      </c>
      <c r="C170" s="25">
        <v>2393.5551376051199</v>
      </c>
      <c r="D170" s="25">
        <v>6375747100</v>
      </c>
      <c r="E170" s="25">
        <v>12</v>
      </c>
      <c r="F170" s="25">
        <v>35924000</v>
      </c>
      <c r="G170" s="14">
        <f>VLOOKUP(A170,Mortality!$A$4:$C$29,3,FALSE)</f>
        <v>4.6278352265171387E-3</v>
      </c>
      <c r="H170" s="14">
        <f t="shared" si="26"/>
        <v>11.076978782420051</v>
      </c>
      <c r="I170" s="19">
        <f t="shared" si="27"/>
        <v>29505907.024744488</v>
      </c>
      <c r="J170" s="14">
        <f t="shared" si="22"/>
        <v>8.0987116464049935E-3</v>
      </c>
      <c r="K170" s="14">
        <f t="shared" si="28"/>
        <v>19.384712869235091</v>
      </c>
      <c r="L170" s="19">
        <f t="shared" si="21"/>
        <v>51635337.293302864</v>
      </c>
      <c r="M170" s="14">
        <f t="shared" si="23"/>
        <v>9.2556704530342773E-3</v>
      </c>
      <c r="N170" s="14">
        <f t="shared" si="29"/>
        <v>22.153957564840102</v>
      </c>
      <c r="O170" s="19">
        <f t="shared" si="24"/>
        <v>59011814.049488977</v>
      </c>
    </row>
    <row r="171" spans="1:15" x14ac:dyDescent="0.2">
      <c r="A171" s="15">
        <f t="shared" si="25"/>
        <v>58</v>
      </c>
      <c r="B171" s="15">
        <v>100</v>
      </c>
      <c r="C171" s="25">
        <v>1939.2985889285821</v>
      </c>
      <c r="D171" s="25">
        <v>5282419500</v>
      </c>
      <c r="E171" s="25">
        <v>19</v>
      </c>
      <c r="F171" s="25">
        <v>29765000</v>
      </c>
      <c r="G171" s="14">
        <f>VLOOKUP(A171,Mortality!$A$4:$C$29,3,FALSE)</f>
        <v>4.6278352265171387E-3</v>
      </c>
      <c r="H171" s="14">
        <f t="shared" si="26"/>
        <v>8.9747543245786723</v>
      </c>
      <c r="I171" s="19">
        <f t="shared" si="27"/>
        <v>24446167.043341052</v>
      </c>
      <c r="J171" s="14">
        <f t="shared" si="22"/>
        <v>9.2556704530342773E-3</v>
      </c>
      <c r="K171" s="14">
        <f t="shared" si="28"/>
        <v>17.949508649157345</v>
      </c>
      <c r="L171" s="19">
        <f t="shared" si="21"/>
        <v>48892334.086682104</v>
      </c>
      <c r="M171" s="14">
        <f t="shared" si="23"/>
        <v>1.0798282195206656E-2</v>
      </c>
      <c r="N171" s="14">
        <f t="shared" si="29"/>
        <v>20.941093424016898</v>
      </c>
      <c r="O171" s="19">
        <f t="shared" si="24"/>
        <v>57041056.434462443</v>
      </c>
    </row>
    <row r="172" spans="1:15" x14ac:dyDescent="0.2">
      <c r="A172" s="15">
        <f t="shared" si="25"/>
        <v>58</v>
      </c>
      <c r="B172" s="15">
        <v>150</v>
      </c>
      <c r="C172" s="25">
        <v>1433.6490362813286</v>
      </c>
      <c r="D172" s="25">
        <v>3830134900</v>
      </c>
      <c r="E172" s="25">
        <v>8</v>
      </c>
      <c r="F172" s="25">
        <v>21573000</v>
      </c>
      <c r="G172" s="14">
        <f>VLOOKUP(A172,Mortality!$A$4:$C$29,3,FALSE)</f>
        <v>4.6278352265171387E-3</v>
      </c>
      <c r="H172" s="14">
        <f t="shared" si="26"/>
        <v>6.6346915125650794</v>
      </c>
      <c r="I172" s="19">
        <f t="shared" si="27"/>
        <v>17725233.212532699</v>
      </c>
      <c r="J172" s="14">
        <f t="shared" si="22"/>
        <v>1.1569588066292847E-2</v>
      </c>
      <c r="K172" s="14">
        <f t="shared" si="28"/>
        <v>16.586728781412699</v>
      </c>
      <c r="L172" s="19">
        <f t="shared" si="21"/>
        <v>44313083.031331748</v>
      </c>
      <c r="M172" s="14">
        <f t="shared" si="23"/>
        <v>1.3883505679551416E-2</v>
      </c>
      <c r="N172" s="14">
        <f t="shared" si="29"/>
        <v>19.904074537695241</v>
      </c>
      <c r="O172" s="19">
        <f t="shared" si="24"/>
        <v>53175699.637598097</v>
      </c>
    </row>
    <row r="173" spans="1:15" x14ac:dyDescent="0.2">
      <c r="A173" s="15">
        <f t="shared" si="25"/>
        <v>58</v>
      </c>
      <c r="B173" s="15">
        <v>200</v>
      </c>
      <c r="C173" s="25">
        <v>920.87684917689455</v>
      </c>
      <c r="D173" s="25">
        <v>418548200</v>
      </c>
      <c r="E173" s="25">
        <v>6</v>
      </c>
      <c r="F173" s="25">
        <v>2361000</v>
      </c>
      <c r="G173" s="14">
        <f>VLOOKUP(A173,Mortality!$A$4:$C$29,3,FALSE)</f>
        <v>4.6278352265171387E-3</v>
      </c>
      <c r="H173" s="14">
        <f t="shared" si="26"/>
        <v>4.2616663219049427</v>
      </c>
      <c r="I173" s="19">
        <f t="shared" si="27"/>
        <v>1936972.1039553406</v>
      </c>
      <c r="J173" s="14">
        <f t="shared" si="22"/>
        <v>1.3883505679551416E-2</v>
      </c>
      <c r="K173" s="14">
        <f t="shared" si="28"/>
        <v>12.784998965714829</v>
      </c>
      <c r="L173" s="19">
        <f t="shared" si="21"/>
        <v>5810916.3118660217</v>
      </c>
      <c r="M173" s="14">
        <f t="shared" si="23"/>
        <v>1.6968729163896173E-2</v>
      </c>
      <c r="N173" s="14">
        <f t="shared" si="29"/>
        <v>15.626109846984788</v>
      </c>
      <c r="O173" s="19">
        <f t="shared" si="24"/>
        <v>7102231.0478362478</v>
      </c>
    </row>
    <row r="174" spans="1:15" x14ac:dyDescent="0.2">
      <c r="A174" s="15">
        <f t="shared" si="25"/>
        <v>59</v>
      </c>
      <c r="B174" s="15">
        <v>50</v>
      </c>
      <c r="C174" s="25">
        <v>2139.041723203256</v>
      </c>
      <c r="D174" s="25">
        <v>3475344800</v>
      </c>
      <c r="E174" s="25">
        <v>20</v>
      </c>
      <c r="F174" s="25">
        <v>19768000</v>
      </c>
      <c r="G174" s="14">
        <f>VLOOKUP(A174,Mortality!$A$4:$C$29,3,FALSE)</f>
        <v>4.6695274357650401E-3</v>
      </c>
      <c r="H174" s="14">
        <f t="shared" si="26"/>
        <v>9.9883140127437322</v>
      </c>
      <c r="I174" s="19">
        <f t="shared" si="27"/>
        <v>16228217.892343367</v>
      </c>
      <c r="J174" s="14">
        <f t="shared" si="22"/>
        <v>7.0042911536475601E-3</v>
      </c>
      <c r="K174" s="14">
        <f t="shared" si="28"/>
        <v>14.982471019115598</v>
      </c>
      <c r="L174" s="19">
        <f t="shared" si="21"/>
        <v>24342326.838515051</v>
      </c>
      <c r="M174" s="14">
        <f t="shared" si="23"/>
        <v>7.7825457262750662E-3</v>
      </c>
      <c r="N174" s="14">
        <f t="shared" si="29"/>
        <v>16.647190021239552</v>
      </c>
      <c r="O174" s="19">
        <f t="shared" si="24"/>
        <v>27047029.820572276</v>
      </c>
    </row>
    <row r="175" spans="1:15" x14ac:dyDescent="0.2">
      <c r="A175" s="15">
        <f t="shared" si="25"/>
        <v>59</v>
      </c>
      <c r="B175" s="15">
        <v>75</v>
      </c>
      <c r="C175" s="25">
        <v>1595.7781212150701</v>
      </c>
      <c r="D175" s="25">
        <v>2827225000</v>
      </c>
      <c r="E175" s="25">
        <v>25</v>
      </c>
      <c r="F175" s="25">
        <v>16083000</v>
      </c>
      <c r="G175" s="14">
        <f>VLOOKUP(A175,Mortality!$A$4:$C$29,3,FALSE)</f>
        <v>4.6695274357650401E-3</v>
      </c>
      <c r="H175" s="14">
        <f t="shared" si="26"/>
        <v>7.4515297184073592</v>
      </c>
      <c r="I175" s="19">
        <f t="shared" si="27"/>
        <v>13201804.704580816</v>
      </c>
      <c r="J175" s="14">
        <f t="shared" si="22"/>
        <v>8.1716730125888197E-3</v>
      </c>
      <c r="K175" s="14">
        <f t="shared" si="28"/>
        <v>13.040177007212879</v>
      </c>
      <c r="L175" s="19">
        <f t="shared" si="21"/>
        <v>23103158.233016428</v>
      </c>
      <c r="M175" s="14">
        <f t="shared" si="23"/>
        <v>9.3390548715300802E-3</v>
      </c>
      <c r="N175" s="14">
        <f t="shared" si="29"/>
        <v>14.903059436814718</v>
      </c>
      <c r="O175" s="19">
        <f t="shared" si="24"/>
        <v>26403609.409161631</v>
      </c>
    </row>
    <row r="176" spans="1:15" x14ac:dyDescent="0.2">
      <c r="A176" s="15">
        <f t="shared" si="25"/>
        <v>59</v>
      </c>
      <c r="B176" s="15">
        <v>100</v>
      </c>
      <c r="C176" s="25">
        <v>1283.6099852205698</v>
      </c>
      <c r="D176" s="25">
        <v>2342406100</v>
      </c>
      <c r="E176" s="25">
        <v>7</v>
      </c>
      <c r="F176" s="25">
        <v>13326000</v>
      </c>
      <c r="G176" s="14">
        <f>VLOOKUP(A176,Mortality!$A$4:$C$29,3,FALSE)</f>
        <v>4.6695274357650401E-3</v>
      </c>
      <c r="H176" s="14">
        <f t="shared" si="26"/>
        <v>5.993852042809408</v>
      </c>
      <c r="I176" s="19">
        <f t="shared" si="27"/>
        <v>10937929.549653389</v>
      </c>
      <c r="J176" s="14">
        <f t="shared" si="22"/>
        <v>9.3390548715300802E-3</v>
      </c>
      <c r="K176" s="14">
        <f t="shared" si="28"/>
        <v>11.987704085618816</v>
      </c>
      <c r="L176" s="19">
        <f t="shared" si="21"/>
        <v>21875859.099306777</v>
      </c>
      <c r="M176" s="14">
        <f t="shared" si="23"/>
        <v>1.0895564016785092E-2</v>
      </c>
      <c r="N176" s="14">
        <f t="shared" si="29"/>
        <v>13.985654766555285</v>
      </c>
      <c r="O176" s="19">
        <f t="shared" si="24"/>
        <v>25521835.615857903</v>
      </c>
    </row>
    <row r="177" spans="1:15" x14ac:dyDescent="0.2">
      <c r="A177" s="15">
        <f t="shared" si="25"/>
        <v>59</v>
      </c>
      <c r="B177" s="15">
        <v>150</v>
      </c>
      <c r="C177" s="25">
        <v>957.35887350730275</v>
      </c>
      <c r="D177" s="25">
        <v>1698413200</v>
      </c>
      <c r="E177" s="25">
        <v>18</v>
      </c>
      <c r="F177" s="25">
        <v>9657000</v>
      </c>
      <c r="G177" s="14">
        <f>VLOOKUP(A177,Mortality!$A$4:$C$29,3,FALSE)</f>
        <v>4.6695274357650401E-3</v>
      </c>
      <c r="H177" s="14">
        <f t="shared" si="26"/>
        <v>4.4704135257154629</v>
      </c>
      <c r="I177" s="19">
        <f t="shared" si="27"/>
        <v>7930787.0346654961</v>
      </c>
      <c r="J177" s="14">
        <f t="shared" si="22"/>
        <v>1.1673818589412601E-2</v>
      </c>
      <c r="K177" s="14">
        <f t="shared" si="28"/>
        <v>11.176033814288658</v>
      </c>
      <c r="L177" s="19">
        <f t="shared" si="21"/>
        <v>19826967.586663742</v>
      </c>
      <c r="M177" s="14">
        <f t="shared" si="23"/>
        <v>1.400858230729512E-2</v>
      </c>
      <c r="N177" s="14">
        <f t="shared" si="29"/>
        <v>13.411240577146389</v>
      </c>
      <c r="O177" s="19">
        <f t="shared" si="24"/>
        <v>23792361.103996489</v>
      </c>
    </row>
    <row r="178" spans="1:15" x14ac:dyDescent="0.2">
      <c r="A178" s="15">
        <f t="shared" si="25"/>
        <v>59</v>
      </c>
      <c r="B178" s="15">
        <v>200</v>
      </c>
      <c r="C178" s="25">
        <v>613.10001482573136</v>
      </c>
      <c r="D178" s="25">
        <v>185598600</v>
      </c>
      <c r="E178" s="25">
        <v>14</v>
      </c>
      <c r="F178" s="25">
        <v>1065000</v>
      </c>
      <c r="G178" s="14">
        <f>VLOOKUP(A178,Mortality!$A$4:$C$29,3,FALSE)</f>
        <v>4.6695274357650401E-3</v>
      </c>
      <c r="H178" s="14">
        <f t="shared" si="26"/>
        <v>2.8628873400967056</v>
      </c>
      <c r="I178" s="19">
        <f t="shared" si="27"/>
        <v>866657.75473958137</v>
      </c>
      <c r="J178" s="14">
        <f t="shared" si="22"/>
        <v>1.400858230729512E-2</v>
      </c>
      <c r="K178" s="14">
        <f t="shared" si="28"/>
        <v>8.5886620202901156</v>
      </c>
      <c r="L178" s="19">
        <f t="shared" si="21"/>
        <v>2599973.2642187439</v>
      </c>
      <c r="M178" s="14">
        <f t="shared" si="23"/>
        <v>1.7121600597805146E-2</v>
      </c>
      <c r="N178" s="14">
        <f t="shared" si="29"/>
        <v>10.497253580354586</v>
      </c>
      <c r="O178" s="19">
        <f t="shared" si="24"/>
        <v>3177745.1007117983</v>
      </c>
    </row>
    <row r="179" spans="1:15" x14ac:dyDescent="0.2">
      <c r="A179" s="15">
        <f t="shared" si="25"/>
        <v>60</v>
      </c>
      <c r="B179" s="15">
        <v>50</v>
      </c>
      <c r="C179" s="25">
        <v>242.49271833263677</v>
      </c>
      <c r="D179" s="25">
        <v>43256700</v>
      </c>
      <c r="E179" s="25">
        <v>19</v>
      </c>
      <c r="F179" s="25">
        <v>259000</v>
      </c>
      <c r="G179" s="14">
        <f>VLOOKUP(A179,Mortality!$A$4:$C$29,3,FALSE)</f>
        <v>4.7320657496368948E-3</v>
      </c>
      <c r="H179" s="14">
        <f t="shared" si="26"/>
        <v>1.1474914869582171</v>
      </c>
      <c r="I179" s="19">
        <f t="shared" si="27"/>
        <v>204693.54851231826</v>
      </c>
      <c r="J179" s="14">
        <f t="shared" si="22"/>
        <v>7.0980986244553422E-3</v>
      </c>
      <c r="K179" s="14">
        <f t="shared" si="28"/>
        <v>1.7212372304373258</v>
      </c>
      <c r="L179" s="19">
        <f t="shared" si="21"/>
        <v>307040.32276847737</v>
      </c>
      <c r="M179" s="14">
        <f t="shared" si="23"/>
        <v>7.8867762493948241E-3</v>
      </c>
      <c r="N179" s="14">
        <f t="shared" si="29"/>
        <v>1.9124858115970285</v>
      </c>
      <c r="O179" s="19">
        <f t="shared" si="24"/>
        <v>341155.91418719711</v>
      </c>
    </row>
    <row r="180" spans="1:15" x14ac:dyDescent="0.2">
      <c r="A180" s="15">
        <f t="shared" si="25"/>
        <v>60</v>
      </c>
      <c r="B180" s="15">
        <v>75</v>
      </c>
      <c r="C180" s="25">
        <v>180.42260253012245</v>
      </c>
      <c r="D180" s="25">
        <v>35189700</v>
      </c>
      <c r="E180" s="25">
        <v>8</v>
      </c>
      <c r="F180" s="25">
        <v>223000</v>
      </c>
      <c r="G180" s="14">
        <f>VLOOKUP(A180,Mortality!$A$4:$C$29,3,FALSE)</f>
        <v>4.7320657496368948E-3</v>
      </c>
      <c r="H180" s="14">
        <f t="shared" si="26"/>
        <v>0.85377161789314338</v>
      </c>
      <c r="I180" s="19">
        <f t="shared" si="27"/>
        <v>166519.97410999745</v>
      </c>
      <c r="J180" s="14">
        <f t="shared" si="22"/>
        <v>8.2811150618645659E-3</v>
      </c>
      <c r="K180" s="14">
        <f t="shared" si="28"/>
        <v>1.494100331313001</v>
      </c>
      <c r="L180" s="19">
        <f t="shared" si="21"/>
        <v>291409.95469249552</v>
      </c>
      <c r="M180" s="14">
        <f t="shared" si="23"/>
        <v>9.4641314992737896E-3</v>
      </c>
      <c r="N180" s="14">
        <f t="shared" si="29"/>
        <v>1.7075432357862868</v>
      </c>
      <c r="O180" s="19">
        <f t="shared" si="24"/>
        <v>333039.9482199949</v>
      </c>
    </row>
    <row r="181" spans="1:15" x14ac:dyDescent="0.2">
      <c r="A181" s="15">
        <f t="shared" si="25"/>
        <v>60</v>
      </c>
      <c r="B181" s="15">
        <v>100</v>
      </c>
      <c r="C181" s="25">
        <v>148.58754804322678</v>
      </c>
      <c r="D181" s="25">
        <v>29155300</v>
      </c>
      <c r="E181" s="25">
        <v>7</v>
      </c>
      <c r="F181" s="25">
        <v>191000</v>
      </c>
      <c r="G181" s="14">
        <f>VLOOKUP(A181,Mortality!$A$4:$C$29,3,FALSE)</f>
        <v>4.7320657496368948E-3</v>
      </c>
      <c r="H181" s="14">
        <f t="shared" si="26"/>
        <v>0.70312604691788005</v>
      </c>
      <c r="I181" s="19">
        <f t="shared" si="27"/>
        <v>137964.79655038856</v>
      </c>
      <c r="J181" s="14">
        <f t="shared" si="22"/>
        <v>9.4641314992737896E-3</v>
      </c>
      <c r="K181" s="14">
        <f t="shared" si="28"/>
        <v>1.4062520938357601</v>
      </c>
      <c r="L181" s="19">
        <f t="shared" si="21"/>
        <v>275929.59310077713</v>
      </c>
      <c r="M181" s="14">
        <f t="shared" si="23"/>
        <v>1.1041486749152753E-2</v>
      </c>
      <c r="N181" s="14">
        <f t="shared" si="29"/>
        <v>1.6406274428083865</v>
      </c>
      <c r="O181" s="19">
        <f t="shared" si="24"/>
        <v>321917.85861757328</v>
      </c>
    </row>
    <row r="182" spans="1:15" x14ac:dyDescent="0.2">
      <c r="A182" s="15">
        <f t="shared" si="25"/>
        <v>60</v>
      </c>
      <c r="B182" s="15">
        <v>150</v>
      </c>
      <c r="C182" s="25">
        <v>119.36528604806468</v>
      </c>
      <c r="D182" s="25">
        <v>21139700</v>
      </c>
      <c r="E182" s="25">
        <v>7</v>
      </c>
      <c r="F182" s="25">
        <v>133000</v>
      </c>
      <c r="G182" s="14">
        <f>VLOOKUP(A182,Mortality!$A$4:$C$29,3,FALSE)</f>
        <v>4.7320657496368948E-3</v>
      </c>
      <c r="H182" s="14">
        <f t="shared" si="26"/>
        <v>0.56484438180365759</v>
      </c>
      <c r="I182" s="19">
        <f t="shared" si="27"/>
        <v>100034.45032759907</v>
      </c>
      <c r="J182" s="14">
        <f t="shared" si="22"/>
        <v>1.1830164374092237E-2</v>
      </c>
      <c r="K182" s="14">
        <f t="shared" si="28"/>
        <v>1.4121109545091439</v>
      </c>
      <c r="L182" s="19">
        <f t="shared" ref="L182:L183" si="30">$D182*J182</f>
        <v>250086.12581899765</v>
      </c>
      <c r="M182" s="14">
        <f t="shared" si="23"/>
        <v>1.4196197248910684E-2</v>
      </c>
      <c r="N182" s="14">
        <f t="shared" si="29"/>
        <v>1.6945331454109727</v>
      </c>
      <c r="O182" s="19">
        <f t="shared" si="24"/>
        <v>300103.35098279722</v>
      </c>
    </row>
    <row r="183" spans="1:15" x14ac:dyDescent="0.2">
      <c r="A183" s="15">
        <f t="shared" si="25"/>
        <v>60</v>
      </c>
      <c r="B183" s="15">
        <v>200</v>
      </c>
      <c r="C183" s="25">
        <v>77.997887385810827</v>
      </c>
      <c r="D183" s="25">
        <v>2310100</v>
      </c>
      <c r="E183" s="25">
        <v>6</v>
      </c>
      <c r="F183" s="25">
        <v>35000</v>
      </c>
      <c r="G183" s="14">
        <f>VLOOKUP(A183,Mortality!$A$4:$C$29,3,FALSE)</f>
        <v>4.7320657496368948E-3</v>
      </c>
      <c r="H183" s="14">
        <f t="shared" si="26"/>
        <v>0.369091131442431</v>
      </c>
      <c r="I183" s="19">
        <f t="shared" si="27"/>
        <v>10931.545088236191</v>
      </c>
      <c r="J183" s="14">
        <f t="shared" ref="J183" si="31">G183*(1+B183/100)</f>
        <v>1.4196197248910684E-2</v>
      </c>
      <c r="K183" s="14">
        <f t="shared" si="28"/>
        <v>1.107273394327293</v>
      </c>
      <c r="L183" s="19">
        <f t="shared" si="30"/>
        <v>32794.635264708573</v>
      </c>
      <c r="M183" s="14">
        <f t="shared" ref="M183" si="32">G183/0.75*(1+B183/100-0.25)</f>
        <v>1.7350907748668612E-2</v>
      </c>
      <c r="N183" s="14">
        <f t="shared" si="29"/>
        <v>1.3533341486222468</v>
      </c>
      <c r="O183" s="19">
        <f t="shared" ref="O183" si="33">$D183*M183</f>
        <v>40082.33199019936</v>
      </c>
    </row>
    <row r="184" spans="1:15" x14ac:dyDescent="0.2">
      <c r="A184" s="26"/>
      <c r="B184" s="26"/>
      <c r="F184" s="26"/>
    </row>
    <row r="186" spans="1:15" x14ac:dyDescent="0.2">
      <c r="F186" s="2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zoomScaleNormal="100" workbookViewId="0">
      <selection activeCell="M15" sqref="M15"/>
    </sheetView>
  </sheetViews>
  <sheetFormatPr defaultColWidth="9.140625" defaultRowHeight="12.75" x14ac:dyDescent="0.2"/>
  <cols>
    <col min="1" max="1" width="9.28515625" style="4" bestFit="1" customWidth="1"/>
    <col min="2" max="2" width="18.7109375" style="3" customWidth="1"/>
    <col min="3" max="3" width="16" style="4" customWidth="1"/>
    <col min="4" max="16384" width="9.140625" style="1"/>
  </cols>
  <sheetData>
    <row r="1" spans="1:3" x14ac:dyDescent="0.2">
      <c r="A1" s="7" t="s">
        <v>9</v>
      </c>
    </row>
    <row r="3" spans="1:3" s="2" customFormat="1" x14ac:dyDescent="0.2">
      <c r="A3" s="8" t="s">
        <v>0</v>
      </c>
      <c r="B3" s="9" t="s">
        <v>8</v>
      </c>
      <c r="C3" s="9" t="s">
        <v>5</v>
      </c>
    </row>
    <row r="4" spans="1:3" x14ac:dyDescent="0.2">
      <c r="A4" s="4">
        <v>35</v>
      </c>
      <c r="B4" s="6">
        <v>1.5598440000000003E-3</v>
      </c>
      <c r="C4" s="6">
        <v>2.7099936011136397E-3</v>
      </c>
    </row>
    <row r="5" spans="1:3" x14ac:dyDescent="0.2">
      <c r="A5" s="4">
        <v>36</v>
      </c>
      <c r="B5" s="6">
        <v>1.5838416000000003E-3</v>
      </c>
      <c r="C5" s="6">
        <v>2.7794806165268096E-3</v>
      </c>
    </row>
    <row r="6" spans="1:3" x14ac:dyDescent="0.2">
      <c r="A6" s="4">
        <v>37</v>
      </c>
      <c r="B6" s="6">
        <v>1.6438356000000004E-3</v>
      </c>
      <c r="C6" s="6">
        <v>2.8559163334812968E-3</v>
      </c>
    </row>
    <row r="7" spans="1:3" x14ac:dyDescent="0.2">
      <c r="A7" s="4">
        <v>38</v>
      </c>
      <c r="B7" s="6">
        <v>1.7398260000000001E-3</v>
      </c>
      <c r="C7" s="6">
        <v>3.022685170472906E-3</v>
      </c>
    </row>
    <row r="8" spans="1:3" x14ac:dyDescent="0.2">
      <c r="A8" s="4">
        <v>39</v>
      </c>
      <c r="B8" s="6">
        <v>1.8238176000000001E-3</v>
      </c>
      <c r="C8" s="6">
        <v>3.1686079028405627E-3</v>
      </c>
    </row>
    <row r="9" spans="1:3" x14ac:dyDescent="0.2">
      <c r="A9" s="4">
        <v>40</v>
      </c>
      <c r="B9" s="6">
        <v>1.8358164000000002E-3</v>
      </c>
      <c r="C9" s="6">
        <v>3.1894540074645147E-3</v>
      </c>
    </row>
    <row r="10" spans="1:3" x14ac:dyDescent="0.2">
      <c r="A10" s="4">
        <v>41</v>
      </c>
      <c r="B10" s="6">
        <v>1.9318068000000004E-3</v>
      </c>
      <c r="C10" s="6">
        <v>3.3562228444561221E-3</v>
      </c>
    </row>
    <row r="11" spans="1:3" x14ac:dyDescent="0.2">
      <c r="A11" s="4">
        <v>42</v>
      </c>
      <c r="B11" s="6">
        <v>2.0877912000000004E-3</v>
      </c>
      <c r="C11" s="6">
        <v>3.6272222045674847E-3</v>
      </c>
    </row>
    <row r="12" spans="1:3" x14ac:dyDescent="0.2">
      <c r="A12" s="4">
        <v>43</v>
      </c>
      <c r="B12" s="6">
        <v>2.1117888000000006E-3</v>
      </c>
      <c r="C12" s="6">
        <v>3.6689144138153892E-3</v>
      </c>
    </row>
    <row r="13" spans="1:3" x14ac:dyDescent="0.2">
      <c r="A13" s="4">
        <v>44</v>
      </c>
      <c r="B13" s="6">
        <v>2.1357864000000003E-3</v>
      </c>
      <c r="C13" s="6">
        <v>3.7106066230632902E-3</v>
      </c>
    </row>
    <row r="14" spans="1:3" x14ac:dyDescent="0.2">
      <c r="A14" s="4">
        <v>45</v>
      </c>
      <c r="B14" s="6">
        <v>2.2437756000000001E-3</v>
      </c>
      <c r="C14" s="6">
        <v>3.89822156467885E-3</v>
      </c>
    </row>
    <row r="15" spans="1:3" x14ac:dyDescent="0.2">
      <c r="A15" s="4">
        <v>46</v>
      </c>
      <c r="B15" s="6">
        <v>2.3397660000000001E-3</v>
      </c>
      <c r="C15" s="6">
        <v>4.0649904016704583E-3</v>
      </c>
    </row>
    <row r="16" spans="1:3" x14ac:dyDescent="0.2">
      <c r="A16" s="4">
        <v>47</v>
      </c>
      <c r="B16" s="6">
        <v>2.3397660000000001E-3</v>
      </c>
      <c r="C16" s="6">
        <v>4.0649904016704583E-3</v>
      </c>
    </row>
    <row r="17" spans="1:3" x14ac:dyDescent="0.2">
      <c r="A17" s="4">
        <v>48</v>
      </c>
      <c r="B17" s="6">
        <v>2.4237576000000005E-3</v>
      </c>
      <c r="C17" s="6">
        <v>4.2109131340381167E-3</v>
      </c>
    </row>
    <row r="18" spans="1:3" x14ac:dyDescent="0.2">
      <c r="A18" s="4">
        <v>49</v>
      </c>
      <c r="B18" s="6">
        <v>2.4357564000000004E-3</v>
      </c>
      <c r="C18" s="6">
        <v>4.2317592386620657E-3</v>
      </c>
    </row>
    <row r="19" spans="1:3" x14ac:dyDescent="0.2">
      <c r="A19" s="4">
        <v>50</v>
      </c>
      <c r="B19" s="6">
        <v>2.4357564000000004E-3</v>
      </c>
      <c r="C19" s="6">
        <v>4.2317592386620657E-3</v>
      </c>
    </row>
    <row r="20" spans="1:3" x14ac:dyDescent="0.2">
      <c r="A20" s="4">
        <v>51</v>
      </c>
      <c r="B20" s="6">
        <v>2.4477552000000007E-3</v>
      </c>
      <c r="C20" s="6">
        <v>4.2526053432860181E-3</v>
      </c>
    </row>
    <row r="21" spans="1:3" x14ac:dyDescent="0.2">
      <c r="A21" s="4">
        <v>52</v>
      </c>
      <c r="B21" s="6">
        <v>2.4597540000000002E-3</v>
      </c>
      <c r="C21" s="6">
        <v>4.2734514479099697E-3</v>
      </c>
    </row>
    <row r="22" spans="1:3" x14ac:dyDescent="0.2">
      <c r="A22" s="4">
        <v>53</v>
      </c>
      <c r="B22" s="6">
        <v>2.4717528000000009E-3</v>
      </c>
      <c r="C22" s="6">
        <v>4.2942975525339213E-3</v>
      </c>
    </row>
    <row r="23" spans="1:3" x14ac:dyDescent="0.2">
      <c r="A23" s="4">
        <v>54</v>
      </c>
      <c r="B23" s="6">
        <v>2.5197480000000009E-3</v>
      </c>
      <c r="C23" s="6">
        <v>4.3776819710297258E-3</v>
      </c>
    </row>
    <row r="24" spans="1:3" x14ac:dyDescent="0.2">
      <c r="A24" s="4">
        <v>55</v>
      </c>
      <c r="B24" s="6">
        <v>2.6277372000000007E-3</v>
      </c>
      <c r="C24" s="6">
        <v>4.5652969126452848E-3</v>
      </c>
    </row>
    <row r="25" spans="1:3" x14ac:dyDescent="0.2">
      <c r="A25" s="4">
        <v>56</v>
      </c>
      <c r="B25" s="6">
        <v>2.6397360000000002E-3</v>
      </c>
      <c r="C25" s="6">
        <v>4.5861430172692355E-3</v>
      </c>
    </row>
    <row r="26" spans="1:3" x14ac:dyDescent="0.2">
      <c r="A26" s="4">
        <v>57</v>
      </c>
      <c r="B26" s="6">
        <v>2.6517348000000005E-3</v>
      </c>
      <c r="C26" s="6">
        <v>4.606989121893188E-3</v>
      </c>
    </row>
    <row r="27" spans="1:3" x14ac:dyDescent="0.2">
      <c r="A27" s="4">
        <v>58</v>
      </c>
      <c r="B27" s="6">
        <v>2.6637336000000012E-3</v>
      </c>
      <c r="C27" s="6">
        <v>4.6278352265171387E-3</v>
      </c>
    </row>
    <row r="28" spans="1:3" x14ac:dyDescent="0.2">
      <c r="A28" s="4">
        <v>59</v>
      </c>
      <c r="B28" s="6">
        <v>2.687731200000001E-3</v>
      </c>
      <c r="C28" s="6">
        <v>4.6695274357650401E-3</v>
      </c>
    </row>
    <row r="29" spans="1:3" x14ac:dyDescent="0.2">
      <c r="A29" s="4">
        <v>60</v>
      </c>
      <c r="B29" s="6">
        <v>2.7237276000000006E-3</v>
      </c>
      <c r="C29" s="6">
        <v>4.7320657496368948E-3</v>
      </c>
    </row>
    <row r="32" spans="1:3" s="2" customFormat="1" x14ac:dyDescent="0.2">
      <c r="A32" s="5"/>
      <c r="B32" s="5"/>
      <c r="C32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Data</vt:lpstr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Swinhoe</dc:creator>
  <cp:lastModifiedBy>Carolina Vilches</cp:lastModifiedBy>
  <dcterms:created xsi:type="dcterms:W3CDTF">2004-10-08T02:10:11Z</dcterms:created>
  <dcterms:modified xsi:type="dcterms:W3CDTF">2018-02-01T04:34:06Z</dcterms:modified>
</cp:coreProperties>
</file>