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/>
  <mc:AlternateContent xmlns:mc="http://schemas.openxmlformats.org/markup-compatibility/2006">
    <mc:Choice Requires="x15">
      <x15ac:absPath xmlns:x15ac="http://schemas.microsoft.com/office/spreadsheetml/2010/11/ac" url="N:\EDUCATION\2017\Part III\Semester 1\Exams\Exam Questions and Solutions\C2B\FINAL\"/>
    </mc:Choice>
  </mc:AlternateContent>
  <bookViews>
    <workbookView xWindow="0" yWindow="0" windowWidth="21570" windowHeight="7965"/>
  </bookViews>
  <sheets>
    <sheet name="Assumptions" sheetId="1" r:id="rId1"/>
    <sheet name="BE CF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78" i="2" l="1"/>
  <c r="I78" i="2" l="1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Y78" i="2" l="1"/>
  <c r="AC78" i="2" s="1"/>
  <c r="AE78" i="2" s="1"/>
  <c r="X4" i="2"/>
  <c r="W4" i="2"/>
  <c r="V4" i="2"/>
  <c r="U4" i="2"/>
  <c r="T4" i="2"/>
  <c r="S4" i="2"/>
  <c r="R4" i="2"/>
  <c r="G6" i="2" l="1"/>
  <c r="D5" i="2" l="1"/>
  <c r="A7" i="2"/>
  <c r="C6" i="2"/>
  <c r="D6" i="2" l="1"/>
  <c r="E6" i="2" s="1"/>
  <c r="F6" i="2" s="1"/>
  <c r="A8" i="2"/>
  <c r="C7" i="2"/>
  <c r="H6" i="2" l="1"/>
  <c r="J6" i="2"/>
  <c r="K6" i="2" s="1"/>
  <c r="A9" i="2"/>
  <c r="C8" i="2"/>
  <c r="D7" i="2"/>
  <c r="E7" i="2" s="1"/>
  <c r="Z5" i="2" l="1"/>
  <c r="AA5" i="2" s="1"/>
  <c r="AB5" i="2" s="1"/>
  <c r="A10" i="2"/>
  <c r="J7" i="2"/>
  <c r="K7" i="2" s="1"/>
  <c r="D8" i="2"/>
  <c r="E8" i="2" s="1"/>
  <c r="F7" i="2"/>
  <c r="C9" i="2"/>
  <c r="F8" i="2" l="1"/>
  <c r="J8" i="2"/>
  <c r="K8" i="2" s="1"/>
  <c r="D9" i="2"/>
  <c r="E9" i="2" s="1"/>
  <c r="A11" i="2"/>
  <c r="C10" i="2"/>
  <c r="C11" i="2" s="1"/>
  <c r="A12" i="2" l="1"/>
  <c r="F9" i="2"/>
  <c r="J9" i="2"/>
  <c r="K9" i="2" s="1"/>
  <c r="D11" i="2"/>
  <c r="E11" i="2" s="1"/>
  <c r="D10" i="2"/>
  <c r="E10" i="2" s="1"/>
  <c r="C12" i="2"/>
  <c r="D12" i="2" l="1"/>
  <c r="E12" i="2" s="1"/>
  <c r="F11" i="2"/>
  <c r="J11" i="2"/>
  <c r="A13" i="2"/>
  <c r="F10" i="2"/>
  <c r="J10" i="2"/>
  <c r="K10" i="2" s="1"/>
  <c r="C13" i="2"/>
  <c r="K11" i="2" l="1"/>
  <c r="D13" i="2"/>
  <c r="E13" i="2" s="1"/>
  <c r="A14" i="2"/>
  <c r="F12" i="2"/>
  <c r="J12" i="2"/>
  <c r="C14" i="2"/>
  <c r="C15" i="2" s="1"/>
  <c r="K12" i="2" l="1"/>
  <c r="D15" i="2"/>
  <c r="A15" i="2"/>
  <c r="D14" i="2"/>
  <c r="E14" i="2" s="1"/>
  <c r="F13" i="2"/>
  <c r="J13" i="2"/>
  <c r="K13" i="2" s="1"/>
  <c r="C16" i="2"/>
  <c r="D16" i="2" l="1"/>
  <c r="E16" i="2" s="1"/>
  <c r="A16" i="2"/>
  <c r="F14" i="2"/>
  <c r="J14" i="2"/>
  <c r="K14" i="2" s="1"/>
  <c r="E15" i="2"/>
  <c r="C17" i="2"/>
  <c r="A17" i="2" l="1"/>
  <c r="D17" i="2"/>
  <c r="E17" i="2" s="1"/>
  <c r="F16" i="2"/>
  <c r="J16" i="2"/>
  <c r="F15" i="2"/>
  <c r="J15" i="2"/>
  <c r="K15" i="2" s="1"/>
  <c r="C18" i="2"/>
  <c r="K16" i="2" l="1"/>
  <c r="F17" i="2"/>
  <c r="J17" i="2"/>
  <c r="A18" i="2"/>
  <c r="D18" i="2"/>
  <c r="E18" i="2" s="1"/>
  <c r="C19" i="2"/>
  <c r="K17" i="2" l="1"/>
  <c r="A19" i="2"/>
  <c r="F18" i="2"/>
  <c r="J18" i="2"/>
  <c r="D19" i="2"/>
  <c r="E19" i="2" s="1"/>
  <c r="C20" i="2"/>
  <c r="K18" i="2" l="1"/>
  <c r="F19" i="2"/>
  <c r="J19" i="2"/>
  <c r="D20" i="2"/>
  <c r="E20" i="2" s="1"/>
  <c r="A20" i="2"/>
  <c r="C21" i="2"/>
  <c r="K19" i="2" l="1"/>
  <c r="F20" i="2"/>
  <c r="J20" i="2"/>
  <c r="D21" i="2"/>
  <c r="E21" i="2" s="1"/>
  <c r="A21" i="2"/>
  <c r="C22" i="2"/>
  <c r="K20" i="2" l="1"/>
  <c r="A22" i="2"/>
  <c r="D22" i="2"/>
  <c r="E22" i="2" s="1"/>
  <c r="F21" i="2"/>
  <c r="J21" i="2"/>
  <c r="C23" i="2"/>
  <c r="K21" i="2" l="1"/>
  <c r="D23" i="2"/>
  <c r="E23" i="2" s="1"/>
  <c r="F22" i="2"/>
  <c r="J22" i="2"/>
  <c r="K22" i="2" s="1"/>
  <c r="A23" i="2"/>
  <c r="C24" i="2"/>
  <c r="A24" i="2" l="1"/>
  <c r="D24" i="2"/>
  <c r="E24" i="2" s="1"/>
  <c r="F23" i="2"/>
  <c r="J23" i="2"/>
  <c r="K23" i="2" s="1"/>
  <c r="C25" i="2"/>
  <c r="D25" i="2" l="1"/>
  <c r="E25" i="2" s="1"/>
  <c r="F24" i="2"/>
  <c r="J24" i="2"/>
  <c r="K24" i="2" s="1"/>
  <c r="A25" i="2"/>
  <c r="C26" i="2"/>
  <c r="A26" i="2" l="1"/>
  <c r="D26" i="2"/>
  <c r="E26" i="2" s="1"/>
  <c r="F25" i="2"/>
  <c r="J25" i="2"/>
  <c r="K25" i="2" s="1"/>
  <c r="C27" i="2"/>
  <c r="D27" i="2" l="1"/>
  <c r="E27" i="2" s="1"/>
  <c r="F26" i="2"/>
  <c r="J26" i="2"/>
  <c r="K26" i="2" s="1"/>
  <c r="A27" i="2"/>
  <c r="C28" i="2"/>
  <c r="A28" i="2" l="1"/>
  <c r="D28" i="2"/>
  <c r="E28" i="2" s="1"/>
  <c r="F27" i="2"/>
  <c r="J27" i="2"/>
  <c r="K27" i="2" s="1"/>
  <c r="C29" i="2"/>
  <c r="D29" i="2" l="1"/>
  <c r="E29" i="2" s="1"/>
  <c r="F28" i="2"/>
  <c r="J28" i="2"/>
  <c r="K28" i="2" s="1"/>
  <c r="A29" i="2"/>
  <c r="C30" i="2"/>
  <c r="D30" i="2" l="1"/>
  <c r="E30" i="2" s="1"/>
  <c r="F29" i="2"/>
  <c r="J29" i="2"/>
  <c r="K29" i="2" s="1"/>
  <c r="A30" i="2"/>
  <c r="C31" i="2"/>
  <c r="D31" i="2" l="1"/>
  <c r="E31" i="2" s="1"/>
  <c r="A31" i="2"/>
  <c r="F30" i="2"/>
  <c r="J30" i="2"/>
  <c r="K30" i="2" s="1"/>
  <c r="C32" i="2"/>
  <c r="D32" i="2" l="1"/>
  <c r="E32" i="2" s="1"/>
  <c r="A32" i="2"/>
  <c r="F31" i="2"/>
  <c r="J31" i="2"/>
  <c r="K31" i="2" s="1"/>
  <c r="C33" i="2"/>
  <c r="A33" i="2" l="1"/>
  <c r="D33" i="2"/>
  <c r="E33" i="2" s="1"/>
  <c r="F32" i="2"/>
  <c r="J32" i="2"/>
  <c r="K32" i="2" s="1"/>
  <c r="C34" i="2"/>
  <c r="D34" i="2" l="1"/>
  <c r="E34" i="2" s="1"/>
  <c r="F33" i="2"/>
  <c r="J33" i="2"/>
  <c r="K33" i="2" s="1"/>
  <c r="A34" i="2"/>
  <c r="C35" i="2"/>
  <c r="A35" i="2" l="1"/>
  <c r="D35" i="2"/>
  <c r="E35" i="2" s="1"/>
  <c r="F34" i="2"/>
  <c r="J34" i="2"/>
  <c r="K34" i="2" s="1"/>
  <c r="C36" i="2"/>
  <c r="D36" i="2" l="1"/>
  <c r="E36" i="2" s="1"/>
  <c r="F35" i="2"/>
  <c r="J35" i="2"/>
  <c r="K35" i="2" s="1"/>
  <c r="A36" i="2"/>
  <c r="C37" i="2"/>
  <c r="D37" i="2" l="1"/>
  <c r="E37" i="2" s="1"/>
  <c r="A37" i="2"/>
  <c r="F36" i="2"/>
  <c r="J36" i="2"/>
  <c r="K36" i="2" s="1"/>
  <c r="C38" i="2"/>
  <c r="D38" i="2" l="1"/>
  <c r="E38" i="2" s="1"/>
  <c r="A38" i="2"/>
  <c r="F37" i="2"/>
  <c r="J37" i="2"/>
  <c r="K37" i="2" s="1"/>
  <c r="C39" i="2"/>
  <c r="D39" i="2" l="1"/>
  <c r="E39" i="2" s="1"/>
  <c r="A39" i="2"/>
  <c r="F38" i="2"/>
  <c r="J38" i="2"/>
  <c r="K38" i="2" s="1"/>
  <c r="C40" i="2"/>
  <c r="D40" i="2" l="1"/>
  <c r="E40" i="2" s="1"/>
  <c r="A40" i="2"/>
  <c r="F39" i="2"/>
  <c r="J39" i="2"/>
  <c r="K39" i="2" s="1"/>
  <c r="C41" i="2"/>
  <c r="A41" i="2" l="1"/>
  <c r="F40" i="2"/>
  <c r="J40" i="2"/>
  <c r="K40" i="2" s="1"/>
  <c r="D41" i="2"/>
  <c r="E41" i="2" s="1"/>
  <c r="C42" i="2"/>
  <c r="J41" i="2" l="1"/>
  <c r="K41" i="2" s="1"/>
  <c r="A42" i="2"/>
  <c r="D42" i="2"/>
  <c r="E42" i="2" s="1"/>
  <c r="F41" i="2"/>
  <c r="C43" i="2"/>
  <c r="C44" i="2" l="1"/>
  <c r="F42" i="2"/>
  <c r="J42" i="2"/>
  <c r="K42" i="2" s="1"/>
  <c r="A43" i="2"/>
  <c r="D44" i="2"/>
  <c r="C45" i="2"/>
  <c r="D43" i="2"/>
  <c r="E43" i="2" s="1"/>
  <c r="J43" i="2" l="1"/>
  <c r="K43" i="2" s="1"/>
  <c r="A44" i="2"/>
  <c r="E44" i="2"/>
  <c r="F43" i="2"/>
  <c r="D45" i="2"/>
  <c r="E45" i="2" s="1"/>
  <c r="C46" i="2"/>
  <c r="A45" i="2" l="1"/>
  <c r="F45" i="2"/>
  <c r="J45" i="2"/>
  <c r="F44" i="2"/>
  <c r="J44" i="2"/>
  <c r="K44" i="2" s="1"/>
  <c r="K45" i="2" s="1"/>
  <c r="D46" i="2"/>
  <c r="E46" i="2" s="1"/>
  <c r="C47" i="2"/>
  <c r="F46" i="2" l="1"/>
  <c r="J46" i="2"/>
  <c r="K46" i="2" s="1"/>
  <c r="A46" i="2"/>
  <c r="D47" i="2"/>
  <c r="E47" i="2" s="1"/>
  <c r="C48" i="2"/>
  <c r="F47" i="2" l="1"/>
  <c r="J47" i="2"/>
  <c r="K47" i="2" s="1"/>
  <c r="A47" i="2"/>
  <c r="D48" i="2"/>
  <c r="E48" i="2" s="1"/>
  <c r="C49" i="2"/>
  <c r="F48" i="2" l="1"/>
  <c r="J48" i="2"/>
  <c r="K48" i="2" s="1"/>
  <c r="A48" i="2"/>
  <c r="C50" i="2"/>
  <c r="D49" i="2"/>
  <c r="E49" i="2" s="1"/>
  <c r="F49" i="2" l="1"/>
  <c r="J49" i="2"/>
  <c r="K49" i="2" s="1"/>
  <c r="A49" i="2"/>
  <c r="D50" i="2"/>
  <c r="E50" i="2" s="1"/>
  <c r="C51" i="2"/>
  <c r="F50" i="2" l="1"/>
  <c r="J50" i="2"/>
  <c r="K50" i="2" s="1"/>
  <c r="A50" i="2"/>
  <c r="D51" i="2"/>
  <c r="E51" i="2" s="1"/>
  <c r="C52" i="2"/>
  <c r="F51" i="2" l="1"/>
  <c r="J51" i="2"/>
  <c r="K51" i="2" s="1"/>
  <c r="A51" i="2"/>
  <c r="D52" i="2"/>
  <c r="E52" i="2" s="1"/>
  <c r="C53" i="2"/>
  <c r="A52" i="2" l="1"/>
  <c r="F52" i="2"/>
  <c r="J52" i="2"/>
  <c r="K52" i="2" s="1"/>
  <c r="C54" i="2"/>
  <c r="D53" i="2"/>
  <c r="E53" i="2" s="1"/>
  <c r="F53" i="2" l="1"/>
  <c r="J53" i="2"/>
  <c r="K53" i="2" s="1"/>
  <c r="A53" i="2"/>
  <c r="C55" i="2"/>
  <c r="D54" i="2"/>
  <c r="E54" i="2" s="1"/>
  <c r="A54" i="2" l="1"/>
  <c r="F54" i="2"/>
  <c r="J54" i="2"/>
  <c r="K54" i="2" s="1"/>
  <c r="D55" i="2"/>
  <c r="E55" i="2" s="1"/>
  <c r="C56" i="2"/>
  <c r="F55" i="2" l="1"/>
  <c r="J55" i="2"/>
  <c r="K55" i="2" s="1"/>
  <c r="A55" i="2"/>
  <c r="D56" i="2"/>
  <c r="E56" i="2" s="1"/>
  <c r="C57" i="2"/>
  <c r="F56" i="2" l="1"/>
  <c r="J56" i="2"/>
  <c r="K56" i="2" s="1"/>
  <c r="A56" i="2"/>
  <c r="C58" i="2"/>
  <c r="D57" i="2"/>
  <c r="E57" i="2" s="1"/>
  <c r="F57" i="2" l="1"/>
  <c r="J57" i="2"/>
  <c r="K57" i="2" s="1"/>
  <c r="A57" i="2"/>
  <c r="D58" i="2"/>
  <c r="E58" i="2" s="1"/>
  <c r="C59" i="2"/>
  <c r="A58" i="2" l="1"/>
  <c r="F58" i="2"/>
  <c r="J58" i="2"/>
  <c r="K58" i="2" s="1"/>
  <c r="C60" i="2"/>
  <c r="D59" i="2"/>
  <c r="E59" i="2" s="1"/>
  <c r="F59" i="2" l="1"/>
  <c r="J59" i="2"/>
  <c r="K59" i="2" s="1"/>
  <c r="A59" i="2"/>
  <c r="D60" i="2"/>
  <c r="E60" i="2" s="1"/>
  <c r="C61" i="2"/>
  <c r="F60" i="2" l="1"/>
  <c r="J60" i="2"/>
  <c r="K60" i="2" s="1"/>
  <c r="A60" i="2"/>
  <c r="C62" i="2"/>
  <c r="D61" i="2"/>
  <c r="E61" i="2" s="1"/>
  <c r="F61" i="2" l="1"/>
  <c r="J61" i="2"/>
  <c r="K61" i="2" s="1"/>
  <c r="A61" i="2"/>
  <c r="D62" i="2"/>
  <c r="E62" i="2" s="1"/>
  <c r="C63" i="2"/>
  <c r="F62" i="2" l="1"/>
  <c r="J62" i="2"/>
  <c r="K62" i="2" s="1"/>
  <c r="A62" i="2"/>
  <c r="C64" i="2"/>
  <c r="D63" i="2"/>
  <c r="E63" i="2" s="1"/>
  <c r="F63" i="2" l="1"/>
  <c r="J63" i="2"/>
  <c r="K63" i="2" s="1"/>
  <c r="A63" i="2"/>
  <c r="D64" i="2"/>
  <c r="E64" i="2" s="1"/>
  <c r="C65" i="2"/>
  <c r="F64" i="2" l="1"/>
  <c r="J64" i="2"/>
  <c r="K64" i="2" s="1"/>
  <c r="A64" i="2"/>
  <c r="C66" i="2"/>
  <c r="D65" i="2"/>
  <c r="E65" i="2" s="1"/>
  <c r="F65" i="2" l="1"/>
  <c r="J65" i="2"/>
  <c r="K65" i="2" s="1"/>
  <c r="A65" i="2"/>
  <c r="D66" i="2"/>
  <c r="E66" i="2" s="1"/>
  <c r="C67" i="2"/>
  <c r="F66" i="2" l="1"/>
  <c r="J66" i="2"/>
  <c r="K66" i="2" s="1"/>
  <c r="A66" i="2"/>
  <c r="D67" i="2"/>
  <c r="E67" i="2" s="1"/>
  <c r="C68" i="2"/>
  <c r="F67" i="2" l="1"/>
  <c r="J67" i="2"/>
  <c r="K67" i="2" s="1"/>
  <c r="A67" i="2"/>
  <c r="D68" i="2"/>
  <c r="E68" i="2" s="1"/>
  <c r="C69" i="2"/>
  <c r="A68" i="2" l="1"/>
  <c r="F68" i="2"/>
  <c r="J68" i="2"/>
  <c r="K68" i="2" s="1"/>
  <c r="D69" i="2"/>
  <c r="E69" i="2" s="1"/>
  <c r="C70" i="2"/>
  <c r="F69" i="2" l="1"/>
  <c r="J69" i="2"/>
  <c r="K69" i="2" s="1"/>
  <c r="A69" i="2"/>
  <c r="D70" i="2"/>
  <c r="E70" i="2" s="1"/>
  <c r="C71" i="2"/>
  <c r="F70" i="2" l="1"/>
  <c r="J70" i="2"/>
  <c r="K70" i="2" s="1"/>
  <c r="A70" i="2"/>
  <c r="D71" i="2"/>
  <c r="E71" i="2" s="1"/>
  <c r="C72" i="2"/>
  <c r="F71" i="2" l="1"/>
  <c r="J71" i="2"/>
  <c r="K71" i="2" s="1"/>
  <c r="A71" i="2"/>
  <c r="D72" i="2"/>
  <c r="E72" i="2" s="1"/>
  <c r="C73" i="2"/>
  <c r="A72" i="2" l="1"/>
  <c r="F72" i="2"/>
  <c r="J72" i="2"/>
  <c r="K72" i="2" s="1"/>
  <c r="D73" i="2"/>
  <c r="E73" i="2" s="1"/>
  <c r="C74" i="2"/>
  <c r="F73" i="2" l="1"/>
  <c r="J73" i="2"/>
  <c r="K73" i="2" s="1"/>
  <c r="A73" i="2"/>
  <c r="C75" i="2"/>
  <c r="D74" i="2"/>
  <c r="E74" i="2" s="1"/>
  <c r="F74" i="2" l="1"/>
  <c r="J74" i="2"/>
  <c r="K74" i="2" s="1"/>
  <c r="A74" i="2"/>
  <c r="D75" i="2"/>
  <c r="E75" i="2" s="1"/>
  <c r="C76" i="2"/>
  <c r="F75" i="2" l="1"/>
  <c r="J75" i="2"/>
  <c r="K75" i="2" s="1"/>
  <c r="A75" i="2"/>
  <c r="C77" i="2"/>
  <c r="D76" i="2"/>
  <c r="E76" i="2" s="1"/>
  <c r="F76" i="2" l="1"/>
  <c r="J76" i="2"/>
  <c r="K76" i="2" s="1"/>
  <c r="A76" i="2"/>
  <c r="D77" i="2"/>
  <c r="E77" i="2" s="1"/>
  <c r="C78" i="2"/>
  <c r="D78" i="2" l="1"/>
  <c r="E78" i="2" s="1"/>
  <c r="A77" i="2"/>
  <c r="F77" i="2"/>
  <c r="J77" i="2"/>
  <c r="K77" i="2" s="1"/>
  <c r="P6" i="2"/>
  <c r="A78" i="2" l="1"/>
  <c r="F78" i="2"/>
  <c r="J78" i="2"/>
  <c r="Q6" i="2"/>
  <c r="N6" i="2"/>
  <c r="O6" i="2" s="1"/>
  <c r="L6" i="2"/>
  <c r="G7" i="2" l="1"/>
  <c r="H7" i="2" s="1"/>
  <c r="Z6" i="2" s="1"/>
  <c r="M6" i="2"/>
  <c r="L7" i="2" l="1"/>
  <c r="Q7" i="2"/>
  <c r="N7" i="2"/>
  <c r="O7" i="2" s="1"/>
  <c r="P7" i="2"/>
  <c r="M7" i="2" l="1"/>
  <c r="G8" i="2"/>
  <c r="H8" i="2" s="1"/>
  <c r="Z7" i="2" s="1"/>
  <c r="N8" i="2" l="1"/>
  <c r="O8" i="2" s="1"/>
  <c r="Q8" i="2"/>
  <c r="P8" i="2"/>
  <c r="L8" i="2"/>
  <c r="M8" i="2" l="1"/>
  <c r="G9" i="2"/>
  <c r="H9" i="2" s="1"/>
  <c r="Z8" i="2" l="1"/>
  <c r="L9" i="2"/>
  <c r="M9" i="2" s="1"/>
  <c r="P9" i="2" l="1"/>
  <c r="Q9" i="2"/>
  <c r="N9" i="2"/>
  <c r="O9" i="2" s="1"/>
  <c r="G10" i="2"/>
  <c r="H10" i="2" s="1"/>
  <c r="Z9" i="2" l="1"/>
  <c r="AA9" i="2" s="1"/>
  <c r="AB9" i="2" s="1"/>
  <c r="AA8" i="2"/>
  <c r="AB8" i="2" s="1"/>
  <c r="AA7" i="2"/>
  <c r="AB7" i="2" s="1"/>
  <c r="AA6" i="2"/>
  <c r="AB6" i="2" s="1"/>
  <c r="N10" i="2" l="1"/>
  <c r="O10" i="2" s="1"/>
  <c r="Q10" i="2"/>
  <c r="P10" i="2"/>
  <c r="L10" i="2"/>
  <c r="M10" i="2" l="1"/>
  <c r="G11" i="2"/>
  <c r="H11" i="2" s="1"/>
  <c r="L11" i="2" l="1"/>
  <c r="N11" i="2"/>
  <c r="O11" i="2" s="1"/>
  <c r="P11" i="2"/>
  <c r="Q11" i="2"/>
  <c r="Z10" i="2"/>
  <c r="AA10" i="2" s="1"/>
  <c r="AB10" i="2" s="1"/>
  <c r="G12" i="2" l="1"/>
  <c r="H12" i="2" s="1"/>
  <c r="M11" i="2"/>
  <c r="Q12" i="2" l="1"/>
  <c r="N12" i="2"/>
  <c r="O12" i="2" s="1"/>
  <c r="L12" i="2"/>
  <c r="P12" i="2"/>
  <c r="Z11" i="2"/>
  <c r="AA11" i="2" s="1"/>
  <c r="AB11" i="2" s="1"/>
  <c r="M12" i="2" l="1"/>
  <c r="G13" i="2"/>
  <c r="H13" i="2" s="1"/>
  <c r="P13" i="2" l="1"/>
  <c r="Q13" i="2"/>
  <c r="L13" i="2"/>
  <c r="N13" i="2"/>
  <c r="O13" i="2" s="1"/>
  <c r="Z12" i="2"/>
  <c r="AA12" i="2" s="1"/>
  <c r="AB12" i="2" s="1"/>
  <c r="M13" i="2" l="1"/>
  <c r="G14" i="2"/>
  <c r="H14" i="2" s="1"/>
  <c r="N14" i="2" l="1"/>
  <c r="O14" i="2" s="1"/>
  <c r="Q14" i="2"/>
  <c r="L14" i="2"/>
  <c r="P14" i="2"/>
  <c r="Z13" i="2"/>
  <c r="AA13" i="2" s="1"/>
  <c r="AB13" i="2" s="1"/>
  <c r="G15" i="2" l="1"/>
  <c r="H15" i="2" s="1"/>
  <c r="M14" i="2"/>
  <c r="L15" i="2" l="1"/>
  <c r="Q15" i="2"/>
  <c r="N15" i="2"/>
  <c r="O15" i="2" s="1"/>
  <c r="P15" i="2"/>
  <c r="Z14" i="2"/>
  <c r="AA14" i="2" s="1"/>
  <c r="AB14" i="2" s="1"/>
  <c r="M15" i="2" l="1"/>
  <c r="G16" i="2"/>
  <c r="H16" i="2" s="1"/>
  <c r="Z15" i="2" l="1"/>
  <c r="AA15" i="2" s="1"/>
  <c r="AB15" i="2" s="1"/>
  <c r="N16" i="2"/>
  <c r="O16" i="2" s="1"/>
  <c r="L16" i="2"/>
  <c r="Q16" i="2"/>
  <c r="P16" i="2"/>
  <c r="M16" i="2" l="1"/>
  <c r="G17" i="2"/>
  <c r="H17" i="2" s="1"/>
  <c r="P17" i="2" l="1"/>
  <c r="Q17" i="2"/>
  <c r="L17" i="2"/>
  <c r="N17" i="2"/>
  <c r="O17" i="2" s="1"/>
  <c r="Z16" i="2"/>
  <c r="AA16" i="2" s="1"/>
  <c r="AB16" i="2" s="1"/>
  <c r="G18" i="2" l="1"/>
  <c r="H18" i="2" s="1"/>
  <c r="M17" i="2"/>
  <c r="N18" i="2" l="1"/>
  <c r="O18" i="2" s="1"/>
  <c r="Q18" i="2"/>
  <c r="L18" i="2"/>
  <c r="P18" i="2"/>
  <c r="Z17" i="2"/>
  <c r="AA17" i="2" s="1"/>
  <c r="AB17" i="2" s="1"/>
  <c r="M18" i="2" l="1"/>
  <c r="G19" i="2"/>
  <c r="H19" i="2" s="1"/>
  <c r="L19" i="2" l="1"/>
  <c r="P19" i="2"/>
  <c r="N19" i="2"/>
  <c r="O19" i="2" s="1"/>
  <c r="Q19" i="2"/>
  <c r="Z18" i="2"/>
  <c r="AA18" i="2" s="1"/>
  <c r="AB18" i="2" s="1"/>
  <c r="M19" i="2" l="1"/>
  <c r="G20" i="2"/>
  <c r="H20" i="2" s="1"/>
  <c r="P20" i="2" l="1"/>
  <c r="N20" i="2"/>
  <c r="O20" i="2" s="1"/>
  <c r="L20" i="2"/>
  <c r="Q20" i="2"/>
  <c r="Z19" i="2"/>
  <c r="AA19" i="2" s="1"/>
  <c r="AB19" i="2" s="1"/>
  <c r="G21" i="2" l="1"/>
  <c r="H21" i="2" s="1"/>
  <c r="M20" i="2"/>
  <c r="L21" i="2" l="1"/>
  <c r="P21" i="2"/>
  <c r="N21" i="2"/>
  <c r="O21" i="2" s="1"/>
  <c r="Q21" i="2"/>
  <c r="Z20" i="2"/>
  <c r="AA20" i="2" s="1"/>
  <c r="AB20" i="2" s="1"/>
  <c r="M21" i="2" l="1"/>
  <c r="G22" i="2"/>
  <c r="H22" i="2" s="1"/>
  <c r="Q22" i="2" l="1"/>
  <c r="L22" i="2"/>
  <c r="P22" i="2"/>
  <c r="N22" i="2"/>
  <c r="O22" i="2" s="1"/>
  <c r="Z21" i="2"/>
  <c r="AA21" i="2" s="1"/>
  <c r="AB21" i="2" s="1"/>
  <c r="M22" i="2" l="1"/>
  <c r="G23" i="2"/>
  <c r="H23" i="2" s="1"/>
  <c r="P23" i="2" l="1"/>
  <c r="L23" i="2"/>
  <c r="Q23" i="2"/>
  <c r="N23" i="2"/>
  <c r="O23" i="2" s="1"/>
  <c r="Z22" i="2"/>
  <c r="AA22" i="2" s="1"/>
  <c r="AB22" i="2" s="1"/>
  <c r="G24" i="2" l="1"/>
  <c r="H24" i="2" s="1"/>
  <c r="M23" i="2"/>
  <c r="Z23" i="2" l="1"/>
  <c r="AA23" i="2" s="1"/>
  <c r="AB23" i="2" s="1"/>
  <c r="L24" i="2" l="1"/>
  <c r="N24" i="2"/>
  <c r="O24" i="2" s="1"/>
  <c r="P24" i="2"/>
  <c r="Q24" i="2"/>
  <c r="M24" i="2" l="1"/>
  <c r="G25" i="2"/>
  <c r="H25" i="2" s="1"/>
  <c r="N25" i="2" l="1"/>
  <c r="O25" i="2" s="1"/>
  <c r="P25" i="2"/>
  <c r="L25" i="2"/>
  <c r="Q25" i="2"/>
  <c r="Z24" i="2"/>
  <c r="AA24" i="2" s="1"/>
  <c r="AB24" i="2" s="1"/>
  <c r="M25" i="2" l="1"/>
  <c r="G26" i="2"/>
  <c r="H26" i="2" s="1"/>
  <c r="Q26" i="2" l="1"/>
  <c r="P26" i="2"/>
  <c r="N26" i="2"/>
  <c r="O26" i="2" s="1"/>
  <c r="L26" i="2"/>
  <c r="Z25" i="2"/>
  <c r="AA25" i="2" s="1"/>
  <c r="AB25" i="2" s="1"/>
  <c r="M26" i="2" l="1"/>
  <c r="G27" i="2"/>
  <c r="H27" i="2" s="1"/>
  <c r="L27" i="2" l="1"/>
  <c r="Q27" i="2"/>
  <c r="P27" i="2"/>
  <c r="N27" i="2"/>
  <c r="O27" i="2" s="1"/>
  <c r="Z26" i="2"/>
  <c r="AA26" i="2" s="1"/>
  <c r="AB26" i="2" s="1"/>
  <c r="M27" i="2" l="1"/>
  <c r="G28" i="2"/>
  <c r="H28" i="2" s="1"/>
  <c r="P28" i="2" l="1"/>
  <c r="N28" i="2"/>
  <c r="O28" i="2" s="1"/>
  <c r="L28" i="2"/>
  <c r="Q28" i="2"/>
  <c r="Z27" i="2"/>
  <c r="AA27" i="2" s="1"/>
  <c r="AB27" i="2" s="1"/>
  <c r="M28" i="2" l="1"/>
  <c r="G29" i="2"/>
  <c r="H29" i="2" s="1"/>
  <c r="Q29" i="2" l="1"/>
  <c r="L29" i="2"/>
  <c r="N29" i="2"/>
  <c r="O29" i="2" s="1"/>
  <c r="P29" i="2"/>
  <c r="Z28" i="2"/>
  <c r="G30" i="2" l="1"/>
  <c r="H30" i="2" s="1"/>
  <c r="M29" i="2"/>
  <c r="N30" i="2" l="1"/>
  <c r="O30" i="2" s="1"/>
  <c r="L30" i="2"/>
  <c r="P30" i="2"/>
  <c r="Q30" i="2"/>
  <c r="Z29" i="2"/>
  <c r="AA29" i="2" s="1"/>
  <c r="AB29" i="2" s="1"/>
  <c r="G31" i="2" l="1"/>
  <c r="H31" i="2" s="1"/>
  <c r="M30" i="2"/>
  <c r="Q31" i="2" l="1"/>
  <c r="L31" i="2"/>
  <c r="P31" i="2"/>
  <c r="N31" i="2"/>
  <c r="O31" i="2" s="1"/>
  <c r="Z30" i="2"/>
  <c r="AA30" i="2" s="1"/>
  <c r="AB30" i="2" s="1"/>
  <c r="G32" i="2" l="1"/>
  <c r="H32" i="2" s="1"/>
  <c r="M31" i="2"/>
  <c r="Z31" i="2" l="1"/>
  <c r="AA31" i="2" s="1"/>
  <c r="AB31" i="2" s="1"/>
  <c r="Q32" i="2" l="1"/>
  <c r="L32" i="2"/>
  <c r="P32" i="2"/>
  <c r="N32" i="2"/>
  <c r="O32" i="2" s="1"/>
  <c r="M32" i="2" l="1"/>
  <c r="G33" i="2"/>
  <c r="H33" i="2" s="1"/>
  <c r="N33" i="2" l="1"/>
  <c r="O33" i="2" s="1"/>
  <c r="P33" i="2"/>
  <c r="L33" i="2"/>
  <c r="Q33" i="2"/>
  <c r="Z32" i="2"/>
  <c r="AA32" i="2" s="1"/>
  <c r="AB32" i="2" s="1"/>
  <c r="G34" i="2" l="1"/>
  <c r="H34" i="2" s="1"/>
  <c r="M33" i="2"/>
  <c r="Z33" i="2" l="1"/>
  <c r="AA33" i="2" s="1"/>
  <c r="AB33" i="2" s="1"/>
  <c r="N34" i="2" l="1"/>
  <c r="O34" i="2" s="1"/>
  <c r="P34" i="2"/>
  <c r="L34" i="2"/>
  <c r="Q34" i="2"/>
  <c r="M34" i="2" l="1"/>
  <c r="G35" i="2"/>
  <c r="H35" i="2" s="1"/>
  <c r="N35" i="2" l="1"/>
  <c r="O35" i="2" s="1"/>
  <c r="L35" i="2"/>
  <c r="P35" i="2"/>
  <c r="Q35" i="2"/>
  <c r="Z34" i="2"/>
  <c r="AA34" i="2" s="1"/>
  <c r="AB34" i="2" s="1"/>
  <c r="M35" i="2" l="1"/>
  <c r="G36" i="2"/>
  <c r="H36" i="2" s="1"/>
  <c r="N36" i="2" l="1"/>
  <c r="O36" i="2" s="1"/>
  <c r="Q36" i="2"/>
  <c r="P36" i="2"/>
  <c r="L36" i="2"/>
  <c r="Z35" i="2"/>
  <c r="AA35" i="2" s="1"/>
  <c r="AB35" i="2" s="1"/>
  <c r="G37" i="2" l="1"/>
  <c r="H37" i="2" s="1"/>
  <c r="M36" i="2"/>
  <c r="L37" i="2" l="1"/>
  <c r="Q37" i="2"/>
  <c r="N37" i="2"/>
  <c r="O37" i="2" s="1"/>
  <c r="P37" i="2"/>
  <c r="Z36" i="2"/>
  <c r="AA36" i="2" s="1"/>
  <c r="AB36" i="2" s="1"/>
  <c r="M37" i="2" l="1"/>
  <c r="G38" i="2"/>
  <c r="H38" i="2" s="1"/>
  <c r="L38" i="2" l="1"/>
  <c r="P38" i="2"/>
  <c r="Q38" i="2"/>
  <c r="N38" i="2"/>
  <c r="O38" i="2" s="1"/>
  <c r="Z37" i="2"/>
  <c r="AA37" i="2" s="1"/>
  <c r="AB37" i="2" s="1"/>
  <c r="M38" i="2" l="1"/>
  <c r="G39" i="2"/>
  <c r="H39" i="2" s="1"/>
  <c r="L39" i="2" l="1"/>
  <c r="P39" i="2"/>
  <c r="N39" i="2"/>
  <c r="O39" i="2" s="1"/>
  <c r="Q39" i="2"/>
  <c r="Z38" i="2"/>
  <c r="AA38" i="2" s="1"/>
  <c r="AB38" i="2" s="1"/>
  <c r="M39" i="2" l="1"/>
  <c r="G40" i="2"/>
  <c r="H40" i="2" s="1"/>
  <c r="P40" i="2" l="1"/>
  <c r="N40" i="2"/>
  <c r="O40" i="2" s="1"/>
  <c r="Q40" i="2"/>
  <c r="L40" i="2"/>
  <c r="Z39" i="2"/>
  <c r="AA39" i="2" s="1"/>
  <c r="AB39" i="2" s="1"/>
  <c r="M40" i="2" l="1"/>
  <c r="G41" i="2"/>
  <c r="H41" i="2" s="1"/>
  <c r="P41" i="2" l="1"/>
  <c r="Q41" i="2"/>
  <c r="L41" i="2"/>
  <c r="N41" i="2"/>
  <c r="O41" i="2" s="1"/>
  <c r="Z40" i="2"/>
  <c r="AA40" i="2" s="1"/>
  <c r="AB40" i="2" s="1"/>
  <c r="G42" i="2" l="1"/>
  <c r="H42" i="2" s="1"/>
  <c r="M41" i="2"/>
  <c r="P42" i="2" l="1"/>
  <c r="N42" i="2"/>
  <c r="O42" i="2" s="1"/>
  <c r="Q42" i="2"/>
  <c r="L42" i="2"/>
  <c r="Z41" i="2"/>
  <c r="AA41" i="2" s="1"/>
  <c r="AB41" i="2" s="1"/>
  <c r="M42" i="2" l="1"/>
  <c r="G43" i="2"/>
  <c r="H43" i="2" s="1"/>
  <c r="L43" i="2" l="1"/>
  <c r="Q43" i="2"/>
  <c r="N43" i="2"/>
  <c r="O43" i="2" s="1"/>
  <c r="P43" i="2"/>
  <c r="Z42" i="2"/>
  <c r="AA42" i="2" s="1"/>
  <c r="AB42" i="2" s="1"/>
  <c r="G44" i="2" l="1"/>
  <c r="H44" i="2" s="1"/>
  <c r="M43" i="2"/>
  <c r="Q44" i="2" l="1"/>
  <c r="N44" i="2"/>
  <c r="O44" i="2" s="1"/>
  <c r="L44" i="2"/>
  <c r="P44" i="2"/>
  <c r="Z43" i="2"/>
  <c r="AA43" i="2" s="1"/>
  <c r="AB43" i="2" s="1"/>
  <c r="G45" i="2" l="1"/>
  <c r="H45" i="2" s="1"/>
  <c r="M44" i="2"/>
  <c r="L45" i="2" l="1"/>
  <c r="N45" i="2"/>
  <c r="O45" i="2" s="1"/>
  <c r="P45" i="2"/>
  <c r="Q45" i="2"/>
  <c r="Z44" i="2"/>
  <c r="AA44" i="2" s="1"/>
  <c r="AB44" i="2" s="1"/>
  <c r="M45" i="2" l="1"/>
  <c r="G46" i="2"/>
  <c r="H46" i="2" s="1"/>
  <c r="Q46" i="2" l="1"/>
  <c r="N46" i="2"/>
  <c r="O46" i="2" s="1"/>
  <c r="L46" i="2"/>
  <c r="P46" i="2"/>
  <c r="Z45" i="2"/>
  <c r="AA45" i="2" s="1"/>
  <c r="AB45" i="2" s="1"/>
  <c r="G47" i="2" l="1"/>
  <c r="H47" i="2" s="1"/>
  <c r="M46" i="2"/>
  <c r="L47" i="2" l="1"/>
  <c r="N47" i="2"/>
  <c r="O47" i="2" s="1"/>
  <c r="P47" i="2"/>
  <c r="Q47" i="2"/>
  <c r="Z46" i="2"/>
  <c r="AA46" i="2" s="1"/>
  <c r="AB46" i="2" s="1"/>
  <c r="M47" i="2" l="1"/>
  <c r="G48" i="2"/>
  <c r="H48" i="2" s="1"/>
  <c r="N48" i="2" l="1"/>
  <c r="O48" i="2" s="1"/>
  <c r="L48" i="2"/>
  <c r="Q48" i="2"/>
  <c r="P48" i="2"/>
  <c r="Z47" i="2"/>
  <c r="AA47" i="2" s="1"/>
  <c r="AB47" i="2" s="1"/>
  <c r="M48" i="2" l="1"/>
  <c r="G49" i="2"/>
  <c r="H49" i="2" s="1"/>
  <c r="L49" i="2" l="1"/>
  <c r="Q49" i="2"/>
  <c r="P49" i="2"/>
  <c r="N49" i="2"/>
  <c r="O49" i="2" s="1"/>
  <c r="Z48" i="2"/>
  <c r="AA48" i="2" s="1"/>
  <c r="AB48" i="2" s="1"/>
  <c r="G50" i="2" l="1"/>
  <c r="H50" i="2" s="1"/>
  <c r="M49" i="2"/>
  <c r="P50" i="2" l="1"/>
  <c r="Q50" i="2"/>
  <c r="L50" i="2"/>
  <c r="N50" i="2"/>
  <c r="O50" i="2" s="1"/>
  <c r="Z49" i="2"/>
  <c r="AA49" i="2" s="1"/>
  <c r="AB49" i="2" s="1"/>
  <c r="M50" i="2" l="1"/>
  <c r="G51" i="2"/>
  <c r="H51" i="2" s="1"/>
  <c r="P51" i="2" l="1"/>
  <c r="Q51" i="2"/>
  <c r="L51" i="2"/>
  <c r="N51" i="2"/>
  <c r="O51" i="2" s="1"/>
  <c r="Z50" i="2"/>
  <c r="AA50" i="2" s="1"/>
  <c r="AB50" i="2" s="1"/>
  <c r="G52" i="2" l="1"/>
  <c r="H52" i="2" s="1"/>
  <c r="M51" i="2"/>
  <c r="Q52" i="2" l="1"/>
  <c r="L52" i="2"/>
  <c r="P52" i="2"/>
  <c r="N52" i="2"/>
  <c r="O52" i="2" s="1"/>
  <c r="Z51" i="2"/>
  <c r="AA51" i="2" s="1"/>
  <c r="AB51" i="2" s="1"/>
  <c r="G53" i="2" l="1"/>
  <c r="H53" i="2" s="1"/>
  <c r="M52" i="2"/>
  <c r="Z52" i="2" l="1"/>
  <c r="AA52" i="2" s="1"/>
  <c r="AB52" i="2" s="1"/>
  <c r="Q53" i="2" l="1"/>
  <c r="P53" i="2"/>
  <c r="L53" i="2"/>
  <c r="N53" i="2"/>
  <c r="O53" i="2" s="1"/>
  <c r="M53" i="2" l="1"/>
  <c r="G54" i="2"/>
  <c r="H54" i="2" s="1"/>
  <c r="P54" i="2" l="1"/>
  <c r="Q54" i="2"/>
  <c r="N54" i="2"/>
  <c r="O54" i="2" s="1"/>
  <c r="L54" i="2"/>
  <c r="Z53" i="2"/>
  <c r="AA53" i="2" s="1"/>
  <c r="AB53" i="2" s="1"/>
  <c r="G55" i="2" l="1"/>
  <c r="H55" i="2" s="1"/>
  <c r="M54" i="2"/>
  <c r="Z54" i="2" l="1"/>
  <c r="AA54" i="2" s="1"/>
  <c r="AB54" i="2" s="1"/>
  <c r="L55" i="2" l="1"/>
  <c r="Q55" i="2"/>
  <c r="N55" i="2"/>
  <c r="O55" i="2" s="1"/>
  <c r="P55" i="2"/>
  <c r="M55" i="2" l="1"/>
  <c r="G56" i="2"/>
  <c r="H56" i="2" s="1"/>
  <c r="L56" i="2" l="1"/>
  <c r="Q56" i="2"/>
  <c r="N56" i="2"/>
  <c r="O56" i="2" s="1"/>
  <c r="P56" i="2"/>
  <c r="Z55" i="2"/>
  <c r="AA55" i="2" s="1"/>
  <c r="AB55" i="2" s="1"/>
  <c r="M56" i="2" l="1"/>
  <c r="G57" i="2"/>
  <c r="H57" i="2" s="1"/>
  <c r="Q57" i="2" l="1"/>
  <c r="N57" i="2"/>
  <c r="O57" i="2" s="1"/>
  <c r="L57" i="2"/>
  <c r="P57" i="2"/>
  <c r="Z56" i="2"/>
  <c r="AA56" i="2" s="1"/>
  <c r="AB56" i="2" s="1"/>
  <c r="M57" i="2" l="1"/>
  <c r="G58" i="2"/>
  <c r="H58" i="2" s="1"/>
  <c r="Q58" i="2" l="1"/>
  <c r="P58" i="2"/>
  <c r="N58" i="2"/>
  <c r="O58" i="2" s="1"/>
  <c r="L58" i="2"/>
  <c r="Z57" i="2"/>
  <c r="AA57" i="2" s="1"/>
  <c r="AB57" i="2" s="1"/>
  <c r="G59" i="2" l="1"/>
  <c r="H59" i="2" s="1"/>
  <c r="M58" i="2"/>
  <c r="P59" i="2" l="1"/>
  <c r="N59" i="2"/>
  <c r="O59" i="2" s="1"/>
  <c r="L59" i="2"/>
  <c r="Q59" i="2"/>
  <c r="Z58" i="2"/>
  <c r="AA58" i="2" s="1"/>
  <c r="AB58" i="2" s="1"/>
  <c r="M59" i="2" l="1"/>
  <c r="G60" i="2"/>
  <c r="H60" i="2" s="1"/>
  <c r="Q60" i="2" l="1"/>
  <c r="L60" i="2"/>
  <c r="N60" i="2"/>
  <c r="O60" i="2" s="1"/>
  <c r="P60" i="2"/>
  <c r="Z59" i="2"/>
  <c r="AA59" i="2" s="1"/>
  <c r="AB59" i="2" s="1"/>
  <c r="M60" i="2" l="1"/>
  <c r="G61" i="2"/>
  <c r="H61" i="2" s="1"/>
  <c r="P61" i="2" l="1"/>
  <c r="Q61" i="2"/>
  <c r="N61" i="2"/>
  <c r="O61" i="2" s="1"/>
  <c r="L61" i="2"/>
  <c r="Z60" i="2"/>
  <c r="AA60" i="2" s="1"/>
  <c r="AB60" i="2" s="1"/>
  <c r="M61" i="2" l="1"/>
  <c r="G62" i="2"/>
  <c r="H62" i="2" s="1"/>
  <c r="L62" i="2" l="1"/>
  <c r="N62" i="2"/>
  <c r="O62" i="2" s="1"/>
  <c r="Q62" i="2"/>
  <c r="P62" i="2"/>
  <c r="Z61" i="2"/>
  <c r="AA61" i="2" s="1"/>
  <c r="AB61" i="2" s="1"/>
  <c r="M62" i="2" l="1"/>
  <c r="G63" i="2"/>
  <c r="H63" i="2" s="1"/>
  <c r="P63" i="2" l="1"/>
  <c r="L63" i="2"/>
  <c r="N63" i="2"/>
  <c r="O63" i="2" s="1"/>
  <c r="Q63" i="2"/>
  <c r="Z62" i="2"/>
  <c r="AA62" i="2" s="1"/>
  <c r="AB62" i="2" s="1"/>
  <c r="G64" i="2" l="1"/>
  <c r="H64" i="2" s="1"/>
  <c r="M63" i="2"/>
  <c r="Z63" i="2" l="1"/>
  <c r="AA63" i="2" s="1"/>
  <c r="AB63" i="2" s="1"/>
  <c r="N64" i="2" l="1"/>
  <c r="O64" i="2" s="1"/>
  <c r="L64" i="2"/>
  <c r="P64" i="2"/>
  <c r="Q64" i="2"/>
  <c r="M64" i="2" l="1"/>
  <c r="G65" i="2"/>
  <c r="H65" i="2" s="1"/>
  <c r="Q65" i="2" l="1"/>
  <c r="L65" i="2"/>
  <c r="P65" i="2"/>
  <c r="N65" i="2"/>
  <c r="O65" i="2" s="1"/>
  <c r="Z64" i="2"/>
  <c r="AA64" i="2" s="1"/>
  <c r="AB64" i="2" s="1"/>
  <c r="M65" i="2" l="1"/>
  <c r="G66" i="2"/>
  <c r="H66" i="2" s="1"/>
  <c r="Q66" i="2" l="1"/>
  <c r="L66" i="2"/>
  <c r="P66" i="2"/>
  <c r="N66" i="2"/>
  <c r="O66" i="2" s="1"/>
  <c r="Z65" i="2"/>
  <c r="AA65" i="2" s="1"/>
  <c r="AB65" i="2" s="1"/>
  <c r="G67" i="2" l="1"/>
  <c r="H67" i="2" s="1"/>
  <c r="M66" i="2"/>
  <c r="Z66" i="2" l="1"/>
  <c r="AA66" i="2" s="1"/>
  <c r="AB66" i="2" s="1"/>
  <c r="L67" i="2" l="1"/>
  <c r="P67" i="2"/>
  <c r="Q67" i="2"/>
  <c r="N67" i="2"/>
  <c r="O67" i="2" s="1"/>
  <c r="M67" i="2" l="1"/>
  <c r="G68" i="2"/>
  <c r="H68" i="2" s="1"/>
  <c r="P68" i="2" l="1"/>
  <c r="L68" i="2"/>
  <c r="Q68" i="2"/>
  <c r="N68" i="2"/>
  <c r="O68" i="2" s="1"/>
  <c r="Z67" i="2"/>
  <c r="AA67" i="2" s="1"/>
  <c r="AB67" i="2" s="1"/>
  <c r="M68" i="2" l="1"/>
  <c r="G69" i="2"/>
  <c r="H69" i="2" s="1"/>
  <c r="L69" i="2" l="1"/>
  <c r="N69" i="2"/>
  <c r="O69" i="2" s="1"/>
  <c r="Q69" i="2"/>
  <c r="P69" i="2"/>
  <c r="Z68" i="2"/>
  <c r="AA68" i="2" s="1"/>
  <c r="AB68" i="2" s="1"/>
  <c r="G70" i="2" l="1"/>
  <c r="H70" i="2" s="1"/>
  <c r="M69" i="2"/>
  <c r="L70" i="2" l="1"/>
  <c r="Q70" i="2"/>
  <c r="N70" i="2"/>
  <c r="O70" i="2" s="1"/>
  <c r="P70" i="2"/>
  <c r="Z69" i="2"/>
  <c r="AA69" i="2" s="1"/>
  <c r="AB69" i="2" s="1"/>
  <c r="M70" i="2" l="1"/>
  <c r="G71" i="2"/>
  <c r="H71" i="2" s="1"/>
  <c r="P71" i="2" l="1"/>
  <c r="Q71" i="2"/>
  <c r="L71" i="2"/>
  <c r="N71" i="2"/>
  <c r="O71" i="2" s="1"/>
  <c r="Z70" i="2"/>
  <c r="AA70" i="2" s="1"/>
  <c r="AB70" i="2" s="1"/>
  <c r="G72" i="2" l="1"/>
  <c r="H72" i="2" s="1"/>
  <c r="M71" i="2"/>
  <c r="N72" i="2" l="1"/>
  <c r="O72" i="2" s="1"/>
  <c r="P72" i="2"/>
  <c r="Q72" i="2"/>
  <c r="L72" i="2"/>
  <c r="Z71" i="2"/>
  <c r="AA71" i="2" s="1"/>
  <c r="AB71" i="2" s="1"/>
  <c r="M72" i="2" l="1"/>
  <c r="G73" i="2"/>
  <c r="H73" i="2" s="1"/>
  <c r="Q73" i="2" l="1"/>
  <c r="P73" i="2"/>
  <c r="L73" i="2"/>
  <c r="N73" i="2"/>
  <c r="O73" i="2" s="1"/>
  <c r="Z72" i="2"/>
  <c r="AA72" i="2" s="1"/>
  <c r="AB72" i="2" s="1"/>
  <c r="M73" i="2" l="1"/>
  <c r="G74" i="2"/>
  <c r="H74" i="2" s="1"/>
  <c r="P74" i="2" l="1"/>
  <c r="L74" i="2"/>
  <c r="Q74" i="2"/>
  <c r="N74" i="2"/>
  <c r="O74" i="2" s="1"/>
  <c r="Z73" i="2"/>
  <c r="AA73" i="2" s="1"/>
  <c r="AB73" i="2" s="1"/>
  <c r="M74" i="2" l="1"/>
  <c r="G75" i="2"/>
  <c r="H75" i="2" s="1"/>
  <c r="N75" i="2" l="1"/>
  <c r="O75" i="2" s="1"/>
  <c r="Q75" i="2"/>
  <c r="L75" i="2"/>
  <c r="P75" i="2"/>
  <c r="Z74" i="2"/>
  <c r="AA74" i="2" s="1"/>
  <c r="AB74" i="2" s="1"/>
  <c r="M75" i="2" l="1"/>
  <c r="G76" i="2"/>
  <c r="H76" i="2" s="1"/>
  <c r="P76" i="2" l="1"/>
  <c r="Q76" i="2"/>
  <c r="L76" i="2"/>
  <c r="N76" i="2"/>
  <c r="O76" i="2" s="1"/>
  <c r="Z75" i="2"/>
  <c r="AA75" i="2" s="1"/>
  <c r="AB75" i="2" s="1"/>
  <c r="AA28" i="2"/>
  <c r="AB28" i="2" s="1"/>
  <c r="M76" i="2" l="1"/>
  <c r="G77" i="2"/>
  <c r="H77" i="2" s="1"/>
  <c r="N77" i="2" l="1"/>
  <c r="O77" i="2" s="1"/>
  <c r="P77" i="2"/>
  <c r="L77" i="2"/>
  <c r="Q77" i="2"/>
  <c r="Z76" i="2"/>
  <c r="AA76" i="2" s="1"/>
  <c r="AB76" i="2" s="1"/>
  <c r="M77" i="2" l="1"/>
  <c r="G78" i="2"/>
  <c r="H78" i="2" s="1"/>
  <c r="P78" i="2" l="1"/>
  <c r="W77" i="2" s="1"/>
  <c r="W76" i="2" s="1"/>
  <c r="W75" i="2" s="1"/>
  <c r="W74" i="2" s="1"/>
  <c r="W73" i="2" s="1"/>
  <c r="W72" i="2" s="1"/>
  <c r="W71" i="2" s="1"/>
  <c r="W70" i="2" s="1"/>
  <c r="W69" i="2" s="1"/>
  <c r="W68" i="2" s="1"/>
  <c r="W67" i="2" s="1"/>
  <c r="W66" i="2" s="1"/>
  <c r="W65" i="2" s="1"/>
  <c r="W64" i="2" s="1"/>
  <c r="W63" i="2" s="1"/>
  <c r="W62" i="2" s="1"/>
  <c r="W61" i="2" s="1"/>
  <c r="W60" i="2" s="1"/>
  <c r="W59" i="2" s="1"/>
  <c r="W58" i="2" s="1"/>
  <c r="W57" i="2" s="1"/>
  <c r="W56" i="2" s="1"/>
  <c r="W55" i="2" s="1"/>
  <c r="W54" i="2" s="1"/>
  <c r="W53" i="2" s="1"/>
  <c r="W52" i="2" s="1"/>
  <c r="W51" i="2" s="1"/>
  <c r="W50" i="2" s="1"/>
  <c r="W49" i="2" s="1"/>
  <c r="W48" i="2" s="1"/>
  <c r="W47" i="2" s="1"/>
  <c r="W46" i="2" s="1"/>
  <c r="W45" i="2" s="1"/>
  <c r="W44" i="2" s="1"/>
  <c r="W43" i="2" s="1"/>
  <c r="W42" i="2" s="1"/>
  <c r="W41" i="2" s="1"/>
  <c r="W40" i="2" s="1"/>
  <c r="W39" i="2" s="1"/>
  <c r="W38" i="2" s="1"/>
  <c r="W37" i="2" s="1"/>
  <c r="W36" i="2" s="1"/>
  <c r="W35" i="2" s="1"/>
  <c r="W34" i="2" s="1"/>
  <c r="W33" i="2" s="1"/>
  <c r="W32" i="2" s="1"/>
  <c r="W31" i="2" s="1"/>
  <c r="W30" i="2" s="1"/>
  <c r="W29" i="2" s="1"/>
  <c r="W28" i="2" s="1"/>
  <c r="W27" i="2" s="1"/>
  <c r="W26" i="2" s="1"/>
  <c r="W25" i="2" s="1"/>
  <c r="W24" i="2" s="1"/>
  <c r="W23" i="2" s="1"/>
  <c r="W22" i="2" s="1"/>
  <c r="W21" i="2" s="1"/>
  <c r="W20" i="2" s="1"/>
  <c r="W19" i="2" s="1"/>
  <c r="W18" i="2" s="1"/>
  <c r="W17" i="2" s="1"/>
  <c r="W16" i="2" s="1"/>
  <c r="W15" i="2" s="1"/>
  <c r="W14" i="2" s="1"/>
  <c r="W13" i="2" s="1"/>
  <c r="W12" i="2" s="1"/>
  <c r="W11" i="2" s="1"/>
  <c r="W10" i="2" s="1"/>
  <c r="W9" i="2" s="1"/>
  <c r="W8" i="2" s="1"/>
  <c r="W7" i="2" s="1"/>
  <c r="W6" i="2" s="1"/>
  <c r="W5" i="2" s="1"/>
  <c r="N78" i="2"/>
  <c r="L78" i="2"/>
  <c r="Q78" i="2"/>
  <c r="X77" i="2" s="1"/>
  <c r="X76" i="2" s="1"/>
  <c r="X75" i="2" s="1"/>
  <c r="X74" i="2" s="1"/>
  <c r="X73" i="2" s="1"/>
  <c r="X72" i="2" s="1"/>
  <c r="X71" i="2" s="1"/>
  <c r="X70" i="2" s="1"/>
  <c r="X69" i="2" s="1"/>
  <c r="X68" i="2" s="1"/>
  <c r="X67" i="2" s="1"/>
  <c r="X66" i="2" s="1"/>
  <c r="X65" i="2" s="1"/>
  <c r="X64" i="2" s="1"/>
  <c r="X63" i="2" s="1"/>
  <c r="X62" i="2" s="1"/>
  <c r="X61" i="2" s="1"/>
  <c r="X60" i="2" s="1"/>
  <c r="X59" i="2" s="1"/>
  <c r="X58" i="2" s="1"/>
  <c r="X57" i="2" s="1"/>
  <c r="X56" i="2" s="1"/>
  <c r="X55" i="2" s="1"/>
  <c r="X54" i="2" s="1"/>
  <c r="X53" i="2" s="1"/>
  <c r="X52" i="2" s="1"/>
  <c r="X51" i="2" s="1"/>
  <c r="X50" i="2" s="1"/>
  <c r="X49" i="2" s="1"/>
  <c r="X48" i="2" s="1"/>
  <c r="X47" i="2" s="1"/>
  <c r="X46" i="2" s="1"/>
  <c r="X45" i="2" s="1"/>
  <c r="X44" i="2" s="1"/>
  <c r="X43" i="2" s="1"/>
  <c r="X42" i="2" s="1"/>
  <c r="X41" i="2" s="1"/>
  <c r="X40" i="2" s="1"/>
  <c r="X39" i="2" s="1"/>
  <c r="X38" i="2" s="1"/>
  <c r="X37" i="2" s="1"/>
  <c r="X36" i="2" s="1"/>
  <c r="X35" i="2" s="1"/>
  <c r="X34" i="2" s="1"/>
  <c r="X33" i="2" s="1"/>
  <c r="X32" i="2" s="1"/>
  <c r="X31" i="2" s="1"/>
  <c r="X30" i="2" s="1"/>
  <c r="X29" i="2" s="1"/>
  <c r="X28" i="2" s="1"/>
  <c r="X27" i="2" s="1"/>
  <c r="X26" i="2" s="1"/>
  <c r="X25" i="2" s="1"/>
  <c r="X24" i="2" s="1"/>
  <c r="X23" i="2" s="1"/>
  <c r="X22" i="2" s="1"/>
  <c r="X21" i="2" s="1"/>
  <c r="X20" i="2" s="1"/>
  <c r="X19" i="2" s="1"/>
  <c r="X18" i="2" s="1"/>
  <c r="X17" i="2" s="1"/>
  <c r="X16" i="2" s="1"/>
  <c r="X15" i="2" s="1"/>
  <c r="X14" i="2" s="1"/>
  <c r="X13" i="2" s="1"/>
  <c r="X12" i="2" s="1"/>
  <c r="X11" i="2" s="1"/>
  <c r="X10" i="2" s="1"/>
  <c r="X9" i="2" s="1"/>
  <c r="X8" i="2" s="1"/>
  <c r="X7" i="2" s="1"/>
  <c r="X6" i="2" s="1"/>
  <c r="X5" i="2" s="1"/>
  <c r="R77" i="2"/>
  <c r="Z77" i="2"/>
  <c r="AA77" i="2" s="1"/>
  <c r="AB77" i="2" s="1"/>
  <c r="AD77" i="2" l="1"/>
  <c r="R76" i="2"/>
  <c r="M78" i="2"/>
  <c r="T77" i="2" s="1"/>
  <c r="T76" i="2" s="1"/>
  <c r="T75" i="2" s="1"/>
  <c r="T74" i="2" s="1"/>
  <c r="T73" i="2" s="1"/>
  <c r="T72" i="2" s="1"/>
  <c r="T71" i="2" s="1"/>
  <c r="T70" i="2" s="1"/>
  <c r="T69" i="2" s="1"/>
  <c r="T68" i="2" s="1"/>
  <c r="T67" i="2" s="1"/>
  <c r="T66" i="2" s="1"/>
  <c r="T65" i="2" s="1"/>
  <c r="T64" i="2" s="1"/>
  <c r="T63" i="2" s="1"/>
  <c r="T62" i="2" s="1"/>
  <c r="T61" i="2" s="1"/>
  <c r="T60" i="2" s="1"/>
  <c r="T59" i="2" s="1"/>
  <c r="T58" i="2" s="1"/>
  <c r="T57" i="2" s="1"/>
  <c r="T56" i="2" s="1"/>
  <c r="T55" i="2" s="1"/>
  <c r="T54" i="2" s="1"/>
  <c r="T53" i="2" s="1"/>
  <c r="T52" i="2" s="1"/>
  <c r="T51" i="2" s="1"/>
  <c r="T50" i="2" s="1"/>
  <c r="T49" i="2" s="1"/>
  <c r="T48" i="2" s="1"/>
  <c r="T47" i="2" s="1"/>
  <c r="T46" i="2" s="1"/>
  <c r="T45" i="2" s="1"/>
  <c r="T44" i="2" s="1"/>
  <c r="T43" i="2" s="1"/>
  <c r="T42" i="2" s="1"/>
  <c r="T41" i="2" s="1"/>
  <c r="T40" i="2" s="1"/>
  <c r="T39" i="2" s="1"/>
  <c r="T38" i="2" s="1"/>
  <c r="T37" i="2" s="1"/>
  <c r="T36" i="2" s="1"/>
  <c r="T35" i="2" s="1"/>
  <c r="T34" i="2" s="1"/>
  <c r="T33" i="2" s="1"/>
  <c r="T32" i="2" s="1"/>
  <c r="T31" i="2" s="1"/>
  <c r="T30" i="2" s="1"/>
  <c r="T29" i="2" s="1"/>
  <c r="T28" i="2" s="1"/>
  <c r="T27" i="2" s="1"/>
  <c r="T26" i="2" s="1"/>
  <c r="T25" i="2" s="1"/>
  <c r="T24" i="2" s="1"/>
  <c r="T23" i="2" s="1"/>
  <c r="T22" i="2" s="1"/>
  <c r="T21" i="2" s="1"/>
  <c r="T20" i="2" s="1"/>
  <c r="T19" i="2" s="1"/>
  <c r="T18" i="2" s="1"/>
  <c r="T17" i="2" s="1"/>
  <c r="T16" i="2" s="1"/>
  <c r="T15" i="2" s="1"/>
  <c r="T14" i="2" s="1"/>
  <c r="T13" i="2" s="1"/>
  <c r="T12" i="2" s="1"/>
  <c r="T11" i="2" s="1"/>
  <c r="T10" i="2" s="1"/>
  <c r="T9" i="2" s="1"/>
  <c r="T8" i="2" s="1"/>
  <c r="T7" i="2" s="1"/>
  <c r="T6" i="2" s="1"/>
  <c r="T5" i="2" s="1"/>
  <c r="S77" i="2"/>
  <c r="S76" i="2" s="1"/>
  <c r="S75" i="2" s="1"/>
  <c r="S74" i="2" s="1"/>
  <c r="S73" i="2" s="1"/>
  <c r="S72" i="2" s="1"/>
  <c r="S71" i="2" s="1"/>
  <c r="S70" i="2" s="1"/>
  <c r="S69" i="2" s="1"/>
  <c r="S68" i="2" s="1"/>
  <c r="S67" i="2" s="1"/>
  <c r="S66" i="2" s="1"/>
  <c r="S65" i="2" s="1"/>
  <c r="S64" i="2" s="1"/>
  <c r="S63" i="2" s="1"/>
  <c r="S62" i="2" s="1"/>
  <c r="S61" i="2" s="1"/>
  <c r="S60" i="2" s="1"/>
  <c r="S59" i="2" s="1"/>
  <c r="S58" i="2" s="1"/>
  <c r="S57" i="2" s="1"/>
  <c r="S56" i="2" s="1"/>
  <c r="S55" i="2" s="1"/>
  <c r="S54" i="2" s="1"/>
  <c r="S53" i="2" s="1"/>
  <c r="S52" i="2" s="1"/>
  <c r="S51" i="2" s="1"/>
  <c r="S50" i="2" s="1"/>
  <c r="S49" i="2" s="1"/>
  <c r="S48" i="2" s="1"/>
  <c r="S47" i="2" s="1"/>
  <c r="S46" i="2" s="1"/>
  <c r="S45" i="2" s="1"/>
  <c r="S44" i="2" s="1"/>
  <c r="S43" i="2" s="1"/>
  <c r="S42" i="2" s="1"/>
  <c r="S41" i="2" s="1"/>
  <c r="S40" i="2" s="1"/>
  <c r="S39" i="2" s="1"/>
  <c r="S38" i="2" s="1"/>
  <c r="S37" i="2" s="1"/>
  <c r="S36" i="2" s="1"/>
  <c r="S35" i="2" s="1"/>
  <c r="S34" i="2" s="1"/>
  <c r="S33" i="2" s="1"/>
  <c r="S32" i="2" s="1"/>
  <c r="S31" i="2" s="1"/>
  <c r="S30" i="2" s="1"/>
  <c r="S29" i="2" s="1"/>
  <c r="S28" i="2" s="1"/>
  <c r="S27" i="2" s="1"/>
  <c r="S26" i="2" s="1"/>
  <c r="S25" i="2" s="1"/>
  <c r="S24" i="2" s="1"/>
  <c r="S23" i="2" s="1"/>
  <c r="S22" i="2" s="1"/>
  <c r="S21" i="2" s="1"/>
  <c r="S20" i="2" s="1"/>
  <c r="S19" i="2" s="1"/>
  <c r="S18" i="2" s="1"/>
  <c r="S17" i="2" s="1"/>
  <c r="S16" i="2" s="1"/>
  <c r="S15" i="2" s="1"/>
  <c r="S14" i="2" s="1"/>
  <c r="S13" i="2" s="1"/>
  <c r="S12" i="2" s="1"/>
  <c r="S11" i="2" s="1"/>
  <c r="S10" i="2" s="1"/>
  <c r="S9" i="2" s="1"/>
  <c r="S8" i="2" s="1"/>
  <c r="S7" i="2" s="1"/>
  <c r="S6" i="2" s="1"/>
  <c r="S5" i="2" s="1"/>
  <c r="U77" i="2"/>
  <c r="U76" i="2" s="1"/>
  <c r="U75" i="2" s="1"/>
  <c r="U74" i="2" s="1"/>
  <c r="U73" i="2" s="1"/>
  <c r="U72" i="2" s="1"/>
  <c r="U71" i="2" s="1"/>
  <c r="U70" i="2" s="1"/>
  <c r="U69" i="2" s="1"/>
  <c r="U68" i="2" s="1"/>
  <c r="U67" i="2" s="1"/>
  <c r="U66" i="2" s="1"/>
  <c r="U65" i="2" s="1"/>
  <c r="U64" i="2" s="1"/>
  <c r="U63" i="2" s="1"/>
  <c r="U62" i="2" s="1"/>
  <c r="U61" i="2" s="1"/>
  <c r="U60" i="2" s="1"/>
  <c r="U59" i="2" s="1"/>
  <c r="U58" i="2" s="1"/>
  <c r="U57" i="2" s="1"/>
  <c r="U56" i="2" s="1"/>
  <c r="U55" i="2" s="1"/>
  <c r="U54" i="2" s="1"/>
  <c r="U53" i="2" s="1"/>
  <c r="U52" i="2" s="1"/>
  <c r="U51" i="2" s="1"/>
  <c r="U50" i="2" s="1"/>
  <c r="U49" i="2" s="1"/>
  <c r="U48" i="2" s="1"/>
  <c r="U47" i="2" s="1"/>
  <c r="U46" i="2" s="1"/>
  <c r="U45" i="2" s="1"/>
  <c r="U44" i="2" s="1"/>
  <c r="U43" i="2" s="1"/>
  <c r="U42" i="2" s="1"/>
  <c r="U41" i="2" s="1"/>
  <c r="U40" i="2" s="1"/>
  <c r="U39" i="2" s="1"/>
  <c r="U38" i="2" s="1"/>
  <c r="U37" i="2" s="1"/>
  <c r="U36" i="2" s="1"/>
  <c r="U35" i="2" s="1"/>
  <c r="U34" i="2" s="1"/>
  <c r="U33" i="2" s="1"/>
  <c r="U32" i="2" s="1"/>
  <c r="U31" i="2" s="1"/>
  <c r="U30" i="2" s="1"/>
  <c r="U29" i="2" s="1"/>
  <c r="U28" i="2" s="1"/>
  <c r="U27" i="2" s="1"/>
  <c r="U26" i="2" s="1"/>
  <c r="U25" i="2" s="1"/>
  <c r="U24" i="2" s="1"/>
  <c r="U23" i="2" s="1"/>
  <c r="U22" i="2" s="1"/>
  <c r="U21" i="2" s="1"/>
  <c r="U20" i="2" s="1"/>
  <c r="U19" i="2" s="1"/>
  <c r="U18" i="2" s="1"/>
  <c r="U17" i="2" s="1"/>
  <c r="U16" i="2" s="1"/>
  <c r="U15" i="2" s="1"/>
  <c r="U14" i="2" s="1"/>
  <c r="U13" i="2" s="1"/>
  <c r="U12" i="2" s="1"/>
  <c r="U11" i="2" s="1"/>
  <c r="U10" i="2" s="1"/>
  <c r="U9" i="2" s="1"/>
  <c r="U8" i="2" s="1"/>
  <c r="U7" i="2" s="1"/>
  <c r="U6" i="2" s="1"/>
  <c r="U5" i="2" s="1"/>
  <c r="O78" i="2"/>
  <c r="V77" i="2" s="1"/>
  <c r="V76" i="2" s="1"/>
  <c r="V75" i="2" s="1"/>
  <c r="V74" i="2" s="1"/>
  <c r="V73" i="2" s="1"/>
  <c r="V72" i="2" s="1"/>
  <c r="V71" i="2" s="1"/>
  <c r="V70" i="2" s="1"/>
  <c r="V69" i="2" s="1"/>
  <c r="V68" i="2" s="1"/>
  <c r="V67" i="2" s="1"/>
  <c r="V66" i="2" s="1"/>
  <c r="V65" i="2" s="1"/>
  <c r="V64" i="2" s="1"/>
  <c r="V63" i="2" s="1"/>
  <c r="V62" i="2" s="1"/>
  <c r="V61" i="2" s="1"/>
  <c r="V60" i="2" s="1"/>
  <c r="V59" i="2" s="1"/>
  <c r="V58" i="2" s="1"/>
  <c r="V57" i="2" s="1"/>
  <c r="V56" i="2" s="1"/>
  <c r="V55" i="2" s="1"/>
  <c r="V54" i="2" s="1"/>
  <c r="V53" i="2" s="1"/>
  <c r="V52" i="2" s="1"/>
  <c r="V51" i="2" s="1"/>
  <c r="V50" i="2" s="1"/>
  <c r="V49" i="2" s="1"/>
  <c r="V48" i="2" s="1"/>
  <c r="V47" i="2" s="1"/>
  <c r="V46" i="2" s="1"/>
  <c r="V45" i="2" s="1"/>
  <c r="V44" i="2" s="1"/>
  <c r="V43" i="2" s="1"/>
  <c r="V42" i="2" s="1"/>
  <c r="V41" i="2" s="1"/>
  <c r="V40" i="2" s="1"/>
  <c r="V39" i="2" s="1"/>
  <c r="V38" i="2" s="1"/>
  <c r="V37" i="2" s="1"/>
  <c r="V36" i="2" s="1"/>
  <c r="V35" i="2" s="1"/>
  <c r="V34" i="2" s="1"/>
  <c r="V33" i="2" s="1"/>
  <c r="V32" i="2" s="1"/>
  <c r="V31" i="2" s="1"/>
  <c r="V30" i="2" s="1"/>
  <c r="V29" i="2" s="1"/>
  <c r="V28" i="2" s="1"/>
  <c r="V27" i="2" s="1"/>
  <c r="V26" i="2" s="1"/>
  <c r="V25" i="2" s="1"/>
  <c r="V24" i="2" s="1"/>
  <c r="V23" i="2" s="1"/>
  <c r="V22" i="2" s="1"/>
  <c r="V21" i="2" s="1"/>
  <c r="V20" i="2" s="1"/>
  <c r="V19" i="2" s="1"/>
  <c r="V18" i="2" s="1"/>
  <c r="V17" i="2" s="1"/>
  <c r="V16" i="2" s="1"/>
  <c r="V15" i="2" s="1"/>
  <c r="V14" i="2" s="1"/>
  <c r="V13" i="2" s="1"/>
  <c r="V12" i="2" s="1"/>
  <c r="V11" i="2" s="1"/>
  <c r="V10" i="2" s="1"/>
  <c r="V9" i="2" s="1"/>
  <c r="V8" i="2" s="1"/>
  <c r="V7" i="2" s="1"/>
  <c r="V6" i="2" s="1"/>
  <c r="V5" i="2" s="1"/>
  <c r="AD76" i="2" l="1"/>
  <c r="R75" i="2"/>
  <c r="Y76" i="2"/>
  <c r="AC76" i="2" s="1"/>
  <c r="Y77" i="2"/>
  <c r="AC77" i="2" s="1"/>
  <c r="AE77" i="2" s="1"/>
  <c r="AE76" i="2" l="1"/>
  <c r="AD75" i="2"/>
  <c r="R74" i="2"/>
  <c r="Y75" i="2"/>
  <c r="AC75" i="2" s="1"/>
  <c r="AE75" i="2" s="1"/>
  <c r="AD74" i="2" l="1"/>
  <c r="Y74" i="2"/>
  <c r="AC74" i="2" s="1"/>
  <c r="AE74" i="2" s="1"/>
  <c r="R73" i="2"/>
  <c r="AD73" i="2" l="1"/>
  <c r="R72" i="2"/>
  <c r="Y73" i="2"/>
  <c r="AC73" i="2" s="1"/>
  <c r="AE73" i="2" s="1"/>
  <c r="AD72" i="2" l="1"/>
  <c r="R71" i="2"/>
  <c r="Y72" i="2"/>
  <c r="AC72" i="2" s="1"/>
  <c r="AE72" i="2" l="1"/>
  <c r="AD71" i="2"/>
  <c r="Y71" i="2"/>
  <c r="AC71" i="2" s="1"/>
  <c r="R70" i="2"/>
  <c r="AE71" i="2" l="1"/>
  <c r="AD70" i="2"/>
  <c r="Y70" i="2"/>
  <c r="AC70" i="2" s="1"/>
  <c r="R69" i="2"/>
  <c r="AE70" i="2" l="1"/>
  <c r="AD69" i="2"/>
  <c r="Y69" i="2"/>
  <c r="AC69" i="2" s="1"/>
  <c r="AE69" i="2" s="1"/>
  <c r="R68" i="2"/>
  <c r="AD68" i="2" l="1"/>
  <c r="Y68" i="2"/>
  <c r="AC68" i="2" s="1"/>
  <c r="AE68" i="2" s="1"/>
  <c r="R67" i="2"/>
  <c r="AD67" i="2" l="1"/>
  <c r="R66" i="2"/>
  <c r="Y67" i="2"/>
  <c r="AC67" i="2" s="1"/>
  <c r="AE67" i="2" s="1"/>
  <c r="AD66" i="2" l="1"/>
  <c r="R65" i="2"/>
  <c r="Y66" i="2"/>
  <c r="AC66" i="2" s="1"/>
  <c r="AE66" i="2" l="1"/>
  <c r="AD65" i="2"/>
  <c r="Y65" i="2"/>
  <c r="AC65" i="2" s="1"/>
  <c r="R64" i="2"/>
  <c r="AE65" i="2" l="1"/>
  <c r="AD64" i="2"/>
  <c r="R63" i="2"/>
  <c r="Y64" i="2"/>
  <c r="AC64" i="2" s="1"/>
  <c r="AE64" i="2" s="1"/>
  <c r="AD63" i="2" l="1"/>
  <c r="R62" i="2"/>
  <c r="Y63" i="2"/>
  <c r="AC63" i="2" s="1"/>
  <c r="AE63" i="2" s="1"/>
  <c r="AD62" i="2" l="1"/>
  <c r="R61" i="2"/>
  <c r="Y62" i="2"/>
  <c r="AC62" i="2" s="1"/>
  <c r="AE62" i="2" s="1"/>
  <c r="AD61" i="2" l="1"/>
  <c r="R60" i="2"/>
  <c r="Y61" i="2"/>
  <c r="AC61" i="2" s="1"/>
  <c r="AE61" i="2" l="1"/>
  <c r="AD60" i="2"/>
  <c r="R59" i="2"/>
  <c r="Y60" i="2"/>
  <c r="AC60" i="2" s="1"/>
  <c r="AE60" i="2" l="1"/>
  <c r="AD59" i="2"/>
  <c r="Y59" i="2"/>
  <c r="AC59" i="2" s="1"/>
  <c r="R58" i="2"/>
  <c r="AE59" i="2" l="1"/>
  <c r="AD58" i="2"/>
  <c r="Y58" i="2"/>
  <c r="AC58" i="2" s="1"/>
  <c r="R57" i="2"/>
  <c r="AE58" i="2" l="1"/>
  <c r="AD57" i="2"/>
  <c r="R56" i="2"/>
  <c r="Y57" i="2"/>
  <c r="AC57" i="2" s="1"/>
  <c r="AE57" i="2" s="1"/>
  <c r="AD56" i="2" l="1"/>
  <c r="Y56" i="2"/>
  <c r="AC56" i="2" s="1"/>
  <c r="R55" i="2"/>
  <c r="AE56" i="2" l="1"/>
  <c r="AD55" i="2"/>
  <c r="Y55" i="2"/>
  <c r="AC55" i="2" s="1"/>
  <c r="R54" i="2"/>
  <c r="AE55" i="2" l="1"/>
  <c r="AD54" i="2"/>
  <c r="R53" i="2"/>
  <c r="Y54" i="2"/>
  <c r="AC54" i="2" s="1"/>
  <c r="AE54" i="2" l="1"/>
  <c r="AD53" i="2"/>
  <c r="Y53" i="2"/>
  <c r="AC53" i="2" s="1"/>
  <c r="AE53" i="2" s="1"/>
  <c r="R52" i="2"/>
  <c r="AD52" i="2" l="1"/>
  <c r="R51" i="2"/>
  <c r="Y52" i="2"/>
  <c r="AC52" i="2" s="1"/>
  <c r="AE52" i="2" l="1"/>
  <c r="AD51" i="2"/>
  <c r="R50" i="2"/>
  <c r="Y51" i="2"/>
  <c r="AC51" i="2" s="1"/>
  <c r="AE51" i="2" s="1"/>
  <c r="AD50" i="2" l="1"/>
  <c r="R49" i="2"/>
  <c r="Y50" i="2"/>
  <c r="AC50" i="2" s="1"/>
  <c r="AE50" i="2" s="1"/>
  <c r="AD49" i="2" l="1"/>
  <c r="R48" i="2"/>
  <c r="Y49" i="2"/>
  <c r="AC49" i="2" s="1"/>
  <c r="AE49" i="2" l="1"/>
  <c r="AD48" i="2"/>
  <c r="Y48" i="2"/>
  <c r="AC48" i="2" s="1"/>
  <c r="R47" i="2"/>
  <c r="AE48" i="2" l="1"/>
  <c r="AD47" i="2"/>
  <c r="Y47" i="2"/>
  <c r="AC47" i="2" s="1"/>
  <c r="R46" i="2"/>
  <c r="AE47" i="2" l="1"/>
  <c r="AD46" i="2"/>
  <c r="Y46" i="2"/>
  <c r="AC46" i="2" s="1"/>
  <c r="R45" i="2"/>
  <c r="AE46" i="2" l="1"/>
  <c r="AD45" i="2"/>
  <c r="R44" i="2"/>
  <c r="Y45" i="2"/>
  <c r="AC45" i="2" s="1"/>
  <c r="AE45" i="2" s="1"/>
  <c r="AD44" i="2" l="1"/>
  <c r="R43" i="2"/>
  <c r="Y44" i="2"/>
  <c r="AC44" i="2" s="1"/>
  <c r="AE44" i="2" l="1"/>
  <c r="AD43" i="2"/>
  <c r="Y43" i="2"/>
  <c r="AC43" i="2" s="1"/>
  <c r="AE43" i="2" s="1"/>
  <c r="R42" i="2"/>
  <c r="AD42" i="2" l="1"/>
  <c r="R41" i="2"/>
  <c r="Y42" i="2"/>
  <c r="AC42" i="2" s="1"/>
  <c r="AE42" i="2" l="1"/>
  <c r="AD41" i="2"/>
  <c r="Y41" i="2"/>
  <c r="AC41" i="2" s="1"/>
  <c r="R40" i="2"/>
  <c r="AE41" i="2" l="1"/>
  <c r="AD40" i="2"/>
  <c r="R39" i="2"/>
  <c r="Y40" i="2"/>
  <c r="AC40" i="2" s="1"/>
  <c r="AE40" i="2" s="1"/>
  <c r="AD39" i="2" l="1"/>
  <c r="Y39" i="2"/>
  <c r="AC39" i="2" s="1"/>
  <c r="R38" i="2"/>
  <c r="AE39" i="2" l="1"/>
  <c r="AD38" i="2"/>
  <c r="Y38" i="2"/>
  <c r="AC38" i="2" s="1"/>
  <c r="R37" i="2"/>
  <c r="AE38" i="2" l="1"/>
  <c r="AD37" i="2"/>
  <c r="Y37" i="2"/>
  <c r="AC37" i="2" s="1"/>
  <c r="R36" i="2"/>
  <c r="AE37" i="2" l="1"/>
  <c r="AD36" i="2"/>
  <c r="R35" i="2"/>
  <c r="Y36" i="2"/>
  <c r="AC36" i="2" s="1"/>
  <c r="AE36" i="2" s="1"/>
  <c r="AD35" i="2" l="1"/>
  <c r="R34" i="2"/>
  <c r="Y35" i="2"/>
  <c r="AC35" i="2" s="1"/>
  <c r="AE35" i="2" l="1"/>
  <c r="AD34" i="2"/>
  <c r="Y34" i="2"/>
  <c r="AC34" i="2" s="1"/>
  <c r="R33" i="2"/>
  <c r="AE34" i="2" l="1"/>
  <c r="AD33" i="2"/>
  <c r="R32" i="2"/>
  <c r="Y33" i="2"/>
  <c r="AC33" i="2" s="1"/>
  <c r="AE33" i="2" l="1"/>
  <c r="AD32" i="2"/>
  <c r="R31" i="2"/>
  <c r="Y32" i="2"/>
  <c r="AC32" i="2" s="1"/>
  <c r="AE32" i="2" s="1"/>
  <c r="AD31" i="2" l="1"/>
  <c r="R30" i="2"/>
  <c r="Y31" i="2"/>
  <c r="AC31" i="2" s="1"/>
  <c r="AE31" i="2" l="1"/>
  <c r="AD30" i="2"/>
  <c r="R29" i="2"/>
  <c r="Y30" i="2"/>
  <c r="AC30" i="2" s="1"/>
  <c r="AE30" i="2" l="1"/>
  <c r="AD29" i="2"/>
  <c r="Y29" i="2"/>
  <c r="AC29" i="2" s="1"/>
  <c r="R28" i="2"/>
  <c r="AE29" i="2" l="1"/>
  <c r="AD28" i="2"/>
  <c r="Y28" i="2"/>
  <c r="AC28" i="2" s="1"/>
  <c r="R27" i="2"/>
  <c r="AE28" i="2" l="1"/>
  <c r="AD27" i="2"/>
  <c r="Y27" i="2"/>
  <c r="AC27" i="2" s="1"/>
  <c r="R26" i="2"/>
  <c r="AE27" i="2" l="1"/>
  <c r="AD26" i="2"/>
  <c r="R25" i="2"/>
  <c r="Y26" i="2"/>
  <c r="AC26" i="2" s="1"/>
  <c r="AE26" i="2" l="1"/>
  <c r="AD25" i="2"/>
  <c r="Y25" i="2"/>
  <c r="AC25" i="2" s="1"/>
  <c r="R24" i="2"/>
  <c r="AE25" i="2" l="1"/>
  <c r="AD24" i="2"/>
  <c r="Y24" i="2"/>
  <c r="AC24" i="2" s="1"/>
  <c r="R23" i="2"/>
  <c r="AE24" i="2" l="1"/>
  <c r="AD23" i="2"/>
  <c r="Y23" i="2"/>
  <c r="AC23" i="2" s="1"/>
  <c r="R22" i="2"/>
  <c r="AE23" i="2" l="1"/>
  <c r="AD22" i="2"/>
  <c r="R21" i="2"/>
  <c r="Y22" i="2"/>
  <c r="AC22" i="2" s="1"/>
  <c r="AE22" i="2" l="1"/>
  <c r="AD21" i="2"/>
  <c r="R20" i="2"/>
  <c r="Y21" i="2"/>
  <c r="AC21" i="2" s="1"/>
  <c r="AE21" i="2" l="1"/>
  <c r="AD20" i="2"/>
  <c r="Y20" i="2"/>
  <c r="AC20" i="2" s="1"/>
  <c r="R19" i="2"/>
  <c r="AE20" i="2" l="1"/>
  <c r="AD19" i="2"/>
  <c r="R18" i="2"/>
  <c r="Y19" i="2"/>
  <c r="AC19" i="2" s="1"/>
  <c r="AE19" i="2" s="1"/>
  <c r="AD18" i="2" l="1"/>
  <c r="R17" i="2"/>
  <c r="Y18" i="2"/>
  <c r="AC18" i="2" s="1"/>
  <c r="AE18" i="2" s="1"/>
  <c r="AD17" i="2" l="1"/>
  <c r="R16" i="2"/>
  <c r="Y17" i="2"/>
  <c r="AC17" i="2" s="1"/>
  <c r="AE17" i="2" s="1"/>
  <c r="AD16" i="2" l="1"/>
  <c r="Y16" i="2"/>
  <c r="AC16" i="2" s="1"/>
  <c r="R15" i="2"/>
  <c r="AE16" i="2" l="1"/>
  <c r="AD15" i="2"/>
  <c r="R14" i="2"/>
  <c r="Y15" i="2"/>
  <c r="AC15" i="2" s="1"/>
  <c r="AE15" i="2" s="1"/>
  <c r="AD14" i="2" l="1"/>
  <c r="R13" i="2"/>
  <c r="Y14" i="2"/>
  <c r="AC14" i="2" s="1"/>
  <c r="AE14" i="2" l="1"/>
  <c r="AD13" i="2"/>
  <c r="R12" i="2"/>
  <c r="Y13" i="2"/>
  <c r="AC13" i="2" s="1"/>
  <c r="AE13" i="2" l="1"/>
  <c r="AD12" i="2"/>
  <c r="R11" i="2"/>
  <c r="Y12" i="2"/>
  <c r="AC12" i="2" s="1"/>
  <c r="AE12" i="2" s="1"/>
  <c r="AD11" i="2" l="1"/>
  <c r="R10" i="2"/>
  <c r="Y11" i="2"/>
  <c r="AC11" i="2" s="1"/>
  <c r="AE11" i="2" l="1"/>
  <c r="AD10" i="2"/>
  <c r="R9" i="2"/>
  <c r="Y10" i="2"/>
  <c r="AC10" i="2" s="1"/>
  <c r="AE10" i="2" s="1"/>
  <c r="AD9" i="2" l="1"/>
  <c r="Y9" i="2"/>
  <c r="AC9" i="2" s="1"/>
  <c r="R8" i="2"/>
  <c r="AE9" i="2" l="1"/>
  <c r="AD8" i="2"/>
  <c r="Y8" i="2"/>
  <c r="AC8" i="2" s="1"/>
  <c r="R7" i="2"/>
  <c r="AE8" i="2" l="1"/>
  <c r="AD7" i="2"/>
  <c r="R6" i="2"/>
  <c r="Y7" i="2"/>
  <c r="AC7" i="2" s="1"/>
  <c r="AE7" i="2" s="1"/>
  <c r="AD6" i="2" l="1"/>
  <c r="Y6" i="2"/>
  <c r="AC6" i="2" s="1"/>
  <c r="R5" i="2"/>
  <c r="AE6" i="2" l="1"/>
  <c r="AD5" i="2"/>
  <c r="Y5" i="2"/>
  <c r="AC5" i="2" s="1"/>
  <c r="AE5" i="2" l="1"/>
</calcChain>
</file>

<file path=xl/sharedStrings.xml><?xml version="1.0" encoding="utf-8"?>
<sst xmlns="http://schemas.openxmlformats.org/spreadsheetml/2006/main" count="164" uniqueCount="65">
  <si>
    <t>Loss Ratio</t>
  </si>
  <si>
    <t>Sum Insured</t>
  </si>
  <si>
    <t>Tax</t>
  </si>
  <si>
    <t>Risk-Free Interest Rate</t>
  </si>
  <si>
    <t>Time to re-price</t>
  </si>
  <si>
    <t>months</t>
  </si>
  <si>
    <t>Lapse Rate</t>
  </si>
  <si>
    <t>Advisor Commission</t>
  </si>
  <si>
    <t>Capital Assumptions</t>
  </si>
  <si>
    <t>Length of Projection Period (Yrs)</t>
  </si>
  <si>
    <t>No. Months since Valuation Date</t>
  </si>
  <si>
    <t>No. Years since Valuation Date</t>
  </si>
  <si>
    <t>Projection
Period 
No.</t>
  </si>
  <si>
    <t>Policy Anniversary Flag</t>
  </si>
  <si>
    <t>BOP</t>
  </si>
  <si>
    <t>EOP</t>
  </si>
  <si>
    <t>Projection Period Type</t>
  </si>
  <si>
    <t>Monthly</t>
  </si>
  <si>
    <t>Yearly</t>
  </si>
  <si>
    <t>p.a.</t>
  </si>
  <si>
    <t>Sum Insured Indexation</t>
  </si>
  <si>
    <t>Age-related Premium Increase</t>
  </si>
  <si>
    <t>Annualised Gross Premium</t>
  </si>
  <si>
    <t>Reinsurance Rebate</t>
  </si>
  <si>
    <t>of Sum Insured is Reinsured</t>
  </si>
  <si>
    <t>of Sum Insured p.a.</t>
  </si>
  <si>
    <t>Random Stress Margin</t>
  </si>
  <si>
    <t>Future Stress Margin</t>
  </si>
  <si>
    <t>Lapse Stress Margin</t>
  </si>
  <si>
    <t>Expense Stress Margin</t>
  </si>
  <si>
    <t>Key:</t>
  </si>
  <si>
    <t>INPUTS</t>
  </si>
  <si>
    <t>Timing (B/EOP = Beginning/End of Period):</t>
  </si>
  <si>
    <t>of Gross Reinsurance Premium</t>
  </si>
  <si>
    <t>Reinsurance Quote Share</t>
  </si>
  <si>
    <t>IBNR Average Reporting Delay</t>
  </si>
  <si>
    <t>of Office Premium</t>
  </si>
  <si>
    <t>Annual Lapse Rate</t>
  </si>
  <si>
    <t>Per Period Lapse Rate</t>
  </si>
  <si>
    <t>In-Force Factor</t>
  </si>
  <si>
    <t>Event Stress Margin</t>
  </si>
  <si>
    <t>Gross IBNR, at end of month, is calculated as:</t>
  </si>
  <si>
    <t>Sum Insured in-force
$</t>
  </si>
  <si>
    <t>Office Premium
$</t>
  </si>
  <si>
    <t>Gross Claim Incurred
$</t>
  </si>
  <si>
    <t>Reinsurance Recovery Incurred
$</t>
  </si>
  <si>
    <t>Gross Reinsurance Premium
$</t>
  </si>
  <si>
    <t>Reinsurance Commission
$</t>
  </si>
  <si>
    <t>Advisor Commission
$</t>
  </si>
  <si>
    <t>Gross IBNR
$</t>
  </si>
  <si>
    <t>Reins IBNR
$</t>
  </si>
  <si>
    <t>Net IBNR
$</t>
  </si>
  <si>
    <t>Best Estimate Assumptions</t>
  </si>
  <si>
    <t>(payable monthly) at beginning of projection</t>
  </si>
  <si>
    <t>at beginning of projection</t>
  </si>
  <si>
    <t>Lapse up dominates</t>
  </si>
  <si>
    <t>Profit Margin</t>
  </si>
  <si>
    <t>of Office Premium (the Profit Carrier)</t>
  </si>
  <si>
    <t>Maintenance Expenses</t>
  </si>
  <si>
    <t>Maintenance Expenses
$</t>
  </si>
  <si>
    <t>Active Lives BEL net of Reinsurance
$</t>
  </si>
  <si>
    <t>Total BEL Net of Reinsurance
$</t>
  </si>
  <si>
    <t>Policy Liability
$</t>
  </si>
  <si>
    <t>PV of Profit Margins
$</t>
  </si>
  <si>
    <t>[IBNR Average Reporting Delay in Months] x [Following Month's Office Premium] x [Loss Ratio]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</si>
</sst>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0.000%"/>
    <numFmt numFmtId="168" formatCode="#,##0;\(#,##0\);\-"/>
    <numFmt numFmtId="169" formatCode="_-* &quot;$&quot;#,##0_-;\-* &quot;$&quot;#,##0_-;_-* &quot;-&quot;??_-;_-@_-"/>
    <numFmt numFmtId="170" formatCode="_-* #,##0.00000_-;\-* #,##0.00000_-;_-* &quot;-&quot;??_-;_-@_-"/>
    <numFmt numFmtId="171" formatCode="0.00000"/>
    <numFmt numFmtId="172" formatCode="0.00000;\(0.00000\);\-"/>
    <numFmt numFmtId="173" formatCode="\+0%;\(0%\)"/>
  </numFmts>
  <fonts count="12" x14ac:knownFonts="1">
    <font>
      <sz val="10"/>
      <color theme="1"/>
      <name val="Times New Roman"/>
      <family val="2"/>
    </font>
    <font>
      <sz val="10"/>
      <color theme="1"/>
      <name val="Times New Roman"/>
      <family val="2"/>
    </font>
    <font>
      <sz val="10"/>
      <name val="Arial"/>
      <family val="2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b/>
      <sz val="10"/>
      <color rgb="FF002060"/>
      <name val="Century Gothic"/>
      <family val="2"/>
    </font>
    <font>
      <sz val="10"/>
      <color rgb="FF002060"/>
      <name val="Century Gothic"/>
      <family val="2"/>
    </font>
    <font>
      <sz val="10"/>
      <color rgb="FFFF0000"/>
      <name val="Century Gothic"/>
      <family val="2"/>
    </font>
    <font>
      <sz val="10"/>
      <color rgb="FF7030A0"/>
      <name val="Century Gothic"/>
      <family val="2"/>
    </font>
    <font>
      <b/>
      <sz val="10"/>
      <name val="Century Gothic"/>
      <family val="2"/>
    </font>
    <font>
      <sz val="10"/>
      <name val="Century Gothic"/>
      <family val="2"/>
    </font>
    <font>
      <b/>
      <u/>
      <sz val="10"/>
      <color theme="1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92">
    <xf numFmtId="0" fontId="0" fillId="0" borderId="0" xfId="0"/>
    <xf numFmtId="0" fontId="3" fillId="0" borderId="0" xfId="0" applyFont="1"/>
    <xf numFmtId="165" fontId="3" fillId="0" borderId="0" xfId="1" applyNumberFormat="1" applyFont="1"/>
    <xf numFmtId="0" fontId="3" fillId="0" borderId="12" xfId="0" applyFont="1" applyBorder="1"/>
    <xf numFmtId="0" fontId="3" fillId="0" borderId="17" xfId="0" applyFont="1" applyBorder="1"/>
    <xf numFmtId="0" fontId="4" fillId="0" borderId="15" xfId="0" applyFont="1" applyBorder="1" applyAlignment="1">
      <alignment wrapText="1"/>
    </xf>
    <xf numFmtId="170" fontId="3" fillId="0" borderId="0" xfId="0" applyNumberFormat="1" applyFont="1"/>
    <xf numFmtId="0" fontId="5" fillId="2" borderId="0" xfId="0" applyFont="1" applyFill="1"/>
    <xf numFmtId="0" fontId="6" fillId="2" borderId="0" xfId="0" applyFont="1" applyFill="1"/>
    <xf numFmtId="0" fontId="5" fillId="3" borderId="0" xfId="0" applyFont="1" applyFill="1" applyAlignment="1">
      <alignment horizontal="right"/>
    </xf>
    <xf numFmtId="165" fontId="3" fillId="0" borderId="0" xfId="1" applyNumberFormat="1" applyFont="1" applyAlignment="1">
      <alignment horizontal="right"/>
    </xf>
    <xf numFmtId="167" fontId="5" fillId="3" borderId="0" xfId="2" applyNumberFormat="1" applyFont="1" applyFill="1" applyAlignment="1">
      <alignment horizontal="right"/>
    </xf>
    <xf numFmtId="0" fontId="5" fillId="3" borderId="12" xfId="0" applyFont="1" applyFill="1" applyBorder="1" applyAlignment="1">
      <alignment horizontal="right"/>
    </xf>
    <xf numFmtId="167" fontId="5" fillId="3" borderId="17" xfId="2" applyNumberFormat="1" applyFont="1" applyFill="1" applyBorder="1" applyAlignment="1">
      <alignment horizontal="right"/>
    </xf>
    <xf numFmtId="167" fontId="5" fillId="3" borderId="15" xfId="2" applyNumberFormat="1" applyFont="1" applyFill="1" applyBorder="1" applyAlignment="1">
      <alignment horizontal="right"/>
    </xf>
    <xf numFmtId="0" fontId="6" fillId="0" borderId="0" xfId="0" applyFont="1"/>
    <xf numFmtId="0" fontId="4" fillId="0" borderId="0" xfId="0" applyFont="1" applyAlignment="1">
      <alignment horizontal="right" wrapText="1"/>
    </xf>
    <xf numFmtId="0" fontId="4" fillId="0" borderId="12" xfId="0" applyFont="1" applyBorder="1" applyAlignment="1">
      <alignment horizontal="right" wrapText="1"/>
    </xf>
    <xf numFmtId="0" fontId="4" fillId="0" borderId="17" xfId="0" applyFont="1" applyBorder="1" applyAlignment="1">
      <alignment horizontal="right" wrapText="1"/>
    </xf>
    <xf numFmtId="0" fontId="4" fillId="0" borderId="15" xfId="0" applyFont="1" applyBorder="1" applyAlignment="1">
      <alignment horizontal="right" wrapText="1"/>
    </xf>
    <xf numFmtId="0" fontId="3" fillId="0" borderId="0" xfId="0" applyFont="1" applyAlignment="1">
      <alignment wrapText="1"/>
    </xf>
    <xf numFmtId="0" fontId="3" fillId="0" borderId="9" xfId="0" applyFont="1" applyBorder="1"/>
    <xf numFmtId="2" fontId="3" fillId="0" borderId="9" xfId="0" applyNumberFormat="1" applyFont="1" applyFill="1" applyBorder="1"/>
    <xf numFmtId="0" fontId="3" fillId="0" borderId="9" xfId="0" applyFont="1" applyFill="1" applyBorder="1"/>
    <xf numFmtId="168" fontId="3" fillId="0" borderId="9" xfId="0" applyNumberFormat="1" applyFont="1" applyBorder="1"/>
    <xf numFmtId="171" fontId="7" fillId="6" borderId="9" xfId="0" applyNumberFormat="1" applyFont="1" applyFill="1" applyBorder="1"/>
    <xf numFmtId="168" fontId="3" fillId="0" borderId="11" xfId="1" applyNumberFormat="1" applyFont="1" applyBorder="1"/>
    <xf numFmtId="168" fontId="3" fillId="0" borderId="9" xfId="1" applyNumberFormat="1" applyFont="1" applyBorder="1"/>
    <xf numFmtId="168" fontId="3" fillId="0" borderId="11" xfId="0" applyNumberFormat="1" applyFont="1" applyBorder="1"/>
    <xf numFmtId="168" fontId="3" fillId="0" borderId="14" xfId="1" applyNumberFormat="1" applyFont="1" applyBorder="1"/>
    <xf numFmtId="0" fontId="3" fillId="4" borderId="0" xfId="0" applyFont="1" applyFill="1"/>
    <xf numFmtId="0" fontId="3" fillId="0" borderId="0" xfId="0" applyFont="1" applyFill="1"/>
    <xf numFmtId="2" fontId="3" fillId="0" borderId="0" xfId="0" applyNumberFormat="1" applyFont="1" applyFill="1"/>
    <xf numFmtId="168" fontId="8" fillId="0" borderId="0" xfId="1" applyNumberFormat="1" applyFont="1" applyFill="1"/>
    <xf numFmtId="166" fontId="3" fillId="0" borderId="0" xfId="2" applyNumberFormat="1" applyFont="1" applyFill="1"/>
    <xf numFmtId="171" fontId="3" fillId="0" borderId="0" xfId="0" applyNumberFormat="1" applyFont="1" applyFill="1"/>
    <xf numFmtId="168" fontId="3" fillId="0" borderId="0" xfId="1" applyNumberFormat="1" applyFont="1"/>
    <xf numFmtId="168" fontId="3" fillId="0" borderId="12" xfId="1" applyNumberFormat="1" applyFont="1" applyBorder="1"/>
    <xf numFmtId="168" fontId="3" fillId="0" borderId="12" xfId="0" applyNumberFormat="1" applyFont="1" applyBorder="1"/>
    <xf numFmtId="168" fontId="3" fillId="0" borderId="15" xfId="1" applyNumberFormat="1" applyFont="1" applyBorder="1"/>
    <xf numFmtId="166" fontId="3" fillId="0" borderId="0" xfId="1" applyNumberFormat="1" applyFont="1"/>
    <xf numFmtId="0" fontId="3" fillId="4" borderId="9" xfId="0" applyFont="1" applyFill="1" applyBorder="1"/>
    <xf numFmtId="166" fontId="3" fillId="0" borderId="9" xfId="1" applyNumberFormat="1" applyFont="1" applyBorder="1"/>
    <xf numFmtId="171" fontId="3" fillId="0" borderId="9" xfId="0" applyNumberFormat="1" applyFont="1" applyFill="1" applyBorder="1"/>
    <xf numFmtId="0" fontId="3" fillId="0" borderId="10" xfId="0" applyFont="1" applyBorder="1"/>
    <xf numFmtId="0" fontId="3" fillId="5" borderId="10" xfId="0" applyFont="1" applyFill="1" applyBorder="1"/>
    <xf numFmtId="0" fontId="7" fillId="0" borderId="10" xfId="0" applyFont="1" applyFill="1" applyBorder="1"/>
    <xf numFmtId="2" fontId="3" fillId="0" borderId="10" xfId="0" applyNumberFormat="1" applyFont="1" applyFill="1" applyBorder="1"/>
    <xf numFmtId="0" fontId="3" fillId="0" borderId="10" xfId="0" applyFont="1" applyFill="1" applyBorder="1"/>
    <xf numFmtId="168" fontId="3" fillId="0" borderId="10" xfId="1" applyNumberFormat="1" applyFont="1" applyBorder="1"/>
    <xf numFmtId="166" fontId="3" fillId="0" borderId="10" xfId="1" applyNumberFormat="1" applyFont="1" applyBorder="1"/>
    <xf numFmtId="171" fontId="3" fillId="0" borderId="10" xfId="0" applyNumberFormat="1" applyFont="1" applyFill="1" applyBorder="1"/>
    <xf numFmtId="168" fontId="3" fillId="0" borderId="13" xfId="1" applyNumberFormat="1" applyFont="1" applyBorder="1"/>
    <xf numFmtId="168" fontId="3" fillId="0" borderId="13" xfId="0" applyNumberFormat="1" applyFont="1" applyBorder="1"/>
    <xf numFmtId="168" fontId="3" fillId="0" borderId="16" xfId="1" applyNumberFormat="1" applyFont="1" applyBorder="1"/>
    <xf numFmtId="172" fontId="7" fillId="6" borderId="10" xfId="1" applyNumberFormat="1" applyFont="1" applyFill="1" applyBorder="1"/>
    <xf numFmtId="168" fontId="7" fillId="6" borderId="13" xfId="1" applyNumberFormat="1" applyFont="1" applyFill="1" applyBorder="1"/>
    <xf numFmtId="168" fontId="7" fillId="6" borderId="10" xfId="1" applyNumberFormat="1" applyFont="1" applyFill="1" applyBorder="1"/>
    <xf numFmtId="168" fontId="7" fillId="6" borderId="16" xfId="1" applyNumberFormat="1" applyFont="1" applyFill="1" applyBorder="1"/>
    <xf numFmtId="0" fontId="9" fillId="0" borderId="0" xfId="3" applyFont="1"/>
    <xf numFmtId="0" fontId="10" fillId="3" borderId="0" xfId="3" applyFont="1" applyFill="1" applyBorder="1" applyAlignment="1">
      <alignment horizontal="right"/>
    </xf>
    <xf numFmtId="0" fontId="11" fillId="0" borderId="2" xfId="0" applyFont="1" applyBorder="1" applyAlignment="1"/>
    <xf numFmtId="0" fontId="4" fillId="0" borderId="3" xfId="0" applyFont="1" applyBorder="1" applyAlignment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0" xfId="0" applyFont="1" applyBorder="1"/>
    <xf numFmtId="0" fontId="3" fillId="0" borderId="6" xfId="0" applyFont="1" applyBorder="1"/>
    <xf numFmtId="0" fontId="4" fillId="0" borderId="5" xfId="0" applyFont="1" applyBorder="1"/>
    <xf numFmtId="9" fontId="3" fillId="3" borderId="0" xfId="0" applyNumberFormat="1" applyFont="1" applyFill="1" applyBorder="1"/>
    <xf numFmtId="9" fontId="3" fillId="0" borderId="0" xfId="0" applyNumberFormat="1" applyFont="1" applyBorder="1"/>
    <xf numFmtId="9" fontId="3" fillId="0" borderId="6" xfId="0" applyNumberFormat="1" applyFont="1" applyBorder="1"/>
    <xf numFmtId="9" fontId="3" fillId="0" borderId="0" xfId="0" applyNumberFormat="1" applyFont="1"/>
    <xf numFmtId="0" fontId="4" fillId="0" borderId="5" xfId="0" applyFont="1" applyFill="1" applyBorder="1"/>
    <xf numFmtId="10" fontId="3" fillId="3" borderId="0" xfId="0" applyNumberFormat="1" applyFont="1" applyFill="1" applyBorder="1"/>
    <xf numFmtId="166" fontId="3" fillId="3" borderId="0" xfId="0" applyNumberFormat="1" applyFont="1" applyFill="1" applyBorder="1"/>
    <xf numFmtId="0" fontId="3" fillId="3" borderId="0" xfId="0" applyFont="1" applyFill="1" applyBorder="1"/>
    <xf numFmtId="169" fontId="3" fillId="3" borderId="0" xfId="1" applyNumberFormat="1" applyFont="1" applyFill="1" applyBorder="1"/>
    <xf numFmtId="0" fontId="3" fillId="0" borderId="7" xfId="0" applyFont="1" applyBorder="1"/>
    <xf numFmtId="0" fontId="3" fillId="0" borderId="1" xfId="0" applyFont="1" applyBorder="1"/>
    <xf numFmtId="0" fontId="3" fillId="0" borderId="8" xfId="0" applyFont="1" applyBorder="1"/>
    <xf numFmtId="2" fontId="3" fillId="3" borderId="0" xfId="1" applyNumberFormat="1" applyFont="1" applyFill="1" applyBorder="1"/>
    <xf numFmtId="0" fontId="4" fillId="0" borderId="5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vertical="center"/>
    </xf>
    <xf numFmtId="168" fontId="3" fillId="0" borderId="18" xfId="0" applyNumberFormat="1" applyFont="1" applyBorder="1"/>
    <xf numFmtId="168" fontId="3" fillId="0" borderId="17" xfId="0" applyNumberFormat="1" applyFont="1" applyBorder="1"/>
    <xf numFmtId="168" fontId="3" fillId="0" borderId="19" xfId="0" applyNumberFormat="1" applyFont="1" applyBorder="1"/>
    <xf numFmtId="173" fontId="3" fillId="3" borderId="0" xfId="0" applyNumberFormat="1" applyFont="1" applyFill="1" applyBorder="1"/>
    <xf numFmtId="0" fontId="7" fillId="6" borderId="9" xfId="0" applyFont="1" applyFill="1" applyBorder="1"/>
    <xf numFmtId="168" fontId="3" fillId="0" borderId="0" xfId="0" applyNumberFormat="1" applyFont="1"/>
  </cellXfs>
  <cellStyles count="4">
    <cellStyle name="Comma" xfId="1" builtinId="3"/>
    <cellStyle name="Normal" xfId="0" builtinId="0"/>
    <cellStyle name="Normal 3" xfId="3"/>
    <cellStyle name="Percent" xfId="2" builtinId="5"/>
  </cellStyles>
  <dxfs count="0"/>
  <tableStyles count="0" defaultTableStyle="TableStyleMedium2" defaultPivotStyle="PivotStyleLight16"/>
  <colors>
    <mruColors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L34"/>
  <sheetViews>
    <sheetView tabSelected="1" zoomScale="85" zoomScaleNormal="85" workbookViewId="0"/>
  </sheetViews>
  <sheetFormatPr defaultColWidth="9.33203125" defaultRowHeight="13.5" x14ac:dyDescent="0.25"/>
  <cols>
    <col min="1" max="1" width="35.5" style="1" customWidth="1"/>
    <col min="2" max="2" width="18.33203125" style="1" customWidth="1"/>
    <col min="3" max="9" width="9.33203125" style="1"/>
    <col min="10" max="10" width="35" style="1" customWidth="1"/>
    <col min="11" max="11" width="9.33203125" style="1"/>
    <col min="12" max="12" width="23.1640625" style="1" customWidth="1"/>
    <col min="13" max="16384" width="9.33203125" style="1"/>
  </cols>
  <sheetData>
    <row r="2" spans="1:12" x14ac:dyDescent="0.25">
      <c r="B2" s="59" t="s">
        <v>30</v>
      </c>
      <c r="C2" s="60" t="s">
        <v>31</v>
      </c>
    </row>
    <row r="4" spans="1:12" x14ac:dyDescent="0.25">
      <c r="A4" s="61" t="s">
        <v>52</v>
      </c>
      <c r="B4" s="62"/>
      <c r="C4" s="63"/>
      <c r="D4" s="63"/>
      <c r="E4" s="63"/>
      <c r="F4" s="63"/>
      <c r="G4" s="63"/>
      <c r="H4" s="64"/>
      <c r="J4" s="61" t="s">
        <v>8</v>
      </c>
      <c r="K4" s="62"/>
      <c r="L4" s="64"/>
    </row>
    <row r="5" spans="1:12" x14ac:dyDescent="0.25">
      <c r="A5" s="65"/>
      <c r="B5" s="66"/>
      <c r="C5" s="66"/>
      <c r="D5" s="66"/>
      <c r="E5" s="66"/>
      <c r="F5" s="66"/>
      <c r="G5" s="66"/>
      <c r="H5" s="67"/>
      <c r="J5" s="65"/>
      <c r="K5" s="66"/>
      <c r="L5" s="67"/>
    </row>
    <row r="6" spans="1:12" x14ac:dyDescent="0.25">
      <c r="A6" s="65"/>
      <c r="B6" s="66"/>
      <c r="C6" s="66"/>
      <c r="D6" s="66"/>
      <c r="E6" s="66"/>
      <c r="F6" s="66"/>
      <c r="G6" s="66"/>
      <c r="H6" s="67"/>
      <c r="J6" s="65"/>
      <c r="K6" s="66"/>
      <c r="L6" s="67"/>
    </row>
    <row r="7" spans="1:12" x14ac:dyDescent="0.25">
      <c r="A7" s="68" t="s">
        <v>0</v>
      </c>
      <c r="B7" s="69">
        <v>0.5</v>
      </c>
      <c r="C7" s="70" t="s">
        <v>36</v>
      </c>
      <c r="D7" s="70"/>
      <c r="E7" s="70"/>
      <c r="F7" s="70"/>
      <c r="G7" s="70"/>
      <c r="H7" s="71"/>
      <c r="I7" s="72"/>
      <c r="J7" s="73" t="s">
        <v>26</v>
      </c>
      <c r="K7" s="89">
        <v>0.2</v>
      </c>
      <c r="L7" s="67"/>
    </row>
    <row r="8" spans="1:12" x14ac:dyDescent="0.25">
      <c r="A8" s="68" t="s">
        <v>58</v>
      </c>
      <c r="B8" s="69">
        <v>0.05</v>
      </c>
      <c r="C8" s="70" t="s">
        <v>36</v>
      </c>
      <c r="D8" s="70"/>
      <c r="E8" s="70"/>
      <c r="F8" s="70"/>
      <c r="G8" s="70"/>
      <c r="H8" s="71"/>
      <c r="I8" s="72"/>
      <c r="J8" s="73" t="s">
        <v>27</v>
      </c>
      <c r="K8" s="89">
        <v>0.4</v>
      </c>
      <c r="L8" s="67"/>
    </row>
    <row r="9" spans="1:12" x14ac:dyDescent="0.25">
      <c r="A9" s="68" t="s">
        <v>7</v>
      </c>
      <c r="B9" s="69">
        <v>0.08</v>
      </c>
      <c r="C9" s="70" t="s">
        <v>36</v>
      </c>
      <c r="D9" s="70"/>
      <c r="E9" s="70"/>
      <c r="F9" s="70"/>
      <c r="G9" s="70"/>
      <c r="H9" s="71"/>
      <c r="I9" s="72"/>
      <c r="J9" s="73" t="s">
        <v>40</v>
      </c>
      <c r="K9" s="74">
        <v>5.0000000000000001E-4</v>
      </c>
      <c r="L9" s="67" t="s">
        <v>25</v>
      </c>
    </row>
    <row r="10" spans="1:12" x14ac:dyDescent="0.25">
      <c r="D10" s="70"/>
      <c r="E10" s="70"/>
      <c r="F10" s="70"/>
      <c r="G10" s="70"/>
      <c r="H10" s="71"/>
      <c r="I10" s="72"/>
      <c r="J10" s="73" t="s">
        <v>28</v>
      </c>
      <c r="K10" s="89">
        <v>0.5</v>
      </c>
      <c r="L10" s="67" t="s">
        <v>55</v>
      </c>
    </row>
    <row r="11" spans="1:12" x14ac:dyDescent="0.25">
      <c r="A11" s="68" t="s">
        <v>34</v>
      </c>
      <c r="B11" s="69">
        <v>0.2</v>
      </c>
      <c r="C11" s="70" t="s">
        <v>24</v>
      </c>
      <c r="D11" s="70"/>
      <c r="E11" s="70"/>
      <c r="F11" s="70"/>
      <c r="G11" s="70"/>
      <c r="H11" s="71"/>
      <c r="I11" s="72"/>
      <c r="J11" s="73" t="s">
        <v>29</v>
      </c>
      <c r="K11" s="89">
        <v>0.1</v>
      </c>
      <c r="L11" s="67"/>
    </row>
    <row r="12" spans="1:12" x14ac:dyDescent="0.25">
      <c r="A12" s="68" t="s">
        <v>23</v>
      </c>
      <c r="B12" s="69">
        <v>0.1</v>
      </c>
      <c r="C12" s="70" t="s">
        <v>33</v>
      </c>
      <c r="D12" s="70"/>
      <c r="E12" s="70"/>
      <c r="F12" s="70"/>
      <c r="G12" s="70"/>
      <c r="H12" s="71"/>
      <c r="I12" s="72"/>
      <c r="J12" s="65"/>
      <c r="K12" s="66"/>
      <c r="L12" s="67"/>
    </row>
    <row r="13" spans="1:12" x14ac:dyDescent="0.25">
      <c r="D13" s="70"/>
      <c r="E13" s="70"/>
      <c r="F13" s="70"/>
      <c r="G13" s="70"/>
      <c r="H13" s="71"/>
      <c r="I13" s="72"/>
      <c r="J13" s="68" t="s">
        <v>2</v>
      </c>
      <c r="K13" s="69">
        <v>0.3</v>
      </c>
      <c r="L13" s="67"/>
    </row>
    <row r="14" spans="1:12" x14ac:dyDescent="0.25">
      <c r="A14" s="68" t="s">
        <v>6</v>
      </c>
      <c r="B14" s="69">
        <v>0.15</v>
      </c>
      <c r="C14" s="70" t="s">
        <v>19</v>
      </c>
      <c r="D14" s="70"/>
      <c r="E14" s="70"/>
      <c r="F14" s="70"/>
      <c r="G14" s="70"/>
      <c r="H14" s="71"/>
      <c r="I14" s="72"/>
      <c r="J14" s="68"/>
      <c r="K14" s="66"/>
      <c r="L14" s="67"/>
    </row>
    <row r="15" spans="1:12" x14ac:dyDescent="0.25">
      <c r="A15" s="68" t="s">
        <v>20</v>
      </c>
      <c r="B15" s="69">
        <v>0.02</v>
      </c>
      <c r="C15" s="70" t="s">
        <v>19</v>
      </c>
      <c r="D15" s="66"/>
      <c r="E15" s="66"/>
      <c r="F15" s="66"/>
      <c r="G15" s="66"/>
      <c r="H15" s="67"/>
      <c r="J15" s="68" t="s">
        <v>4</v>
      </c>
      <c r="K15" s="76">
        <v>36</v>
      </c>
      <c r="L15" s="67" t="s">
        <v>5</v>
      </c>
    </row>
    <row r="16" spans="1:12" x14ac:dyDescent="0.25">
      <c r="A16" s="68" t="s">
        <v>21</v>
      </c>
      <c r="B16" s="69">
        <v>0.08</v>
      </c>
      <c r="C16" s="70" t="s">
        <v>19</v>
      </c>
      <c r="D16" s="66"/>
      <c r="E16" s="66"/>
      <c r="F16" s="66"/>
      <c r="G16" s="66"/>
      <c r="H16" s="67"/>
      <c r="J16" s="78"/>
      <c r="K16" s="79"/>
      <c r="L16" s="80"/>
    </row>
    <row r="17" spans="1:12" x14ac:dyDescent="0.25">
      <c r="D17" s="66"/>
      <c r="E17" s="66"/>
      <c r="F17" s="66"/>
      <c r="G17" s="66"/>
      <c r="H17" s="67"/>
    </row>
    <row r="18" spans="1:12" x14ac:dyDescent="0.25">
      <c r="A18" s="68" t="s">
        <v>22</v>
      </c>
      <c r="B18" s="77">
        <v>1000000</v>
      </c>
      <c r="C18" s="70" t="s">
        <v>53</v>
      </c>
      <c r="D18" s="66"/>
      <c r="E18" s="66"/>
      <c r="F18" s="66"/>
      <c r="G18" s="66"/>
      <c r="H18" s="67"/>
    </row>
    <row r="19" spans="1:12" x14ac:dyDescent="0.25">
      <c r="A19" s="68" t="s">
        <v>1</v>
      </c>
      <c r="B19" s="77">
        <v>1000000000</v>
      </c>
      <c r="C19" s="70" t="s">
        <v>54</v>
      </c>
      <c r="D19" s="66"/>
      <c r="E19" s="66"/>
      <c r="F19" s="66"/>
      <c r="G19" s="66"/>
      <c r="H19" s="67"/>
    </row>
    <row r="20" spans="1:12" x14ac:dyDescent="0.25">
      <c r="A20" s="65"/>
      <c r="B20" s="66"/>
      <c r="C20" s="66"/>
      <c r="D20" s="66"/>
      <c r="E20" s="66"/>
      <c r="F20" s="66"/>
      <c r="G20" s="66"/>
      <c r="H20" s="67"/>
    </row>
    <row r="21" spans="1:12" x14ac:dyDescent="0.25">
      <c r="A21" s="68" t="s">
        <v>3</v>
      </c>
      <c r="B21" s="75">
        <v>2.5000000000000001E-2</v>
      </c>
      <c r="C21" s="70" t="s">
        <v>19</v>
      </c>
      <c r="D21" s="66"/>
      <c r="E21" s="66"/>
      <c r="F21" s="66"/>
      <c r="G21" s="66"/>
      <c r="H21" s="67"/>
    </row>
    <row r="22" spans="1:12" x14ac:dyDescent="0.25">
      <c r="A22" s="65"/>
      <c r="B22" s="66"/>
      <c r="C22" s="66"/>
      <c r="D22" s="66"/>
      <c r="E22" s="66"/>
      <c r="F22" s="66"/>
      <c r="G22" s="66"/>
      <c r="H22" s="67"/>
    </row>
    <row r="23" spans="1:12" x14ac:dyDescent="0.25">
      <c r="A23" s="68" t="s">
        <v>56</v>
      </c>
      <c r="B23" s="75">
        <v>0.15</v>
      </c>
      <c r="C23" s="66" t="s">
        <v>57</v>
      </c>
      <c r="D23" s="66"/>
      <c r="E23" s="66"/>
      <c r="F23" s="66"/>
      <c r="G23" s="66"/>
      <c r="H23" s="67"/>
      <c r="J23" s="66"/>
      <c r="K23" s="66"/>
    </row>
    <row r="24" spans="1:12" x14ac:dyDescent="0.25">
      <c r="A24" s="65"/>
      <c r="B24" s="66"/>
      <c r="C24" s="66"/>
      <c r="D24" s="66"/>
      <c r="E24" s="66"/>
      <c r="F24" s="66"/>
      <c r="G24" s="66"/>
      <c r="H24" s="67"/>
    </row>
    <row r="25" spans="1:12" x14ac:dyDescent="0.25">
      <c r="A25" s="68" t="s">
        <v>35</v>
      </c>
      <c r="B25" s="81">
        <v>1.25</v>
      </c>
      <c r="C25" s="66" t="s">
        <v>5</v>
      </c>
      <c r="D25" s="66"/>
      <c r="E25" s="66"/>
      <c r="F25" s="66"/>
      <c r="G25" s="66"/>
      <c r="H25" s="66"/>
      <c r="I25" s="63"/>
      <c r="J25" s="63"/>
      <c r="K25" s="63"/>
      <c r="L25" s="64"/>
    </row>
    <row r="26" spans="1:12" ht="26.25" x14ac:dyDescent="0.25">
      <c r="A26" s="82" t="s">
        <v>41</v>
      </c>
      <c r="B26" s="85" t="s">
        <v>64</v>
      </c>
      <c r="C26" s="66"/>
      <c r="D26" s="66"/>
      <c r="E26" s="66"/>
      <c r="F26" s="66"/>
      <c r="G26" s="66"/>
      <c r="H26" s="66"/>
      <c r="I26" s="66"/>
      <c r="J26" s="66"/>
      <c r="K26" s="66"/>
      <c r="L26" s="67"/>
    </row>
    <row r="27" spans="1:12" x14ac:dyDescent="0.25">
      <c r="A27" s="83"/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80"/>
    </row>
    <row r="28" spans="1:12" x14ac:dyDescent="0.25">
      <c r="A28" s="84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</row>
    <row r="29" spans="1:12" x14ac:dyDescent="0.25">
      <c r="A29" s="66"/>
      <c r="B29" s="66"/>
      <c r="C29" s="70"/>
      <c r="D29" s="66"/>
      <c r="E29" s="66"/>
      <c r="F29" s="66"/>
      <c r="G29" s="66"/>
      <c r="H29" s="66"/>
      <c r="I29" s="66"/>
      <c r="J29" s="66"/>
      <c r="K29" s="66"/>
      <c r="L29" s="66"/>
    </row>
    <row r="30" spans="1:12" x14ac:dyDescent="0.25">
      <c r="C30" s="72"/>
    </row>
    <row r="31" spans="1:12" x14ac:dyDescent="0.25">
      <c r="C31" s="72"/>
    </row>
    <row r="32" spans="1:12" x14ac:dyDescent="0.25">
      <c r="C32" s="72"/>
    </row>
    <row r="33" spans="3:3" x14ac:dyDescent="0.25">
      <c r="C33" s="72"/>
    </row>
    <row r="34" spans="3:3" x14ac:dyDescent="0.25">
      <c r="C34" s="72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78"/>
  <sheetViews>
    <sheetView showGridLines="0" zoomScale="85" zoomScaleNormal="85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F5" sqref="F5"/>
    </sheetView>
  </sheetViews>
  <sheetFormatPr defaultColWidth="9.33203125" defaultRowHeight="13.5" x14ac:dyDescent="0.25"/>
  <cols>
    <col min="1" max="2" width="11.83203125" style="1" customWidth="1"/>
    <col min="3" max="4" width="12.33203125" style="1" customWidth="1"/>
    <col min="5" max="5" width="11.83203125" style="1" customWidth="1"/>
    <col min="6" max="6" width="13.83203125" style="1" customWidth="1"/>
    <col min="7" max="7" width="14.6640625" style="1" customWidth="1"/>
    <col min="8" max="10" width="13.5" style="1" customWidth="1"/>
    <col min="11" max="11" width="13.83203125" style="1" customWidth="1"/>
    <col min="12" max="12" width="13.6640625" style="1" bestFit="1" customWidth="1"/>
    <col min="13" max="13" width="15.1640625" style="1" customWidth="1"/>
    <col min="14" max="16" width="14.83203125" style="1" customWidth="1"/>
    <col min="17" max="17" width="15.6640625" style="1" customWidth="1"/>
    <col min="18" max="24" width="14.33203125" style="1" customWidth="1"/>
    <col min="25" max="25" width="14.5" style="1" customWidth="1"/>
    <col min="26" max="28" width="9.6640625" style="1" customWidth="1"/>
    <col min="29" max="31" width="14.6640625" style="1" bestFit="1" customWidth="1"/>
    <col min="32" max="32" width="12.6640625" style="1" bestFit="1" customWidth="1"/>
    <col min="33" max="33" width="10.83203125" style="1" bestFit="1" customWidth="1"/>
    <col min="34" max="16384" width="9.33203125" style="1"/>
  </cols>
  <sheetData>
    <row r="1" spans="1:33" x14ac:dyDescent="0.25">
      <c r="H1" s="2"/>
      <c r="I1" s="2"/>
      <c r="J1" s="2"/>
      <c r="L1" s="3"/>
      <c r="R1" s="3"/>
      <c r="Y1" s="4"/>
      <c r="AB1" s="5"/>
      <c r="AC1" s="4"/>
      <c r="AD1" s="4"/>
      <c r="AE1" s="4"/>
    </row>
    <row r="2" spans="1:33" x14ac:dyDescent="0.25">
      <c r="G2" s="6"/>
      <c r="H2" s="2"/>
      <c r="I2" s="2"/>
      <c r="J2" s="2"/>
      <c r="L2" s="3"/>
      <c r="R2" s="3"/>
      <c r="Y2" s="4"/>
      <c r="AB2" s="5"/>
      <c r="AC2" s="4"/>
      <c r="AD2" s="4"/>
      <c r="AE2" s="4"/>
    </row>
    <row r="3" spans="1:33" s="15" customFormat="1" x14ac:dyDescent="0.25">
      <c r="A3" s="7" t="s">
        <v>32</v>
      </c>
      <c r="B3" s="8"/>
      <c r="C3" s="8"/>
      <c r="D3" s="8"/>
      <c r="E3" s="8"/>
      <c r="F3" s="9" t="s">
        <v>14</v>
      </c>
      <c r="G3" s="9" t="s">
        <v>14</v>
      </c>
      <c r="H3" s="9" t="s">
        <v>14</v>
      </c>
      <c r="I3" s="10"/>
      <c r="J3" s="10"/>
      <c r="K3" s="11" t="s">
        <v>15</v>
      </c>
      <c r="L3" s="12" t="s">
        <v>15</v>
      </c>
      <c r="M3" s="11" t="s">
        <v>15</v>
      </c>
      <c r="N3" s="9" t="s">
        <v>14</v>
      </c>
      <c r="O3" s="9" t="s">
        <v>14</v>
      </c>
      <c r="P3" s="9" t="s">
        <v>14</v>
      </c>
      <c r="Q3" s="11" t="s">
        <v>15</v>
      </c>
      <c r="R3" s="12" t="s">
        <v>15</v>
      </c>
      <c r="S3" s="11" t="s">
        <v>15</v>
      </c>
      <c r="T3" s="11" t="s">
        <v>15</v>
      </c>
      <c r="U3" s="11" t="s">
        <v>15</v>
      </c>
      <c r="V3" s="11" t="s">
        <v>15</v>
      </c>
      <c r="W3" s="11" t="s">
        <v>15</v>
      </c>
      <c r="X3" s="11" t="s">
        <v>15</v>
      </c>
      <c r="Y3" s="13" t="s">
        <v>15</v>
      </c>
      <c r="Z3" s="12" t="s">
        <v>15</v>
      </c>
      <c r="AA3" s="11" t="s">
        <v>15</v>
      </c>
      <c r="AB3" s="14" t="s">
        <v>15</v>
      </c>
      <c r="AC3" s="13" t="s">
        <v>15</v>
      </c>
      <c r="AD3" s="13" t="s">
        <v>15</v>
      </c>
      <c r="AE3" s="13" t="s">
        <v>15</v>
      </c>
    </row>
    <row r="4" spans="1:33" s="20" customFormat="1" ht="76.5" customHeight="1" x14ac:dyDescent="0.25">
      <c r="A4" s="16" t="s">
        <v>12</v>
      </c>
      <c r="B4" s="16" t="s">
        <v>16</v>
      </c>
      <c r="C4" s="16" t="s">
        <v>10</v>
      </c>
      <c r="D4" s="16" t="s">
        <v>11</v>
      </c>
      <c r="E4" s="16" t="s">
        <v>9</v>
      </c>
      <c r="F4" s="16" t="s">
        <v>13</v>
      </c>
      <c r="G4" s="16" t="s">
        <v>42</v>
      </c>
      <c r="H4" s="16" t="s">
        <v>43</v>
      </c>
      <c r="I4" s="16" t="s">
        <v>37</v>
      </c>
      <c r="J4" s="16" t="s">
        <v>38</v>
      </c>
      <c r="K4" s="16" t="s">
        <v>39</v>
      </c>
      <c r="L4" s="17" t="s">
        <v>44</v>
      </c>
      <c r="M4" s="16" t="s">
        <v>45</v>
      </c>
      <c r="N4" s="16" t="s">
        <v>46</v>
      </c>
      <c r="O4" s="16" t="s">
        <v>47</v>
      </c>
      <c r="P4" s="16" t="s">
        <v>48</v>
      </c>
      <c r="Q4" s="16" t="s">
        <v>59</v>
      </c>
      <c r="R4" s="17" t="str">
        <f>"PV of Modelled "&amp;H4</f>
        <v>PV of Modelled Office Premium
$</v>
      </c>
      <c r="S4" s="16" t="str">
        <f t="shared" ref="S4:X4" si="0">"PV of Modelled "&amp;L4</f>
        <v>PV of Modelled Gross Claim Incurred
$</v>
      </c>
      <c r="T4" s="16" t="str">
        <f t="shared" si="0"/>
        <v>PV of Modelled Reinsurance Recovery Incurred
$</v>
      </c>
      <c r="U4" s="16" t="str">
        <f t="shared" si="0"/>
        <v>PV of Modelled Gross Reinsurance Premium
$</v>
      </c>
      <c r="V4" s="16" t="str">
        <f t="shared" si="0"/>
        <v>PV of Modelled Reinsurance Commission
$</v>
      </c>
      <c r="W4" s="16" t="str">
        <f t="shared" si="0"/>
        <v>PV of Modelled Advisor Commission
$</v>
      </c>
      <c r="X4" s="16" t="str">
        <f t="shared" si="0"/>
        <v>PV of Modelled Maintenance Expenses
$</v>
      </c>
      <c r="Y4" s="17" t="s">
        <v>60</v>
      </c>
      <c r="Z4" s="17" t="s">
        <v>49</v>
      </c>
      <c r="AA4" s="16" t="s">
        <v>50</v>
      </c>
      <c r="AB4" s="19" t="s">
        <v>51</v>
      </c>
      <c r="AC4" s="18" t="s">
        <v>61</v>
      </c>
      <c r="AD4" s="18" t="s">
        <v>63</v>
      </c>
      <c r="AE4" s="18" t="s">
        <v>62</v>
      </c>
    </row>
    <row r="5" spans="1:33" s="21" customFormat="1" x14ac:dyDescent="0.25">
      <c r="C5" s="90">
        <v>0</v>
      </c>
      <c r="D5" s="22">
        <f>C5/12</f>
        <v>0</v>
      </c>
      <c r="E5" s="23"/>
      <c r="G5" s="24"/>
      <c r="H5" s="24"/>
      <c r="I5" s="24"/>
      <c r="J5" s="24"/>
      <c r="K5" s="25">
        <v>1</v>
      </c>
      <c r="L5" s="26"/>
      <c r="M5" s="24"/>
      <c r="N5" s="24"/>
      <c r="O5" s="24"/>
      <c r="P5" s="24"/>
      <c r="Q5" s="24"/>
      <c r="R5" s="26">
        <f>(R6)/((1+Assumptions!$B$21)^$E6)+H6/IF(H$3="EOP",((1+Assumptions!$B$21)^$E6),1)</f>
        <v>10889978.624702921</v>
      </c>
      <c r="S5" s="27">
        <f>(S6)/((1+Assumptions!$B$21)^$E6)+L6/IF(L$3="EOP",((1+Assumptions!$B$21)^$E6),1)</f>
        <v>5340369.8507021703</v>
      </c>
      <c r="T5" s="27">
        <f>(T6)/((1+Assumptions!$B$21)^$E6)+M6/IF(M$3="EOP",((1+Assumptions!$B$21)^$E6),1)</f>
        <v>1068073.9701404339</v>
      </c>
      <c r="U5" s="27">
        <f>(U6)/((1+Assumptions!$B$21)^$E6)+N6/IF(N$3="EOP",((1+Assumptions!$B$21)^$E6),1)</f>
        <v>2177995.7249405845</v>
      </c>
      <c r="V5" s="27">
        <f>(V6)/((1+Assumptions!$B$21)^$E6)+O6/IF(O$3="EOP",((1+Assumptions!$B$21)^$E6),1)</f>
        <v>217799.57249405823</v>
      </c>
      <c r="W5" s="27">
        <f>(W6)/((1+Assumptions!$B$21)^$E6)+P6/IF(P$3="EOP",((1+Assumptions!$B$21)^$E6),1)</f>
        <v>871198.2899762328</v>
      </c>
      <c r="X5" s="27">
        <f>(X6)/((1+Assumptions!$B$21)^$E6)+Q6/IF(Q$3="EOP",((1+Assumptions!$B$21)^$E6),1)</f>
        <v>534036.98507021694</v>
      </c>
      <c r="Y5" s="28">
        <f>-R5+S5-T5+U5-V5+W5+X5</f>
        <v>-3252251.316648209</v>
      </c>
      <c r="Z5" s="26">
        <f>H6*Assumptions!$B$7*Assumptions!$B$25/$E6/12</f>
        <v>52083.333333333336</v>
      </c>
      <c r="AA5" s="27">
        <f>Z5*Assumptions!$B$11</f>
        <v>10416.666666666668</v>
      </c>
      <c r="AB5" s="29">
        <f>Z5-AA5</f>
        <v>41666.666666666672</v>
      </c>
      <c r="AC5" s="86">
        <f>Y5+AB5</f>
        <v>-3210584.6499815425</v>
      </c>
      <c r="AD5" s="86">
        <f>Assumptions!$B$23*R5</f>
        <v>1633496.793705438</v>
      </c>
      <c r="AE5" s="86">
        <f>AC5+AD5</f>
        <v>-1577087.8562761045</v>
      </c>
      <c r="AG5" s="24"/>
    </row>
    <row r="6" spans="1:33" x14ac:dyDescent="0.25">
      <c r="A6" s="1">
        <v>1</v>
      </c>
      <c r="B6" s="30" t="s">
        <v>17</v>
      </c>
      <c r="C6" s="31">
        <f>C5+1</f>
        <v>1</v>
      </c>
      <c r="D6" s="32">
        <f t="shared" ref="D6:D69" si="1">C6/12</f>
        <v>8.3333333333333329E-2</v>
      </c>
      <c r="E6" s="32">
        <f>D6-D5</f>
        <v>8.3333333333333329E-2</v>
      </c>
      <c r="F6" s="31">
        <f>IF(E6&lt;1,IF(MOD(C6-1,12)=0,1,0),1)</f>
        <v>1</v>
      </c>
      <c r="G6" s="33">
        <f>Assumptions!$B$19</f>
        <v>1000000000</v>
      </c>
      <c r="H6" s="33">
        <f>Assumptions!$B$18*$E6</f>
        <v>83333.333333333328</v>
      </c>
      <c r="I6" s="34">
        <f>Assumptions!$B$14</f>
        <v>0.15</v>
      </c>
      <c r="J6" s="34">
        <f>1-(1-I6)^$E6</f>
        <v>1.3451947011868914E-2</v>
      </c>
      <c r="K6" s="35">
        <f>K5*(1-J6)</f>
        <v>0.98654805298813109</v>
      </c>
      <c r="L6" s="37">
        <f>H6*Assumptions!$B$7</f>
        <v>41666.666666666664</v>
      </c>
      <c r="M6" s="36">
        <f>L6*Assumptions!$B$11</f>
        <v>8333.3333333333339</v>
      </c>
      <c r="N6" s="36">
        <f>H6*Assumptions!$B$11</f>
        <v>16666.666666666668</v>
      </c>
      <c r="O6" s="36">
        <f>N6*Assumptions!$B$12</f>
        <v>1666.666666666667</v>
      </c>
      <c r="P6" s="36">
        <f>H6*Assumptions!$B$9</f>
        <v>6666.6666666666661</v>
      </c>
      <c r="Q6" s="36">
        <f>H6*Assumptions!$B$8</f>
        <v>4166.666666666667</v>
      </c>
      <c r="R6" s="37">
        <f>(R7)/((1+Assumptions!$B$21)^$E7)+H7/IF(H$3="EOP",((1+Assumptions!$B$21)^$E7),1)</f>
        <v>10828905.211296076</v>
      </c>
      <c r="S6" s="36">
        <f>(S7)/((1+Assumptions!$B$21)^$E7)+L7/IF(L$3="EOP",((1+Assumptions!$B$21)^$E7),1)</f>
        <v>5309703.4715483543</v>
      </c>
      <c r="T6" s="36">
        <f>(T7)/((1+Assumptions!$B$21)^$E7)+M7/IF(M$3="EOP",((1+Assumptions!$B$21)^$E7),1)</f>
        <v>1061940.6943096709</v>
      </c>
      <c r="U6" s="36">
        <f>(U7)/((1+Assumptions!$B$21)^$E7)+N7/IF(N$3="EOP",((1+Assumptions!$B$21)^$E7),1)</f>
        <v>2165781.0422592158</v>
      </c>
      <c r="V6" s="36">
        <f>(V7)/((1+Assumptions!$B$21)^$E7)+O7/IF(O$3="EOP",((1+Assumptions!$B$21)^$E7),1)</f>
        <v>216578.10422592133</v>
      </c>
      <c r="W6" s="36">
        <f>(W7)/((1+Assumptions!$B$21)^$E7)+P7/IF(P$3="EOP",((1+Assumptions!$B$21)^$E7),1)</f>
        <v>866312.4169036852</v>
      </c>
      <c r="X6" s="36">
        <f>(X7)/((1+Assumptions!$B$21)^$E7)+Q7/IF(Q$3="EOP",((1+Assumptions!$B$21)^$E7),1)</f>
        <v>530970.34715483547</v>
      </c>
      <c r="Y6" s="38">
        <f t="shared" ref="Y6:Y69" si="2">-R6+S6-T6+U6-V6+W6+X6</f>
        <v>-3234656.7319655763</v>
      </c>
      <c r="Z6" s="37">
        <f>H7*Assumptions!$B$7*Assumptions!$B$25/$E7/12</f>
        <v>51380.540954242933</v>
      </c>
      <c r="AA6" s="36">
        <f>Z6*Assumptions!$B$11</f>
        <v>10276.108190848587</v>
      </c>
      <c r="AB6" s="39">
        <f>Z6-AA6</f>
        <v>41104.432763394347</v>
      </c>
      <c r="AC6" s="87">
        <f>Y6+AB6</f>
        <v>-3193552.2992021819</v>
      </c>
      <c r="AD6" s="87">
        <f>Assumptions!$B$23*R6</f>
        <v>1624335.7816944113</v>
      </c>
      <c r="AE6" s="87">
        <f>AC6+AD6</f>
        <v>-1569216.5175077706</v>
      </c>
    </row>
    <row r="7" spans="1:33" x14ac:dyDescent="0.25">
      <c r="A7" s="1">
        <f>A6+1</f>
        <v>2</v>
      </c>
      <c r="B7" s="30" t="s">
        <v>17</v>
      </c>
      <c r="C7" s="31">
        <f t="shared" ref="C7:C41" si="3">C6+1</f>
        <v>2</v>
      </c>
      <c r="D7" s="32">
        <f t="shared" si="1"/>
        <v>0.16666666666666666</v>
      </c>
      <c r="E7" s="32">
        <f t="shared" ref="E7:E70" si="4">D7-D6</f>
        <v>8.3333333333333329E-2</v>
      </c>
      <c r="F7" s="31">
        <f t="shared" ref="F7:F43" si="5">IF(E7&lt;1,IF(MOD(C7-1,12)=0,1,0),1)</f>
        <v>0</v>
      </c>
      <c r="G7" s="36">
        <f>(G6*($K6/$K5)-L6)*(1+Assumptions!$B$15)^$F7</f>
        <v>986506386.32146442</v>
      </c>
      <c r="H7" s="36">
        <f>$H$6/$G$6*G7*(1+Assumptions!$B$16)^INT((C7-1)/12)*IF(B7="Monthly",1,12)</f>
        <v>82208.865526788693</v>
      </c>
      <c r="I7" s="40">
        <f>Assumptions!$B$14</f>
        <v>0.15</v>
      </c>
      <c r="J7" s="40">
        <f t="shared" ref="J7:J70" si="6">1-(1-I7)^$E7</f>
        <v>1.3451947011868914E-2</v>
      </c>
      <c r="K7" s="35">
        <f t="shared" ref="K7:K70" si="7">K6*(1-J7)</f>
        <v>0.97327706085467225</v>
      </c>
      <c r="L7" s="37">
        <f>H7*Assumptions!$B$7</f>
        <v>41104.432763394347</v>
      </c>
      <c r="M7" s="36">
        <f>L7*Assumptions!$B$11</f>
        <v>8220.8865526788704</v>
      </c>
      <c r="N7" s="36">
        <f>H7*Assumptions!$B$11</f>
        <v>16441.773105357741</v>
      </c>
      <c r="O7" s="36">
        <f>N7*Assumptions!$B$12</f>
        <v>1644.1773105357743</v>
      </c>
      <c r="P7" s="36">
        <f>H7*Assumptions!$B$9</f>
        <v>6576.7092421430953</v>
      </c>
      <c r="Q7" s="36">
        <f>H7*Assumptions!$B$8</f>
        <v>4110.4432763394352</v>
      </c>
      <c r="R7" s="37">
        <f>(R8)/((1+Assumptions!$B$21)^$E8)+H8/IF(H$3="EOP",((1+Assumptions!$B$21)^$E8),1)</f>
        <v>10768832.78068329</v>
      </c>
      <c r="S7" s="36">
        <f>(S8)/((1+Assumptions!$B$21)^$E8)+L8/IF(L$3="EOP",((1+Assumptions!$B$21)^$E8),1)</f>
        <v>5279536.1585777653</v>
      </c>
      <c r="T7" s="36">
        <f>(T8)/((1+Assumptions!$B$21)^$E8)+M8/IF(M$3="EOP",((1+Assumptions!$B$21)^$E8),1)</f>
        <v>1055907.2317155532</v>
      </c>
      <c r="U7" s="36">
        <f>(U8)/((1+Assumptions!$B$21)^$E8)+N8/IF(N$3="EOP",((1+Assumptions!$B$21)^$E8),1)</f>
        <v>2153766.5561366584</v>
      </c>
      <c r="V7" s="36">
        <f>(V8)/((1+Assumptions!$B$21)^$E8)+O8/IF(O$3="EOP",((1+Assumptions!$B$21)^$E8),1)</f>
        <v>215376.65561366559</v>
      </c>
      <c r="W7" s="36">
        <f>(W8)/((1+Assumptions!$B$21)^$E8)+P8/IF(P$3="EOP",((1+Assumptions!$B$21)^$E8),1)</f>
        <v>861506.62245466223</v>
      </c>
      <c r="X7" s="36">
        <f>(X8)/((1+Assumptions!$B$21)^$E8)+Q8/IF(Q$3="EOP",((1+Assumptions!$B$21)^$E8),1)</f>
        <v>527953.6158577766</v>
      </c>
      <c r="Y7" s="38">
        <f t="shared" si="2"/>
        <v>-3217353.7149856463</v>
      </c>
      <c r="Z7" s="37">
        <f>H8*Assumptions!$B$7*Assumptions!$B$25/$E8/12</f>
        <v>50687.231784012205</v>
      </c>
      <c r="AA7" s="36">
        <f>Z7*Assumptions!$B$11</f>
        <v>10137.446356802442</v>
      </c>
      <c r="AB7" s="39">
        <f t="shared" ref="AB7:AB43" si="8">Z7-AA7</f>
        <v>40549.785427209761</v>
      </c>
      <c r="AC7" s="87">
        <f t="shared" ref="AC7:AC69" si="9">Y7+AB7</f>
        <v>-3176803.9295584364</v>
      </c>
      <c r="AD7" s="87">
        <f>Assumptions!$B$23*R7</f>
        <v>1615324.9171024936</v>
      </c>
      <c r="AE7" s="87">
        <f>AC7+AD7</f>
        <v>-1561479.0124559428</v>
      </c>
      <c r="AG7" s="91"/>
    </row>
    <row r="8" spans="1:33" x14ac:dyDescent="0.25">
      <c r="A8" s="1">
        <f t="shared" ref="A8:A43" si="10">A7+1</f>
        <v>3</v>
      </c>
      <c r="B8" s="30" t="s">
        <v>17</v>
      </c>
      <c r="C8" s="31">
        <f t="shared" si="3"/>
        <v>3</v>
      </c>
      <c r="D8" s="32">
        <f t="shared" si="1"/>
        <v>0.25</v>
      </c>
      <c r="E8" s="32">
        <f t="shared" si="4"/>
        <v>8.3333333333333343E-2</v>
      </c>
      <c r="F8" s="31">
        <f t="shared" si="5"/>
        <v>0</v>
      </c>
      <c r="G8" s="36">
        <f>(G7*($K7/$K6)-L7)*(1+Assumptions!$B$15)^$F8</f>
        <v>973194850.25303447</v>
      </c>
      <c r="H8" s="36">
        <f>$H$6/$G$6*G8*(1+Assumptions!$B$16)^INT((C8-1)/12)*IF(B8="Monthly",1,12)</f>
        <v>81099.570854419537</v>
      </c>
      <c r="I8" s="40">
        <f>Assumptions!$B$14</f>
        <v>0.15</v>
      </c>
      <c r="J8" s="40">
        <f t="shared" si="6"/>
        <v>1.3451947011868914E-2</v>
      </c>
      <c r="K8" s="35">
        <f t="shared" si="7"/>
        <v>0.96018458940418772</v>
      </c>
      <c r="L8" s="37">
        <f>H8*Assumptions!$B$7</f>
        <v>40549.785427209768</v>
      </c>
      <c r="M8" s="36">
        <f>L8*Assumptions!$B$11</f>
        <v>8109.9570854419544</v>
      </c>
      <c r="N8" s="36">
        <f>H8*Assumptions!$B$11</f>
        <v>16219.914170883909</v>
      </c>
      <c r="O8" s="36">
        <f>N8*Assumptions!$B$12</f>
        <v>1621.991417088391</v>
      </c>
      <c r="P8" s="36">
        <f>H8*Assumptions!$B$9</f>
        <v>6487.9656683535632</v>
      </c>
      <c r="Q8" s="36">
        <f>H8*Assumptions!$B$8</f>
        <v>4054.9785427209772</v>
      </c>
      <c r="R8" s="37">
        <f>(R9)/((1+Assumptions!$B$21)^$E9)+H9/IF(H$3="EOP",((1+Assumptions!$B$21)^$E9),1)</f>
        <v>10709748.190336879</v>
      </c>
      <c r="S8" s="36">
        <f>(S9)/((1+Assumptions!$B$21)^$E9)+L9/IF(L$3="EOP",((1+Assumptions!$B$21)^$E9),1)</f>
        <v>5249861.3532179408</v>
      </c>
      <c r="T8" s="36">
        <f>(T9)/((1+Assumptions!$B$21)^$E9)+M9/IF(M$3="EOP",((1+Assumptions!$B$21)^$E9),1)</f>
        <v>1049972.2706435882</v>
      </c>
      <c r="U8" s="36">
        <f>(U9)/((1+Assumptions!$B$21)^$E9)+N9/IF(N$3="EOP",((1+Assumptions!$B$21)^$E9),1)</f>
        <v>2141949.6380673759</v>
      </c>
      <c r="V8" s="36">
        <f>(V9)/((1+Assumptions!$B$21)^$E9)+O9/IF(O$3="EOP",((1+Assumptions!$B$21)^$E9),1)</f>
        <v>214194.96380673736</v>
      </c>
      <c r="W8" s="36">
        <f>(W9)/((1+Assumptions!$B$21)^$E9)+P9/IF(P$3="EOP",((1+Assumptions!$B$21)^$E9),1)</f>
        <v>856779.85522694932</v>
      </c>
      <c r="X8" s="36">
        <f>(X9)/((1+Assumptions!$B$21)^$E9)+Q9/IF(Q$3="EOP",((1+Assumptions!$B$21)^$E9),1)</f>
        <v>524986.13532179408</v>
      </c>
      <c r="Y8" s="38">
        <f t="shared" si="2"/>
        <v>-3200338.4429531447</v>
      </c>
      <c r="Z8" s="37">
        <f>H9*Assumptions!$B$7*Assumptions!$B$25/$E9/12</f>
        <v>50003.277859884372</v>
      </c>
      <c r="AA8" s="36">
        <f>Z8*Assumptions!$B$11</f>
        <v>10000.655571976875</v>
      </c>
      <c r="AB8" s="39">
        <f t="shared" si="8"/>
        <v>40002.622287907499</v>
      </c>
      <c r="AC8" s="87">
        <f t="shared" si="9"/>
        <v>-3160335.820665237</v>
      </c>
      <c r="AD8" s="87">
        <f>Assumptions!$B$23*R8</f>
        <v>1606462.2285505319</v>
      </c>
      <c r="AE8" s="87">
        <f t="shared" ref="AE8:AE69" si="11">AC8+AD8</f>
        <v>-1553873.5921147051</v>
      </c>
    </row>
    <row r="9" spans="1:33" x14ac:dyDescent="0.25">
      <c r="A9" s="1">
        <f t="shared" si="10"/>
        <v>4</v>
      </c>
      <c r="B9" s="30" t="s">
        <v>17</v>
      </c>
      <c r="C9" s="31">
        <f t="shared" si="3"/>
        <v>4</v>
      </c>
      <c r="D9" s="32">
        <f t="shared" si="1"/>
        <v>0.33333333333333331</v>
      </c>
      <c r="E9" s="32">
        <f t="shared" si="4"/>
        <v>8.3333333333333315E-2</v>
      </c>
      <c r="F9" s="31">
        <f t="shared" si="5"/>
        <v>0</v>
      </c>
      <c r="G9" s="36">
        <f>(G8*($K8/$K7)-L8)*(1+Assumptions!$B$15)^$F9</f>
        <v>960062934.90977979</v>
      </c>
      <c r="H9" s="36">
        <f>$H$6/$G$6*G9*(1+Assumptions!$B$16)^INT((C9-1)/12)*IF(B9="Monthly",1,12)</f>
        <v>80005.244575814984</v>
      </c>
      <c r="I9" s="40">
        <f>Assumptions!$B$14</f>
        <v>0.15</v>
      </c>
      <c r="J9" s="40">
        <f t="shared" si="6"/>
        <v>1.3451947011868914E-2</v>
      </c>
      <c r="K9" s="35">
        <f t="shared" si="7"/>
        <v>0.94726823718590947</v>
      </c>
      <c r="L9" s="37">
        <f>H9*Assumptions!$B$7</f>
        <v>40002.622287907492</v>
      </c>
      <c r="M9" s="36">
        <f>L9*Assumptions!$B$11</f>
        <v>8000.5244575814986</v>
      </c>
      <c r="N9" s="36">
        <f>H9*Assumptions!$B$11</f>
        <v>16001.048915162997</v>
      </c>
      <c r="O9" s="36">
        <f>N9*Assumptions!$B$12</f>
        <v>1600.1048915162999</v>
      </c>
      <c r="P9" s="36">
        <f>H9*Assumptions!$B$9</f>
        <v>6400.4195660651985</v>
      </c>
      <c r="Q9" s="36">
        <f>H9*Assumptions!$B$8</f>
        <v>4000.2622287907493</v>
      </c>
      <c r="R9" s="37">
        <f>(R10)/((1+Assumptions!$B$21)^$E10)+H10/IF(H$3="EOP",((1+Assumptions!$B$21)^$E10),1)</f>
        <v>10651638.475819848</v>
      </c>
      <c r="S9" s="36">
        <f>(S10)/((1+Assumptions!$B$21)^$E10)+L10/IF(L$3="EOP",((1+Assumptions!$B$21)^$E10),1)</f>
        <v>5220672.5857570367</v>
      </c>
      <c r="T9" s="36">
        <f>(T10)/((1+Assumptions!$B$21)^$E10)+M10/IF(M$3="EOP",((1+Assumptions!$B$21)^$E10),1)</f>
        <v>1044134.5171514074</v>
      </c>
      <c r="U9" s="36">
        <f>(U10)/((1+Assumptions!$B$21)^$E10)+N10/IF(N$3="EOP",((1+Assumptions!$B$21)^$E10),1)</f>
        <v>2130327.6951639694</v>
      </c>
      <c r="V9" s="36">
        <f>(V10)/((1+Assumptions!$B$21)^$E10)+O10/IF(O$3="EOP",((1+Assumptions!$B$21)^$E10),1)</f>
        <v>213032.76951639674</v>
      </c>
      <c r="W9" s="36">
        <f>(W10)/((1+Assumptions!$B$21)^$E10)+P10/IF(P$3="EOP",((1+Assumptions!$B$21)^$E10),1)</f>
        <v>852131.07806558686</v>
      </c>
      <c r="X9" s="36">
        <f>(X10)/((1+Assumptions!$B$21)^$E10)+Q10/IF(Q$3="EOP",((1+Assumptions!$B$21)^$E10),1)</f>
        <v>522067.25857570372</v>
      </c>
      <c r="Y9" s="38">
        <f t="shared" si="2"/>
        <v>-3183607.1449253559</v>
      </c>
      <c r="Z9" s="37">
        <f>H10*Assumptions!$B$7*Assumptions!$B$25/$E10/12</f>
        <v>49328.552945782583</v>
      </c>
      <c r="AA9" s="36">
        <f>Z9*Assumptions!$B$11</f>
        <v>9865.710589156517</v>
      </c>
      <c r="AB9" s="39">
        <f t="shared" si="8"/>
        <v>39462.842356626068</v>
      </c>
      <c r="AC9" s="87">
        <f t="shared" si="9"/>
        <v>-3144144.30256873</v>
      </c>
      <c r="AD9" s="87">
        <f>Assumptions!$B$23*R9</f>
        <v>1597745.7713729772</v>
      </c>
      <c r="AE9" s="87">
        <f t="shared" si="11"/>
        <v>-1546398.5311957528</v>
      </c>
    </row>
    <row r="10" spans="1:33" x14ac:dyDescent="0.25">
      <c r="A10" s="1">
        <f t="shared" si="10"/>
        <v>5</v>
      </c>
      <c r="B10" s="30" t="s">
        <v>17</v>
      </c>
      <c r="C10" s="31">
        <f t="shared" si="3"/>
        <v>5</v>
      </c>
      <c r="D10" s="32">
        <f t="shared" si="1"/>
        <v>0.41666666666666669</v>
      </c>
      <c r="E10" s="32">
        <f t="shared" si="4"/>
        <v>8.333333333333337E-2</v>
      </c>
      <c r="F10" s="31">
        <f t="shared" si="5"/>
        <v>0</v>
      </c>
      <c r="G10" s="36">
        <f>(G9*($K9/$K8)-L9)*(1+Assumptions!$B$15)^$F10</f>
        <v>947108216.55902624</v>
      </c>
      <c r="H10" s="36">
        <f>$H$6/$G$6*G10*(1+Assumptions!$B$16)^INT((C10-1)/12)*IF(B10="Monthly",1,12)</f>
        <v>78925.68471325218</v>
      </c>
      <c r="I10" s="40">
        <f>Assumptions!$B$14</f>
        <v>0.15</v>
      </c>
      <c r="J10" s="40">
        <f t="shared" si="6"/>
        <v>1.3451947011868914E-2</v>
      </c>
      <c r="K10" s="35">
        <f t="shared" si="7"/>
        <v>0.93452563505325814</v>
      </c>
      <c r="L10" s="37">
        <f>H10*Assumptions!$B$7</f>
        <v>39462.84235662609</v>
      </c>
      <c r="M10" s="36">
        <f>L10*Assumptions!$B$11</f>
        <v>7892.5684713252185</v>
      </c>
      <c r="N10" s="36">
        <f>H10*Assumptions!$B$11</f>
        <v>15785.136942650437</v>
      </c>
      <c r="O10" s="36">
        <f>N10*Assumptions!$B$12</f>
        <v>1578.5136942650438</v>
      </c>
      <c r="P10" s="36">
        <f>H10*Assumptions!$B$9</f>
        <v>6314.0547770601743</v>
      </c>
      <c r="Q10" s="36">
        <f>H10*Assumptions!$B$8</f>
        <v>3946.2842356626093</v>
      </c>
      <c r="R10" s="37">
        <f>(R11)/((1+Assumptions!$B$21)^$E11)+H11/IF(H$3="EOP",((1+Assumptions!$B$21)^$E11),1)</f>
        <v>10594490.848384349</v>
      </c>
      <c r="S10" s="36">
        <f>(S11)/((1+Assumptions!$B$21)^$E11)+L11/IF(L$3="EOP",((1+Assumptions!$B$21)^$E11),1)</f>
        <v>5191963.474145527</v>
      </c>
      <c r="T10" s="36">
        <f>(T11)/((1+Assumptions!$B$21)^$E11)+M11/IF(M$3="EOP",((1+Assumptions!$B$21)^$E11),1)</f>
        <v>1038392.6948291055</v>
      </c>
      <c r="U10" s="36">
        <f>(U11)/((1+Assumptions!$B$21)^$E11)+N11/IF(N$3="EOP",((1+Assumptions!$B$21)^$E11),1)</f>
        <v>2118898.1696768692</v>
      </c>
      <c r="V10" s="36">
        <f>(V11)/((1+Assumptions!$B$21)^$E11)+O11/IF(O$3="EOP",((1+Assumptions!$B$21)^$E11),1)</f>
        <v>211889.81696768673</v>
      </c>
      <c r="W10" s="36">
        <f>(W11)/((1+Assumptions!$B$21)^$E11)+P11/IF(P$3="EOP",((1+Assumptions!$B$21)^$E11),1)</f>
        <v>847559.26787074679</v>
      </c>
      <c r="X10" s="36">
        <f>(X11)/((1+Assumptions!$B$21)^$E11)+Q11/IF(Q$3="EOP",((1+Assumptions!$B$21)^$E11),1)</f>
        <v>519196.34741455276</v>
      </c>
      <c r="Y10" s="38">
        <f t="shared" si="2"/>
        <v>-3167156.1010734453</v>
      </c>
      <c r="Z10" s="37">
        <f>H11*Assumptions!$B$7*Assumptions!$B$25/$E11/12</f>
        <v>48662.932509011043</v>
      </c>
      <c r="AA10" s="36">
        <f>Z10*Assumptions!$B$11</f>
        <v>9732.5865018022087</v>
      </c>
      <c r="AB10" s="39">
        <f t="shared" si="8"/>
        <v>38930.346007208835</v>
      </c>
      <c r="AC10" s="87">
        <f t="shared" si="9"/>
        <v>-3128225.7550662365</v>
      </c>
      <c r="AD10" s="87">
        <f>Assumptions!$B$23*R10</f>
        <v>1589173.6272576523</v>
      </c>
      <c r="AE10" s="87">
        <f t="shared" si="11"/>
        <v>-1539052.1278085841</v>
      </c>
    </row>
    <row r="11" spans="1:33" x14ac:dyDescent="0.25">
      <c r="A11" s="1">
        <f t="shared" si="10"/>
        <v>6</v>
      </c>
      <c r="B11" s="30" t="s">
        <v>17</v>
      </c>
      <c r="C11" s="31">
        <f t="shared" si="3"/>
        <v>6</v>
      </c>
      <c r="D11" s="32">
        <f t="shared" si="1"/>
        <v>0.5</v>
      </c>
      <c r="E11" s="32">
        <f t="shared" si="4"/>
        <v>8.3333333333333315E-2</v>
      </c>
      <c r="F11" s="31">
        <f t="shared" si="5"/>
        <v>0</v>
      </c>
      <c r="G11" s="36">
        <f>(G10*($K10/$K9)-L10)*(1+Assumptions!$B$15)^$F11</f>
        <v>934328304.1730119</v>
      </c>
      <c r="H11" s="36">
        <f>$H$6/$G$6*G11*(1+Assumptions!$B$16)^INT((C11-1)/12)*IF(B11="Monthly",1,12)</f>
        <v>77860.692014417655</v>
      </c>
      <c r="I11" s="40">
        <f>Assumptions!$B$14</f>
        <v>0.15</v>
      </c>
      <c r="J11" s="40">
        <f t="shared" si="6"/>
        <v>1.3451947011868914E-2</v>
      </c>
      <c r="K11" s="35">
        <f t="shared" si="7"/>
        <v>0.92195444572928853</v>
      </c>
      <c r="L11" s="37">
        <f>H11*Assumptions!$B$7</f>
        <v>38930.346007208827</v>
      </c>
      <c r="M11" s="36">
        <f>L11*Assumptions!$B$11</f>
        <v>7786.0692014417655</v>
      </c>
      <c r="N11" s="36">
        <f>H11*Assumptions!$B$11</f>
        <v>15572.138402883531</v>
      </c>
      <c r="O11" s="36">
        <f>N11*Assumptions!$B$12</f>
        <v>1557.2138402883531</v>
      </c>
      <c r="P11" s="36">
        <f>H11*Assumptions!$B$9</f>
        <v>6228.8553611534126</v>
      </c>
      <c r="Q11" s="36">
        <f>H11*Assumptions!$B$8</f>
        <v>3893.0346007208827</v>
      </c>
      <c r="R11" s="37">
        <f>(R12)/((1+Assumptions!$B$21)^$E12)+H12/IF(H$3="EOP",((1+Assumptions!$B$21)^$E12),1)</f>
        <v>10538292.692602543</v>
      </c>
      <c r="S11" s="36">
        <f>(S12)/((1+Assumptions!$B$21)^$E12)+L12/IF(L$3="EOP",((1+Assumptions!$B$21)^$E12),1)</f>
        <v>5163727.7228140617</v>
      </c>
      <c r="T11" s="36">
        <f>(T12)/((1+Assumptions!$B$21)^$E12)+M12/IF(M$3="EOP",((1+Assumptions!$B$21)^$E12),1)</f>
        <v>1032745.5445628124</v>
      </c>
      <c r="U11" s="36">
        <f>(U12)/((1+Assumptions!$B$21)^$E12)+N12/IF(N$3="EOP",((1+Assumptions!$B$21)^$E12),1)</f>
        <v>2107658.5385205084</v>
      </c>
      <c r="V11" s="36">
        <f>(V12)/((1+Assumptions!$B$21)^$E12)+O12/IF(O$3="EOP",((1+Assumptions!$B$21)^$E12),1)</f>
        <v>210765.85385205064</v>
      </c>
      <c r="W11" s="36">
        <f>(W12)/((1+Assumptions!$B$21)^$E12)+P12/IF(P$3="EOP",((1+Assumptions!$B$21)^$E12),1)</f>
        <v>843063.41540820245</v>
      </c>
      <c r="X11" s="36">
        <f>(X12)/((1+Assumptions!$B$21)^$E12)+Q12/IF(Q$3="EOP",((1+Assumptions!$B$21)^$E12),1)</f>
        <v>516372.77228140621</v>
      </c>
      <c r="Y11" s="38">
        <f t="shared" si="2"/>
        <v>-3150981.6419932265</v>
      </c>
      <c r="Z11" s="37">
        <f>H12*Assumptions!$B$7*Assumptions!$B$25/$E12/12</f>
        <v>48006.293697269772</v>
      </c>
      <c r="AA11" s="36">
        <f>Z11*Assumptions!$B$11</f>
        <v>9601.2587394539551</v>
      </c>
      <c r="AB11" s="39">
        <f t="shared" si="8"/>
        <v>38405.03495781582</v>
      </c>
      <c r="AC11" s="87">
        <f t="shared" si="9"/>
        <v>-3112576.6070354106</v>
      </c>
      <c r="AD11" s="87">
        <f>Assumptions!$B$23*R11</f>
        <v>1580743.9038903813</v>
      </c>
      <c r="AE11" s="87">
        <f t="shared" si="11"/>
        <v>-1531832.7031450293</v>
      </c>
    </row>
    <row r="12" spans="1:33" x14ac:dyDescent="0.25">
      <c r="A12" s="1">
        <f t="shared" si="10"/>
        <v>7</v>
      </c>
      <c r="B12" s="30" t="s">
        <v>17</v>
      </c>
      <c r="C12" s="31">
        <f t="shared" si="3"/>
        <v>7</v>
      </c>
      <c r="D12" s="32">
        <f t="shared" si="1"/>
        <v>0.58333333333333337</v>
      </c>
      <c r="E12" s="32">
        <f t="shared" si="4"/>
        <v>8.333333333333337E-2</v>
      </c>
      <c r="F12" s="31">
        <f t="shared" si="5"/>
        <v>0</v>
      </c>
      <c r="G12" s="36">
        <f>(G11*($K11/$K10)-L11)*(1+Assumptions!$B$15)^$F12</f>
        <v>921720838.98757994</v>
      </c>
      <c r="H12" s="36">
        <f>$H$6/$G$6*G12*(1+Assumptions!$B$16)^INT((C12-1)/12)*IF(B12="Monthly",1,12)</f>
        <v>76810.069915631655</v>
      </c>
      <c r="I12" s="40">
        <f>Assumptions!$B$14</f>
        <v>0.15</v>
      </c>
      <c r="J12" s="40">
        <f t="shared" si="6"/>
        <v>1.3451947011868914E-2</v>
      </c>
      <c r="K12" s="35">
        <f t="shared" si="7"/>
        <v>0.90955236337798118</v>
      </c>
      <c r="L12" s="37">
        <f>H12*Assumptions!$B$7</f>
        <v>38405.034957815828</v>
      </c>
      <c r="M12" s="36">
        <f>L12*Assumptions!$B$11</f>
        <v>7681.0069915631657</v>
      </c>
      <c r="N12" s="36">
        <f>H12*Assumptions!$B$11</f>
        <v>15362.013983126331</v>
      </c>
      <c r="O12" s="36">
        <f>N12*Assumptions!$B$12</f>
        <v>1536.2013983126333</v>
      </c>
      <c r="P12" s="36">
        <f>H12*Assumptions!$B$9</f>
        <v>6144.8055932505322</v>
      </c>
      <c r="Q12" s="36">
        <f>H12*Assumptions!$B$8</f>
        <v>3840.5034957815828</v>
      </c>
      <c r="R12" s="37">
        <f>(R13)/((1+Assumptions!$B$21)^$E13)+H13/IF(H$3="EOP",((1+Assumptions!$B$21)^$E13),1)</f>
        <v>10483031.564029451</v>
      </c>
      <c r="S12" s="36">
        <f>(S13)/((1+Assumptions!$B$21)^$E13)+L13/IF(L$3="EOP",((1+Assumptions!$B$21)^$E13),1)</f>
        <v>5135959.1215072908</v>
      </c>
      <c r="T12" s="36">
        <f>(T13)/((1+Assumptions!$B$21)^$E13)+M13/IF(M$3="EOP",((1+Assumptions!$B$21)^$E13),1)</f>
        <v>1027191.8243014582</v>
      </c>
      <c r="U12" s="36">
        <f>(U13)/((1+Assumptions!$B$21)^$E13)+N13/IF(N$3="EOP",((1+Assumptions!$B$21)^$E13),1)</f>
        <v>2096606.3128058899</v>
      </c>
      <c r="V12" s="36">
        <f>(V13)/((1+Assumptions!$B$21)^$E13)+O13/IF(O$3="EOP",((1+Assumptions!$B$21)^$E13),1)</f>
        <v>209660.6312805888</v>
      </c>
      <c r="W12" s="36">
        <f>(W13)/((1+Assumptions!$B$21)^$E13)+P13/IF(P$3="EOP",((1+Assumptions!$B$21)^$E13),1)</f>
        <v>838642.52512235509</v>
      </c>
      <c r="X12" s="36">
        <f>(X13)/((1+Assumptions!$B$21)^$E13)+Q13/IF(Q$3="EOP",((1+Assumptions!$B$21)^$E13),1)</f>
        <v>513595.9121507291</v>
      </c>
      <c r="Y12" s="38">
        <f t="shared" si="2"/>
        <v>-3135080.1480252333</v>
      </c>
      <c r="Z12" s="37">
        <f>H13*Assumptions!$B$7*Assumptions!$B$25/$E13/12</f>
        <v>47358.515315980556</v>
      </c>
      <c r="AA12" s="36">
        <f>Z12*Assumptions!$B$11</f>
        <v>9471.7030631961115</v>
      </c>
      <c r="AB12" s="39">
        <f t="shared" si="8"/>
        <v>37886.812252784446</v>
      </c>
      <c r="AC12" s="87">
        <f t="shared" si="9"/>
        <v>-3097193.3357724487</v>
      </c>
      <c r="AD12" s="87">
        <f>Assumptions!$B$23*R12</f>
        <v>1572454.7346044176</v>
      </c>
      <c r="AE12" s="87">
        <f t="shared" si="11"/>
        <v>-1524738.6011680311</v>
      </c>
    </row>
    <row r="13" spans="1:33" x14ac:dyDescent="0.25">
      <c r="A13" s="1">
        <f t="shared" si="10"/>
        <v>8</v>
      </c>
      <c r="B13" s="30" t="s">
        <v>17</v>
      </c>
      <c r="C13" s="31">
        <f t="shared" si="3"/>
        <v>8</v>
      </c>
      <c r="D13" s="32">
        <f t="shared" si="1"/>
        <v>0.66666666666666663</v>
      </c>
      <c r="E13" s="32">
        <f t="shared" si="4"/>
        <v>8.3333333333333259E-2</v>
      </c>
      <c r="F13" s="31">
        <f t="shared" si="5"/>
        <v>0</v>
      </c>
      <c r="G13" s="36">
        <f>(G12*($K12/$K11)-L12)*(1+Assumptions!$B$15)^$F13</f>
        <v>909283494.06682587</v>
      </c>
      <c r="H13" s="36">
        <f>$H$6/$G$6*G13*(1+Assumptions!$B$16)^INT((C13-1)/12)*IF(B13="Monthly",1,12)</f>
        <v>75773.62450556882</v>
      </c>
      <c r="I13" s="40">
        <f>Assumptions!$B$14</f>
        <v>0.15</v>
      </c>
      <c r="J13" s="40">
        <f t="shared" si="6"/>
        <v>1.3451947011868914E-2</v>
      </c>
      <c r="K13" s="35">
        <f t="shared" si="7"/>
        <v>0.89731711318130047</v>
      </c>
      <c r="L13" s="37">
        <f>H13*Assumptions!$B$7</f>
        <v>37886.81225278441</v>
      </c>
      <c r="M13" s="36">
        <f>L13*Assumptions!$B$11</f>
        <v>7577.3624505568823</v>
      </c>
      <c r="N13" s="36">
        <f>H13*Assumptions!$B$11</f>
        <v>15154.724901113765</v>
      </c>
      <c r="O13" s="36">
        <f>N13*Assumptions!$B$12</f>
        <v>1515.4724901113766</v>
      </c>
      <c r="P13" s="36">
        <f>H13*Assumptions!$B$9</f>
        <v>6061.8899604455055</v>
      </c>
      <c r="Q13" s="36">
        <f>H13*Assumptions!$B$8</f>
        <v>3788.6812252784412</v>
      </c>
      <c r="R13" s="37">
        <f>(R14)/((1+Assumptions!$B$21)^$E14)+H14/IF(H$3="EOP",((1+Assumptions!$B$21)^$E14),1)</f>
        <v>10428695.186897323</v>
      </c>
      <c r="S13" s="36">
        <f>(S14)/((1+Assumptions!$B$21)^$E14)+L14/IF(L$3="EOP",((1+Assumptions!$B$21)^$E14),1)</f>
        <v>5108651.5441334164</v>
      </c>
      <c r="T13" s="36">
        <f>(T14)/((1+Assumptions!$B$21)^$E14)+M14/IF(M$3="EOP",((1+Assumptions!$B$21)^$E14),1)</f>
        <v>1021730.3088266834</v>
      </c>
      <c r="U13" s="36">
        <f>(U14)/((1+Assumptions!$B$21)^$E14)+N14/IF(N$3="EOP",((1+Assumptions!$B$21)^$E14),1)</f>
        <v>2085739.0373794641</v>
      </c>
      <c r="V13" s="36">
        <f>(V14)/((1+Assumptions!$B$21)^$E14)+O14/IF(O$3="EOP",((1+Assumptions!$B$21)^$E14),1)</f>
        <v>208573.90373794624</v>
      </c>
      <c r="W13" s="36">
        <f>(W14)/((1+Assumptions!$B$21)^$E14)+P14/IF(P$3="EOP",((1+Assumptions!$B$21)^$E14),1)</f>
        <v>834295.61495178484</v>
      </c>
      <c r="X13" s="36">
        <f>(X14)/((1+Assumptions!$B$21)^$E14)+Q14/IF(Q$3="EOP",((1+Assumptions!$B$21)^$E14),1)</f>
        <v>510865.15441334172</v>
      </c>
      <c r="Y13" s="38">
        <f t="shared" si="2"/>
        <v>-3119448.0485839453</v>
      </c>
      <c r="Z13" s="37">
        <f>H14*Assumptions!$B$7*Assumptions!$B$25/$E14/12</f>
        <v>46719.477805917646</v>
      </c>
      <c r="AA13" s="36">
        <f>Z13*Assumptions!$B$11</f>
        <v>9343.8955611835299</v>
      </c>
      <c r="AB13" s="39">
        <f t="shared" si="8"/>
        <v>37375.58224473412</v>
      </c>
      <c r="AC13" s="87">
        <f t="shared" si="9"/>
        <v>-3082072.466339211</v>
      </c>
      <c r="AD13" s="87">
        <f>Assumptions!$B$23*R13</f>
        <v>1564304.2780345983</v>
      </c>
      <c r="AE13" s="87">
        <f t="shared" si="11"/>
        <v>-1517768.1883046126</v>
      </c>
    </row>
    <row r="14" spans="1:33" x14ac:dyDescent="0.25">
      <c r="A14" s="1">
        <f t="shared" si="10"/>
        <v>9</v>
      </c>
      <c r="B14" s="30" t="s">
        <v>17</v>
      </c>
      <c r="C14" s="31">
        <f t="shared" si="3"/>
        <v>9</v>
      </c>
      <c r="D14" s="32">
        <f t="shared" si="1"/>
        <v>0.75</v>
      </c>
      <c r="E14" s="32">
        <f t="shared" si="4"/>
        <v>8.333333333333337E-2</v>
      </c>
      <c r="F14" s="31">
        <f t="shared" si="5"/>
        <v>0</v>
      </c>
      <c r="G14" s="36">
        <f>(G13*($K13/$K12)-L13)*(1+Assumptions!$B$15)^$F14</f>
        <v>897013973.8736192</v>
      </c>
      <c r="H14" s="36">
        <f>$H$6/$G$6*G14*(1+Assumptions!$B$16)^INT((C14-1)/12)*IF(B14="Monthly",1,12)</f>
        <v>74751.164489468269</v>
      </c>
      <c r="I14" s="40">
        <f>Assumptions!$B$14</f>
        <v>0.15</v>
      </c>
      <c r="J14" s="40">
        <f t="shared" si="6"/>
        <v>1.3451947011868914E-2</v>
      </c>
      <c r="K14" s="35">
        <f t="shared" si="7"/>
        <v>0.88524645092194243</v>
      </c>
      <c r="L14" s="37">
        <f>H14*Assumptions!$B$7</f>
        <v>37375.582244734134</v>
      </c>
      <c r="M14" s="36">
        <f>L14*Assumptions!$B$11</f>
        <v>7475.1164489468274</v>
      </c>
      <c r="N14" s="36">
        <f>H14*Assumptions!$B$11</f>
        <v>14950.232897893655</v>
      </c>
      <c r="O14" s="36">
        <f>N14*Assumptions!$B$12</f>
        <v>1495.0232897893657</v>
      </c>
      <c r="P14" s="36">
        <f>H14*Assumptions!$B$9</f>
        <v>5980.0931591574617</v>
      </c>
      <c r="Q14" s="36">
        <f>H14*Assumptions!$B$8</f>
        <v>3737.5582244734137</v>
      </c>
      <c r="R14" s="37">
        <f>(R15)/((1+Assumptions!$B$21)^$E15)+H15/IF(H$3="EOP",((1+Assumptions!$B$21)^$E15),1)</f>
        <v>10375271.451841131</v>
      </c>
      <c r="S14" s="36">
        <f>(S15)/((1+Assumptions!$B$21)^$E15)+L15/IF(L$3="EOP",((1+Assumptions!$B$21)^$E15),1)</f>
        <v>5081798.9476292767</v>
      </c>
      <c r="T14" s="36">
        <f>(T15)/((1+Assumptions!$B$21)^$E15)+M15/IF(M$3="EOP",((1+Assumptions!$B$21)^$E15),1)</f>
        <v>1016359.7895258553</v>
      </c>
      <c r="U14" s="36">
        <f>(U15)/((1+Assumptions!$B$21)^$E15)+N15/IF(N$3="EOP",((1+Assumptions!$B$21)^$E15),1)</f>
        <v>2075054.2903682259</v>
      </c>
      <c r="V14" s="36">
        <f>(V15)/((1+Assumptions!$B$21)^$E15)+O15/IF(O$3="EOP",((1+Assumptions!$B$21)^$E15),1)</f>
        <v>207505.42903682243</v>
      </c>
      <c r="W14" s="36">
        <f>(W15)/((1+Assumptions!$B$21)^$E15)+P15/IF(P$3="EOP",((1+Assumptions!$B$21)^$E15),1)</f>
        <v>830021.71614728961</v>
      </c>
      <c r="X14" s="36">
        <f>(X15)/((1+Assumptions!$B$21)^$E15)+Q15/IF(Q$3="EOP",((1+Assumptions!$B$21)^$E15),1)</f>
        <v>508179.89476292767</v>
      </c>
      <c r="Y14" s="38">
        <f t="shared" si="2"/>
        <v>-3104081.821496089</v>
      </c>
      <c r="Z14" s="37">
        <f>H15*Assumptions!$B$7*Assumptions!$B$25/$E15/12</f>
        <v>46089.063221141674</v>
      </c>
      <c r="AA14" s="36">
        <f>Z14*Assumptions!$B$11</f>
        <v>9217.8126442283356</v>
      </c>
      <c r="AB14" s="39">
        <f t="shared" si="8"/>
        <v>36871.250576913342</v>
      </c>
      <c r="AC14" s="87">
        <f t="shared" si="9"/>
        <v>-3067210.5709191756</v>
      </c>
      <c r="AD14" s="87">
        <f>Assumptions!$B$23*R14</f>
        <v>1556290.7177761695</v>
      </c>
      <c r="AE14" s="87">
        <f t="shared" si="11"/>
        <v>-1510919.8531430061</v>
      </c>
    </row>
    <row r="15" spans="1:33" x14ac:dyDescent="0.25">
      <c r="A15" s="1">
        <f t="shared" si="10"/>
        <v>10</v>
      </c>
      <c r="B15" s="30" t="s">
        <v>17</v>
      </c>
      <c r="C15" s="31">
        <f t="shared" si="3"/>
        <v>10</v>
      </c>
      <c r="D15" s="32">
        <f t="shared" si="1"/>
        <v>0.83333333333333337</v>
      </c>
      <c r="E15" s="32">
        <f t="shared" si="4"/>
        <v>8.333333333333337E-2</v>
      </c>
      <c r="F15" s="31">
        <f t="shared" si="5"/>
        <v>0</v>
      </c>
      <c r="G15" s="36">
        <f>(G14*($K14/$K13)-L14)*(1+Assumptions!$B$15)^$F15</f>
        <v>884910013.84592056</v>
      </c>
      <c r="H15" s="36">
        <f>$H$6/$G$6*G15*(1+Assumptions!$B$16)^INT((C15-1)/12)*IF(B15="Monthly",1,12)</f>
        <v>73742.501153826714</v>
      </c>
      <c r="I15" s="40">
        <f>Assumptions!$B$14</f>
        <v>0.15</v>
      </c>
      <c r="J15" s="40">
        <f t="shared" si="6"/>
        <v>1.3451947011868914E-2</v>
      </c>
      <c r="K15" s="35">
        <f t="shared" si="7"/>
        <v>0.8733381625716955</v>
      </c>
      <c r="L15" s="37">
        <f>H15*Assumptions!$B$7</f>
        <v>36871.250576913357</v>
      </c>
      <c r="M15" s="36">
        <f>L15*Assumptions!$B$11</f>
        <v>7374.2501153826715</v>
      </c>
      <c r="N15" s="36">
        <f>H15*Assumptions!$B$11</f>
        <v>14748.500230765343</v>
      </c>
      <c r="O15" s="36">
        <f>N15*Assumptions!$B$12</f>
        <v>1474.8500230765344</v>
      </c>
      <c r="P15" s="36">
        <f>H15*Assumptions!$B$9</f>
        <v>5899.4000923061376</v>
      </c>
      <c r="Q15" s="36">
        <f>H15*Assumptions!$B$8</f>
        <v>3687.1250576913358</v>
      </c>
      <c r="R15" s="37">
        <f>(R16)/((1+Assumptions!$B$21)^$E16)+H16/IF(H$3="EOP",((1+Assumptions!$B$21)^$E16),1)</f>
        <v>10322748.413654765</v>
      </c>
      <c r="S15" s="36">
        <f>(S16)/((1+Assumptions!$B$21)^$E16)+L16/IF(L$3="EOP",((1+Assumptions!$B$21)^$E16),1)</f>
        <v>5055395.3708407385</v>
      </c>
      <c r="T15" s="36">
        <f>(T16)/((1+Assumptions!$B$21)^$E16)+M16/IF(M$3="EOP",((1+Assumptions!$B$21)^$E16),1)</f>
        <v>1011079.0741681478</v>
      </c>
      <c r="U15" s="36">
        <f>(U16)/((1+Assumptions!$B$21)^$E16)+N16/IF(N$3="EOP",((1+Assumptions!$B$21)^$E16),1)</f>
        <v>2064549.6827309525</v>
      </c>
      <c r="V15" s="36">
        <f>(V16)/((1+Assumptions!$B$21)^$E16)+O16/IF(O$3="EOP",((1+Assumptions!$B$21)^$E16),1)</f>
        <v>206454.96827309512</v>
      </c>
      <c r="W15" s="36">
        <f>(W16)/((1+Assumptions!$B$21)^$E16)+P16/IF(P$3="EOP",((1+Assumptions!$B$21)^$E16),1)</f>
        <v>825819.87309238035</v>
      </c>
      <c r="X15" s="36">
        <f>(X16)/((1+Assumptions!$B$21)^$E16)+Q16/IF(Q$3="EOP",((1+Assumptions!$B$21)^$E16),1)</f>
        <v>505539.53708407388</v>
      </c>
      <c r="Y15" s="38">
        <f t="shared" si="2"/>
        <v>-3088977.9923478626</v>
      </c>
      <c r="Z15" s="37">
        <f>H16*Assumptions!$B$7*Assumptions!$B$25/$E16/12</f>
        <v>45467.155207230062</v>
      </c>
      <c r="AA15" s="36">
        <f>Z15*Assumptions!$B$11</f>
        <v>9093.4310414460124</v>
      </c>
      <c r="AB15" s="39">
        <f t="shared" si="8"/>
        <v>36373.72416578405</v>
      </c>
      <c r="AC15" s="87">
        <f t="shared" si="9"/>
        <v>-3052604.2681820784</v>
      </c>
      <c r="AD15" s="87">
        <f>Assumptions!$B$23*R15</f>
        <v>1548412.2620482147</v>
      </c>
      <c r="AE15" s="87">
        <f t="shared" si="11"/>
        <v>-1504192.0061338637</v>
      </c>
    </row>
    <row r="16" spans="1:33" x14ac:dyDescent="0.25">
      <c r="A16" s="1">
        <f t="shared" si="10"/>
        <v>11</v>
      </c>
      <c r="B16" s="30" t="s">
        <v>17</v>
      </c>
      <c r="C16" s="31">
        <f t="shared" si="3"/>
        <v>11</v>
      </c>
      <c r="D16" s="32">
        <f t="shared" si="1"/>
        <v>0.91666666666666663</v>
      </c>
      <c r="E16" s="32">
        <f t="shared" si="4"/>
        <v>8.3333333333333259E-2</v>
      </c>
      <c r="F16" s="31">
        <f t="shared" si="5"/>
        <v>0</v>
      </c>
      <c r="G16" s="36">
        <f>(G15*($K15/$K14)-L15)*(1+Assumptions!$B$15)^$F16</f>
        <v>872969379.97881627</v>
      </c>
      <c r="H16" s="36">
        <f>$H$6/$G$6*G16*(1+Assumptions!$B$16)^INT((C16-1)/12)*IF(B16="Monthly",1,12)</f>
        <v>72747.448331568026</v>
      </c>
      <c r="I16" s="40">
        <f>Assumptions!$B$14</f>
        <v>0.15</v>
      </c>
      <c r="J16" s="40">
        <f t="shared" si="6"/>
        <v>1.3451947011868914E-2</v>
      </c>
      <c r="K16" s="35">
        <f t="shared" si="7"/>
        <v>0.8615900638853381</v>
      </c>
      <c r="L16" s="37">
        <f>H16*Assumptions!$B$7</f>
        <v>36373.724165784013</v>
      </c>
      <c r="M16" s="36">
        <f>L16*Assumptions!$B$11</f>
        <v>7274.744833156803</v>
      </c>
      <c r="N16" s="36">
        <f>H16*Assumptions!$B$11</f>
        <v>14549.489666313606</v>
      </c>
      <c r="O16" s="36">
        <f>N16*Assumptions!$B$12</f>
        <v>1454.9489666313607</v>
      </c>
      <c r="P16" s="36">
        <f>H16*Assumptions!$B$9</f>
        <v>5819.7958665254419</v>
      </c>
      <c r="Q16" s="36">
        <f>H16*Assumptions!$B$8</f>
        <v>3637.3724165784015</v>
      </c>
      <c r="R16" s="37">
        <f>(R17)/((1+Assumptions!$B$21)^$E17)+H17/IF(H$3="EOP",((1+Assumptions!$B$21)^$E17),1)</f>
        <v>10271114.289077492</v>
      </c>
      <c r="S16" s="36">
        <f>(S17)/((1+Assumptions!$B$21)^$E17)+L17/IF(L$3="EOP",((1+Assumptions!$B$21)^$E17),1)</f>
        <v>5029434.9334182069</v>
      </c>
      <c r="T16" s="36">
        <f>(T17)/((1+Assumptions!$B$21)^$E17)+M17/IF(M$3="EOP",((1+Assumptions!$B$21)^$E17),1)</f>
        <v>1005886.9866836416</v>
      </c>
      <c r="U16" s="36">
        <f>(U17)/((1+Assumptions!$B$21)^$E17)+N17/IF(N$3="EOP",((1+Assumptions!$B$21)^$E17),1)</f>
        <v>2054222.857815498</v>
      </c>
      <c r="V16" s="36">
        <f>(V17)/((1+Assumptions!$B$21)^$E17)+O17/IF(O$3="EOP",((1+Assumptions!$B$21)^$E17),1)</f>
        <v>205422.28578154967</v>
      </c>
      <c r="W16" s="36">
        <f>(W17)/((1+Assumptions!$B$21)^$E17)+P17/IF(P$3="EOP",((1+Assumptions!$B$21)^$E17),1)</f>
        <v>821689.14312619856</v>
      </c>
      <c r="X16" s="36">
        <f>(X17)/((1+Assumptions!$B$21)^$E17)+Q17/IF(Q$3="EOP",((1+Assumptions!$B$21)^$E17),1)</f>
        <v>502943.49334182078</v>
      </c>
      <c r="Y16" s="38">
        <f t="shared" si="2"/>
        <v>-3074133.1338409595</v>
      </c>
      <c r="Z16" s="37">
        <f>H17*Assumptions!$B$7*Assumptions!$B$25/$E17/12</f>
        <v>44853.63897980161</v>
      </c>
      <c r="AA16" s="36">
        <f>Z16*Assumptions!$B$11</f>
        <v>8970.7277959603216</v>
      </c>
      <c r="AB16" s="39">
        <f t="shared" si="8"/>
        <v>35882.911183841286</v>
      </c>
      <c r="AC16" s="87">
        <f t="shared" si="9"/>
        <v>-3038250.2226571185</v>
      </c>
      <c r="AD16" s="87">
        <f>Assumptions!$B$23*R16</f>
        <v>1540667.1433616239</v>
      </c>
      <c r="AE16" s="87">
        <f t="shared" si="11"/>
        <v>-1497583.0792954946</v>
      </c>
    </row>
    <row r="17" spans="1:31" s="21" customFormat="1" x14ac:dyDescent="0.25">
      <c r="A17" s="21">
        <f t="shared" si="10"/>
        <v>12</v>
      </c>
      <c r="B17" s="41" t="s">
        <v>17</v>
      </c>
      <c r="C17" s="23">
        <f t="shared" si="3"/>
        <v>12</v>
      </c>
      <c r="D17" s="22">
        <f t="shared" si="1"/>
        <v>1</v>
      </c>
      <c r="E17" s="22">
        <f t="shared" si="4"/>
        <v>8.333333333333337E-2</v>
      </c>
      <c r="F17" s="23">
        <f t="shared" si="5"/>
        <v>0</v>
      </c>
      <c r="G17" s="27">
        <f>(G16*($K16/$K15)-L16)*(1+Assumptions!$B$15)^$F17</f>
        <v>861189868.41219139</v>
      </c>
      <c r="H17" s="27">
        <f>$H$6/$G$6*G17*(1+Assumptions!$B$16)^INT((C17-1)/12)*IF(B17="Monthly",1,12)</f>
        <v>71765.822367682616</v>
      </c>
      <c r="I17" s="42">
        <f>Assumptions!$B$14</f>
        <v>0.15</v>
      </c>
      <c r="J17" s="42">
        <f t="shared" si="6"/>
        <v>1.3451947011868914E-2</v>
      </c>
      <c r="K17" s="43">
        <f t="shared" si="7"/>
        <v>0.84999999999999976</v>
      </c>
      <c r="L17" s="26">
        <f>H17*Assumptions!$B$7</f>
        <v>35882.911183841308</v>
      </c>
      <c r="M17" s="27">
        <f>L17*Assumptions!$B$11</f>
        <v>7176.5822367682622</v>
      </c>
      <c r="N17" s="27">
        <f>H17*Assumptions!$B$11</f>
        <v>14353.164473536524</v>
      </c>
      <c r="O17" s="27">
        <f>N17*Assumptions!$B$12</f>
        <v>1435.3164473536526</v>
      </c>
      <c r="P17" s="27">
        <f>H17*Assumptions!$B$9</f>
        <v>5741.2657894146096</v>
      </c>
      <c r="Q17" s="27">
        <f>H17*Assumptions!$B$8</f>
        <v>3588.2911183841311</v>
      </c>
      <c r="R17" s="26">
        <f>(R18)/((1+Assumptions!$B$21)^$E18)+H18/IF(H$3="EOP",((1+Assumptions!$B$21)^$E18),1)</f>
        <v>10220357.454610303</v>
      </c>
      <c r="S17" s="27">
        <f>(S18)/((1+Assumptions!$B$21)^$E18)+L18/IF(L$3="EOP",((1+Assumptions!$B$21)^$E18),1)</f>
        <v>5003911.834727034</v>
      </c>
      <c r="T17" s="27">
        <f>(T18)/((1+Assumptions!$B$21)^$E18)+M18/IF(M$3="EOP",((1+Assumptions!$B$21)^$E18),1)</f>
        <v>1000782.3669454071</v>
      </c>
      <c r="U17" s="27">
        <f>(U18)/((1+Assumptions!$B$21)^$E18)+N18/IF(N$3="EOP",((1+Assumptions!$B$21)^$E18),1)</f>
        <v>2044071.4909220603</v>
      </c>
      <c r="V17" s="27">
        <f>(V18)/((1+Assumptions!$B$21)^$E18)+O18/IF(O$3="EOP",((1+Assumptions!$B$21)^$E18),1)</f>
        <v>204407.14909220589</v>
      </c>
      <c r="W17" s="27">
        <f>(W18)/((1+Assumptions!$B$21)^$E18)+P18/IF(P$3="EOP",((1+Assumptions!$B$21)^$E18),1)</f>
        <v>817628.59636882343</v>
      </c>
      <c r="X17" s="27">
        <f>(X18)/((1+Assumptions!$B$21)^$E18)+Q18/IF(Q$3="EOP",((1+Assumptions!$B$21)^$E18),1)</f>
        <v>500391.18347270356</v>
      </c>
      <c r="Y17" s="28">
        <f t="shared" si="2"/>
        <v>-3059543.8651572955</v>
      </c>
      <c r="Z17" s="26">
        <f>H18*Assumptions!$B$7*Assumptions!$B$25/$E18/12</f>
        <v>48744.03887575023</v>
      </c>
      <c r="AA17" s="27">
        <f>Z17*Assumptions!$B$11</f>
        <v>9748.8077751500459</v>
      </c>
      <c r="AB17" s="29">
        <f t="shared" si="8"/>
        <v>38995.231100600184</v>
      </c>
      <c r="AC17" s="86">
        <f t="shared" si="9"/>
        <v>-3020548.6340566953</v>
      </c>
      <c r="AD17" s="86">
        <f>Assumptions!$B$23*R17</f>
        <v>1533053.6181915454</v>
      </c>
      <c r="AE17" s="86">
        <f t="shared" si="11"/>
        <v>-1487495.0158651499</v>
      </c>
    </row>
    <row r="18" spans="1:31" x14ac:dyDescent="0.25">
      <c r="A18" s="1">
        <f t="shared" si="10"/>
        <v>13</v>
      </c>
      <c r="B18" s="30" t="s">
        <v>17</v>
      </c>
      <c r="C18" s="31">
        <f t="shared" si="3"/>
        <v>13</v>
      </c>
      <c r="D18" s="32">
        <f t="shared" si="1"/>
        <v>1.0833333333333333</v>
      </c>
      <c r="E18" s="32">
        <f t="shared" si="4"/>
        <v>8.3333333333333259E-2</v>
      </c>
      <c r="F18" s="31">
        <f t="shared" si="5"/>
        <v>1</v>
      </c>
      <c r="G18" s="36">
        <f>(G17*($K17/$K16)-L17)*(1+Assumptions!$B$15)^$F18</f>
        <v>866560691.1244477</v>
      </c>
      <c r="H18" s="36">
        <f>$H$6/$G$6*G18*(1+Assumptions!$B$16)^INT((C18-1)/12)*IF(B18="Monthly",1,12)</f>
        <v>77990.462201200295</v>
      </c>
      <c r="I18" s="40">
        <f>Assumptions!$B$14</f>
        <v>0.15</v>
      </c>
      <c r="J18" s="40">
        <f t="shared" si="6"/>
        <v>1.3451947011868914E-2</v>
      </c>
      <c r="K18" s="35">
        <f t="shared" si="7"/>
        <v>0.83856584503991116</v>
      </c>
      <c r="L18" s="37">
        <f>H18*Assumptions!$B$7</f>
        <v>38995.231100600147</v>
      </c>
      <c r="M18" s="36">
        <f>L18*Assumptions!$B$11</f>
        <v>7799.0462201200298</v>
      </c>
      <c r="N18" s="36">
        <f>H18*Assumptions!$B$11</f>
        <v>15598.09244024006</v>
      </c>
      <c r="O18" s="36">
        <f>N18*Assumptions!$B$12</f>
        <v>1559.8092440240061</v>
      </c>
      <c r="P18" s="36">
        <f>H18*Assumptions!$B$9</f>
        <v>6239.2369760960237</v>
      </c>
      <c r="Q18" s="36">
        <f>H18*Assumptions!$B$8</f>
        <v>3899.5231100600149</v>
      </c>
      <c r="R18" s="37">
        <f>(R19)/((1+Assumptions!$B$21)^$E19)+H19/IF(H$3="EOP",((1+Assumptions!$B$21)^$E19),1)</f>
        <v>10163258.607802123</v>
      </c>
      <c r="S18" s="36">
        <f>(S19)/((1+Assumptions!$B$21)^$E19)+L19/IF(L$3="EOP",((1+Assumptions!$B$21)^$E19),1)</f>
        <v>4975223.8427146999</v>
      </c>
      <c r="T18" s="36">
        <f>(T19)/((1+Assumptions!$B$21)^$E19)+M19/IF(M$3="EOP",((1+Assumptions!$B$21)^$E19),1)</f>
        <v>995044.76854294026</v>
      </c>
      <c r="U18" s="36">
        <f>(U19)/((1+Assumptions!$B$21)^$E19)+N19/IF(N$3="EOP",((1+Assumptions!$B$21)^$E19),1)</f>
        <v>2032651.7215604242</v>
      </c>
      <c r="V18" s="36">
        <f>(V19)/((1+Assumptions!$B$21)^$E19)+O19/IF(O$3="EOP",((1+Assumptions!$B$21)^$E19),1)</f>
        <v>203265.17215604227</v>
      </c>
      <c r="W18" s="36">
        <f>(W19)/((1+Assumptions!$B$21)^$E19)+P19/IF(P$3="EOP",((1+Assumptions!$B$21)^$E19),1)</f>
        <v>813060.68862416898</v>
      </c>
      <c r="X18" s="36">
        <f>(X19)/((1+Assumptions!$B$21)^$E19)+Q19/IF(Q$3="EOP",((1+Assumptions!$B$21)^$E19),1)</f>
        <v>497522.38427147013</v>
      </c>
      <c r="Y18" s="38">
        <f t="shared" si="2"/>
        <v>-3043109.9113303432</v>
      </c>
      <c r="Z18" s="37">
        <f>H19*Assumptions!$B$7*Assumptions!$B$25/$E19/12</f>
        <v>48086.143165899623</v>
      </c>
      <c r="AA18" s="36">
        <f>Z18*Assumptions!$B$11</f>
        <v>9617.2286331799241</v>
      </c>
      <c r="AB18" s="39">
        <f t="shared" si="8"/>
        <v>38468.914532719697</v>
      </c>
      <c r="AC18" s="87">
        <f t="shared" si="9"/>
        <v>-3004640.9967976236</v>
      </c>
      <c r="AD18" s="87">
        <f>Assumptions!$B$23*R18</f>
        <v>1524488.7911703184</v>
      </c>
      <c r="AE18" s="87">
        <f t="shared" si="11"/>
        <v>-1480152.2056273052</v>
      </c>
    </row>
    <row r="19" spans="1:31" x14ac:dyDescent="0.25">
      <c r="A19" s="1">
        <f t="shared" si="10"/>
        <v>14</v>
      </c>
      <c r="B19" s="30" t="s">
        <v>17</v>
      </c>
      <c r="C19" s="31">
        <f t="shared" si="3"/>
        <v>14</v>
      </c>
      <c r="D19" s="32">
        <f t="shared" si="1"/>
        <v>1.1666666666666667</v>
      </c>
      <c r="E19" s="32">
        <f t="shared" si="4"/>
        <v>8.3333333333333481E-2</v>
      </c>
      <c r="F19" s="31">
        <f t="shared" si="5"/>
        <v>0</v>
      </c>
      <c r="G19" s="36">
        <f>(G18*($K18/$K17)-L18)*(1+Assumptions!$B$15)^$F19</f>
        <v>854864767.3937726</v>
      </c>
      <c r="H19" s="36">
        <f>$H$6/$G$6*G19*(1+Assumptions!$B$16)^INT((C19-1)/12)*IF(B19="Monthly",1,12)</f>
        <v>76937.829065439539</v>
      </c>
      <c r="I19" s="40">
        <f>Assumptions!$B$14</f>
        <v>0.15</v>
      </c>
      <c r="J19" s="40">
        <f t="shared" si="6"/>
        <v>1.3451947011868914E-2</v>
      </c>
      <c r="K19" s="35">
        <f t="shared" si="7"/>
        <v>0.8272855017264712</v>
      </c>
      <c r="L19" s="37">
        <f>H19*Assumptions!$B$7</f>
        <v>38468.914532719769</v>
      </c>
      <c r="M19" s="36">
        <f>L19*Assumptions!$B$11</f>
        <v>7693.7829065439546</v>
      </c>
      <c r="N19" s="36">
        <f>H19*Assumptions!$B$11</f>
        <v>15387.565813087909</v>
      </c>
      <c r="O19" s="36">
        <f>N19*Assumptions!$B$12</f>
        <v>1538.7565813087911</v>
      </c>
      <c r="P19" s="36">
        <f>H19*Assumptions!$B$9</f>
        <v>6155.0263252351633</v>
      </c>
      <c r="Q19" s="36">
        <f>H19*Assumptions!$B$8</f>
        <v>3846.8914532719773</v>
      </c>
      <c r="R19" s="37">
        <f>(R20)/((1+Assumptions!$B$21)^$E20)+H20/IF(H$3="EOP",((1+Assumptions!$B$21)^$E20),1)</f>
        <v>10107096.948105995</v>
      </c>
      <c r="S19" s="36">
        <f>(S20)/((1+Assumptions!$B$21)^$E20)+L20/IF(L$3="EOP",((1+Assumptions!$B$21)^$E20),1)</f>
        <v>4947003.0747037912</v>
      </c>
      <c r="T19" s="36">
        <f>(T20)/((1+Assumptions!$B$21)^$E20)+M20/IF(M$3="EOP",((1+Assumptions!$B$21)^$E20),1)</f>
        <v>989400.61494075856</v>
      </c>
      <c r="U19" s="36">
        <f>(U20)/((1+Assumptions!$B$21)^$E20)+N20/IF(N$3="EOP",((1+Assumptions!$B$21)^$E20),1)</f>
        <v>2021419.3896211989</v>
      </c>
      <c r="V19" s="36">
        <f>(V20)/((1+Assumptions!$B$21)^$E20)+O20/IF(O$3="EOP",((1+Assumptions!$B$21)^$E20),1)</f>
        <v>202141.93896211975</v>
      </c>
      <c r="W19" s="36">
        <f>(W20)/((1+Assumptions!$B$21)^$E20)+P20/IF(P$3="EOP",((1+Assumptions!$B$21)^$E20),1)</f>
        <v>808567.75584847888</v>
      </c>
      <c r="X19" s="36">
        <f>(X20)/((1+Assumptions!$B$21)^$E20)+Q20/IF(Q$3="EOP",((1+Assumptions!$B$21)^$E20),1)</f>
        <v>494700.30747037928</v>
      </c>
      <c r="Y19" s="38">
        <f t="shared" si="2"/>
        <v>-3026948.9743650244</v>
      </c>
      <c r="Z19" s="37">
        <f>H20*Assumptions!$B$7*Assumptions!$B$25/$E20/12</f>
        <v>47437.127039584455</v>
      </c>
      <c r="AA19" s="36">
        <f>Z19*Assumptions!$B$11</f>
        <v>9487.4254079168913</v>
      </c>
      <c r="AB19" s="39">
        <f t="shared" si="8"/>
        <v>37949.701631667565</v>
      </c>
      <c r="AC19" s="87">
        <f t="shared" si="9"/>
        <v>-2988999.2727333568</v>
      </c>
      <c r="AD19" s="87">
        <f>Assumptions!$B$23*R19</f>
        <v>1516064.5422158991</v>
      </c>
      <c r="AE19" s="87">
        <f t="shared" si="11"/>
        <v>-1472934.7305174577</v>
      </c>
    </row>
    <row r="20" spans="1:31" x14ac:dyDescent="0.25">
      <c r="A20" s="1">
        <f t="shared" si="10"/>
        <v>15</v>
      </c>
      <c r="B20" s="30" t="s">
        <v>17</v>
      </c>
      <c r="C20" s="31">
        <f t="shared" si="3"/>
        <v>15</v>
      </c>
      <c r="D20" s="32">
        <f t="shared" si="1"/>
        <v>1.25</v>
      </c>
      <c r="E20" s="32">
        <f t="shared" si="4"/>
        <v>8.3333333333333259E-2</v>
      </c>
      <c r="F20" s="31">
        <f t="shared" si="5"/>
        <v>0</v>
      </c>
      <c r="G20" s="36">
        <f>(G19*($K19/$K18)-L19)*(1+Assumptions!$B$15)^$F20</f>
        <v>843326702.92594528</v>
      </c>
      <c r="H20" s="36">
        <f>$H$6/$G$6*G20*(1+Assumptions!$B$16)^INT((C20-1)/12)*IF(B20="Monthly",1,12)</f>
        <v>75899.403263335073</v>
      </c>
      <c r="I20" s="40">
        <f>Assumptions!$B$14</f>
        <v>0.15</v>
      </c>
      <c r="J20" s="40">
        <f t="shared" si="6"/>
        <v>1.3451947011868914E-2</v>
      </c>
      <c r="K20" s="35">
        <f t="shared" si="7"/>
        <v>0.81615690099355931</v>
      </c>
      <c r="L20" s="37">
        <f>H20*Assumptions!$B$7</f>
        <v>37949.701631667536</v>
      </c>
      <c r="M20" s="36">
        <f>L20*Assumptions!$B$11</f>
        <v>7589.940326333508</v>
      </c>
      <c r="N20" s="36">
        <f>H20*Assumptions!$B$11</f>
        <v>15179.880652667016</v>
      </c>
      <c r="O20" s="36">
        <f>N20*Assumptions!$B$12</f>
        <v>1517.9880652667016</v>
      </c>
      <c r="P20" s="36">
        <f>H20*Assumptions!$B$9</f>
        <v>6071.9522610668055</v>
      </c>
      <c r="Q20" s="36">
        <f>H20*Assumptions!$B$8</f>
        <v>3794.970163166754</v>
      </c>
      <c r="R20" s="37">
        <f>(R21)/((1+Assumptions!$B$21)^$E21)+H21/IF(H$3="EOP",((1+Assumptions!$B$21)^$E21),1)</f>
        <v>10051860.169375485</v>
      </c>
      <c r="S20" s="36">
        <f>(S21)/((1+Assumptions!$B$21)^$E21)+L21/IF(L$3="EOP",((1+Assumptions!$B$21)^$E21),1)</f>
        <v>4919243.3894324219</v>
      </c>
      <c r="T20" s="36">
        <f>(T21)/((1+Assumptions!$B$21)^$E21)+M21/IF(M$3="EOP",((1+Assumptions!$B$21)^$E21),1)</f>
        <v>983848.67788648477</v>
      </c>
      <c r="U20" s="36">
        <f>(U21)/((1+Assumptions!$B$21)^$E21)+N21/IF(N$3="EOP",((1+Assumptions!$B$21)^$E21),1)</f>
        <v>2010372.0338750968</v>
      </c>
      <c r="V20" s="36">
        <f>(V21)/((1+Assumptions!$B$21)^$E21)+O21/IF(O$3="EOP",((1+Assumptions!$B$21)^$E21),1)</f>
        <v>201037.20338750954</v>
      </c>
      <c r="W20" s="36">
        <f>(W21)/((1+Assumptions!$B$21)^$E21)+P21/IF(P$3="EOP",((1+Assumptions!$B$21)^$E21),1)</f>
        <v>804148.81355003803</v>
      </c>
      <c r="X20" s="36">
        <f>(X21)/((1+Assumptions!$B$21)^$E21)+Q21/IF(Q$3="EOP",((1+Assumptions!$B$21)^$E21),1)</f>
        <v>491924.33894324239</v>
      </c>
      <c r="Y20" s="38">
        <f t="shared" si="2"/>
        <v>-3011057.4748486797</v>
      </c>
      <c r="Z20" s="37">
        <f>H21*Assumptions!$B$7*Assumptions!$B$25/$E21/12</f>
        <v>46796.8706495359</v>
      </c>
      <c r="AA20" s="36">
        <f>Z20*Assumptions!$B$11</f>
        <v>9359.3741299071808</v>
      </c>
      <c r="AB20" s="39">
        <f t="shared" si="8"/>
        <v>37437.496519628723</v>
      </c>
      <c r="AC20" s="87">
        <f t="shared" si="9"/>
        <v>-2973619.9783290508</v>
      </c>
      <c r="AD20" s="87">
        <f>Assumptions!$B$23*R20</f>
        <v>1507779.0254063227</v>
      </c>
      <c r="AE20" s="87">
        <f t="shared" si="11"/>
        <v>-1465840.9529227281</v>
      </c>
    </row>
    <row r="21" spans="1:31" x14ac:dyDescent="0.25">
      <c r="A21" s="1">
        <f t="shared" si="10"/>
        <v>16</v>
      </c>
      <c r="B21" s="30" t="s">
        <v>17</v>
      </c>
      <c r="C21" s="31">
        <f t="shared" si="3"/>
        <v>16</v>
      </c>
      <c r="D21" s="32">
        <f t="shared" si="1"/>
        <v>1.3333333333333333</v>
      </c>
      <c r="E21" s="32">
        <f t="shared" si="4"/>
        <v>8.3333333333333259E-2</v>
      </c>
      <c r="F21" s="31">
        <f t="shared" si="5"/>
        <v>0</v>
      </c>
      <c r="G21" s="36">
        <f>(G20*($K20/$K19)-L20)*(1+Assumptions!$B$15)^$F21</f>
        <v>831944367.10285974</v>
      </c>
      <c r="H21" s="36">
        <f>$H$6/$G$6*G21*(1+Assumptions!$B$16)^INT((C21-1)/12)*IF(B21="Monthly",1,12)</f>
        <v>74874.993039257373</v>
      </c>
      <c r="I21" s="40">
        <f>Assumptions!$B$14</f>
        <v>0.15</v>
      </c>
      <c r="J21" s="40">
        <f t="shared" si="6"/>
        <v>1.3451947011868914E-2</v>
      </c>
      <c r="K21" s="35">
        <f t="shared" si="7"/>
        <v>0.80517800160802278</v>
      </c>
      <c r="L21" s="37">
        <f>H21*Assumptions!$B$7</f>
        <v>37437.496519628687</v>
      </c>
      <c r="M21" s="36">
        <f>L21*Assumptions!$B$11</f>
        <v>7487.4993039257379</v>
      </c>
      <c r="N21" s="36">
        <f>H21*Assumptions!$B$11</f>
        <v>14974.998607851476</v>
      </c>
      <c r="O21" s="36">
        <f>N21*Assumptions!$B$12</f>
        <v>1497.4998607851476</v>
      </c>
      <c r="P21" s="36">
        <f>H21*Assumptions!$B$9</f>
        <v>5989.9994431405903</v>
      </c>
      <c r="Q21" s="36">
        <f>H21*Assumptions!$B$8</f>
        <v>3743.7496519628689</v>
      </c>
      <c r="R21" s="37">
        <f>(R22)/((1+Assumptions!$B$21)^$E22)+H22/IF(H$3="EOP",((1+Assumptions!$B$21)^$E22),1)</f>
        <v>9997536.1322661284</v>
      </c>
      <c r="S21" s="36">
        <f>(S22)/((1+Assumptions!$B$21)^$E22)+L22/IF(L$3="EOP",((1+Assumptions!$B$21)^$E22),1)</f>
        <v>4891938.7288665297</v>
      </c>
      <c r="T21" s="36">
        <f>(T22)/((1+Assumptions!$B$21)^$E22)+M22/IF(M$3="EOP",((1+Assumptions!$B$21)^$E22),1)</f>
        <v>978387.74577330647</v>
      </c>
      <c r="U21" s="36">
        <f>(U22)/((1+Assumptions!$B$21)^$E22)+N22/IF(N$3="EOP",((1+Assumptions!$B$21)^$E22),1)</f>
        <v>1999507.2264532254</v>
      </c>
      <c r="V21" s="36">
        <f>(V22)/((1+Assumptions!$B$21)^$E22)+O22/IF(O$3="EOP",((1+Assumptions!$B$21)^$E22),1)</f>
        <v>199950.72264532241</v>
      </c>
      <c r="W21" s="36">
        <f>(W22)/((1+Assumptions!$B$21)^$E22)+P22/IF(P$3="EOP",((1+Assumptions!$B$21)^$E22),1)</f>
        <v>799802.89058128954</v>
      </c>
      <c r="X21" s="36">
        <f>(X22)/((1+Assumptions!$B$21)^$E22)+Q22/IF(Q$3="EOP",((1+Assumptions!$B$21)^$E22),1)</f>
        <v>489193.87288665323</v>
      </c>
      <c r="Y21" s="38">
        <f t="shared" si="2"/>
        <v>-2995431.8818970602</v>
      </c>
      <c r="Z21" s="37">
        <f>H22*Assumptions!$B$7*Assumptions!$B$25/$E22/12</f>
        <v>46165.255766057708</v>
      </c>
      <c r="AA21" s="36">
        <f>Z21*Assumptions!$B$11</f>
        <v>9233.0511532115415</v>
      </c>
      <c r="AB21" s="39">
        <f t="shared" si="8"/>
        <v>36932.204612846166</v>
      </c>
      <c r="AC21" s="87">
        <f t="shared" si="9"/>
        <v>-2958499.6772842142</v>
      </c>
      <c r="AD21" s="87">
        <f>Assumptions!$B$23*R21</f>
        <v>1499630.4198399193</v>
      </c>
      <c r="AE21" s="87">
        <f t="shared" si="11"/>
        <v>-1458869.2574442949</v>
      </c>
    </row>
    <row r="22" spans="1:31" x14ac:dyDescent="0.25">
      <c r="A22" s="1">
        <f t="shared" si="10"/>
        <v>17</v>
      </c>
      <c r="B22" s="30" t="s">
        <v>17</v>
      </c>
      <c r="C22" s="31">
        <f t="shared" si="3"/>
        <v>17</v>
      </c>
      <c r="D22" s="32">
        <f t="shared" si="1"/>
        <v>1.4166666666666667</v>
      </c>
      <c r="E22" s="32">
        <f t="shared" si="4"/>
        <v>8.3333333333333481E-2</v>
      </c>
      <c r="F22" s="31">
        <f t="shared" si="5"/>
        <v>0</v>
      </c>
      <c r="G22" s="36">
        <f>(G21*($K21/$K20)-L21)*(1+Assumptions!$B$15)^$F22</f>
        <v>820715658.06324959</v>
      </c>
      <c r="H22" s="36">
        <f>$H$6/$G$6*G22*(1+Assumptions!$B$16)^INT((C22-1)/12)*IF(B22="Monthly",1,12)</f>
        <v>73864.409225692463</v>
      </c>
      <c r="I22" s="40">
        <f>Assumptions!$B$14</f>
        <v>0.15</v>
      </c>
      <c r="J22" s="40">
        <f t="shared" si="6"/>
        <v>1.3451947011868914E-2</v>
      </c>
      <c r="K22" s="35">
        <f t="shared" si="7"/>
        <v>0.79434678979526918</v>
      </c>
      <c r="L22" s="37">
        <f>H22*Assumptions!$B$7</f>
        <v>36932.204612846232</v>
      </c>
      <c r="M22" s="36">
        <f>L22*Assumptions!$B$11</f>
        <v>7386.440922569247</v>
      </c>
      <c r="N22" s="36">
        <f>H22*Assumptions!$B$11</f>
        <v>14772.881845138494</v>
      </c>
      <c r="O22" s="36">
        <f>N22*Assumptions!$B$12</f>
        <v>1477.2881845138495</v>
      </c>
      <c r="P22" s="36">
        <f>H22*Assumptions!$B$9</f>
        <v>5909.1527380553971</v>
      </c>
      <c r="Q22" s="36">
        <f>H22*Assumptions!$B$8</f>
        <v>3693.2204612846235</v>
      </c>
      <c r="R22" s="37">
        <f>(R23)/((1+Assumptions!$B$21)^$E23)+H23/IF(H$3="EOP",((1+Assumptions!$B$21)^$E23),1)</f>
        <v>9944112.8619855698</v>
      </c>
      <c r="S22" s="36">
        <f>(S23)/((1+Assumptions!$B$21)^$E23)+L23/IF(L$3="EOP",((1+Assumptions!$B$21)^$E23),1)</f>
        <v>4865083.1170772519</v>
      </c>
      <c r="T22" s="36">
        <f>(T23)/((1+Assumptions!$B$21)^$E23)+M23/IF(M$3="EOP",((1+Assumptions!$B$21)^$E23),1)</f>
        <v>973016.62341545103</v>
      </c>
      <c r="U22" s="36">
        <f>(U23)/((1+Assumptions!$B$21)^$E23)+N23/IF(N$3="EOP",((1+Assumptions!$B$21)^$E23),1)</f>
        <v>1988822.5723971135</v>
      </c>
      <c r="V22" s="36">
        <f>(V23)/((1+Assumptions!$B$21)^$E23)+O23/IF(O$3="EOP",((1+Assumptions!$B$21)^$E23),1)</f>
        <v>198882.25723971124</v>
      </c>
      <c r="W22" s="36">
        <f>(W23)/((1+Assumptions!$B$21)^$E23)+P23/IF(P$3="EOP",((1+Assumptions!$B$21)^$E23),1)</f>
        <v>795529.02895884484</v>
      </c>
      <c r="X22" s="36">
        <f>(X23)/((1+Assumptions!$B$21)^$E23)+Q23/IF(Q$3="EOP",((1+Assumptions!$B$21)^$E23),1)</f>
        <v>486508.31170772552</v>
      </c>
      <c r="Y22" s="38">
        <f t="shared" si="2"/>
        <v>-2980068.7124997964</v>
      </c>
      <c r="Z22" s="37">
        <f>H23*Assumptions!$B$7*Assumptions!$B$25/$E23/12</f>
        <v>45542.165755193972</v>
      </c>
      <c r="AA22" s="36">
        <f>Z22*Assumptions!$B$11</f>
        <v>9108.4331510387947</v>
      </c>
      <c r="AB22" s="39">
        <f t="shared" si="8"/>
        <v>36433.732604155179</v>
      </c>
      <c r="AC22" s="87">
        <f t="shared" si="9"/>
        <v>-2943634.9798956411</v>
      </c>
      <c r="AD22" s="87">
        <f>Assumptions!$B$23*R22</f>
        <v>1491616.9292978353</v>
      </c>
      <c r="AE22" s="87">
        <f t="shared" si="11"/>
        <v>-1452018.0505978058</v>
      </c>
    </row>
    <row r="23" spans="1:31" x14ac:dyDescent="0.25">
      <c r="A23" s="1">
        <f t="shared" si="10"/>
        <v>18</v>
      </c>
      <c r="B23" s="30" t="s">
        <v>17</v>
      </c>
      <c r="C23" s="31">
        <f t="shared" si="3"/>
        <v>18</v>
      </c>
      <c r="D23" s="32">
        <f t="shared" si="1"/>
        <v>1.5</v>
      </c>
      <c r="E23" s="32">
        <f t="shared" si="4"/>
        <v>8.3333333333333259E-2</v>
      </c>
      <c r="F23" s="31">
        <f t="shared" si="5"/>
        <v>0</v>
      </c>
      <c r="G23" s="36">
        <f>(G22*($K22/$K21)-L22)*(1+Assumptions!$B$15)^$F23</f>
        <v>809638502.31455874</v>
      </c>
      <c r="H23" s="36">
        <f>$H$6/$G$6*G23*(1+Assumptions!$B$16)^INT((C23-1)/12)*IF(B23="Monthly",1,12)</f>
        <v>72867.465208310285</v>
      </c>
      <c r="I23" s="40">
        <f>Assumptions!$B$14</f>
        <v>0.15</v>
      </c>
      <c r="J23" s="40">
        <f t="shared" si="6"/>
        <v>1.3451947011868914E-2</v>
      </c>
      <c r="K23" s="35">
        <f t="shared" si="7"/>
        <v>0.78366127886989501</v>
      </c>
      <c r="L23" s="37">
        <f>H23*Assumptions!$B$7</f>
        <v>36433.732604155142</v>
      </c>
      <c r="M23" s="36">
        <f>L23*Assumptions!$B$11</f>
        <v>7286.7465208310286</v>
      </c>
      <c r="N23" s="36">
        <f>H23*Assumptions!$B$11</f>
        <v>14573.493041662057</v>
      </c>
      <c r="O23" s="36">
        <f>N23*Assumptions!$B$12</f>
        <v>1457.3493041662059</v>
      </c>
      <c r="P23" s="36">
        <f>H23*Assumptions!$B$9</f>
        <v>5829.3972166648227</v>
      </c>
      <c r="Q23" s="36">
        <f>H23*Assumptions!$B$8</f>
        <v>3643.3732604155143</v>
      </c>
      <c r="R23" s="37">
        <f>(R24)/((1+Assumptions!$B$21)^$E24)+H24/IF(H$3="EOP",((1+Assumptions!$B$21)^$E24),1)</f>
        <v>9891578.5460740589</v>
      </c>
      <c r="S23" s="36">
        <f>(S24)/((1+Assumptions!$B$21)^$E24)+L24/IF(L$3="EOP",((1+Assumptions!$B$21)^$E24),1)</f>
        <v>4838670.659133452</v>
      </c>
      <c r="T23" s="36">
        <f>(T24)/((1+Assumptions!$B$21)^$E24)+M24/IF(M$3="EOP",((1+Assumptions!$B$21)^$E24),1)</f>
        <v>967734.13182669098</v>
      </c>
      <c r="U23" s="36">
        <f>(U24)/((1+Assumptions!$B$21)^$E24)+N24/IF(N$3="EOP",((1+Assumptions!$B$21)^$E24),1)</f>
        <v>1978315.7092148114</v>
      </c>
      <c r="V23" s="36">
        <f>(V24)/((1+Assumptions!$B$21)^$E24)+O24/IF(O$3="EOP",((1+Assumptions!$B$21)^$E24),1)</f>
        <v>197831.57092148103</v>
      </c>
      <c r="W23" s="36">
        <f>(W24)/((1+Assumptions!$B$21)^$E24)+P24/IF(P$3="EOP",((1+Assumptions!$B$21)^$E24),1)</f>
        <v>791326.28368592402</v>
      </c>
      <c r="X23" s="36">
        <f>(X24)/((1+Assumptions!$B$21)^$E24)+Q24/IF(Q$3="EOP",((1+Assumptions!$B$21)^$E24),1)</f>
        <v>483867.06591334549</v>
      </c>
      <c r="Y23" s="38">
        <f t="shared" si="2"/>
        <v>-2964964.530874698</v>
      </c>
      <c r="Z23" s="37">
        <f>H24*Assumptions!$B$7*Assumptions!$B$25/$E24/12</f>
        <v>44927.485557190375</v>
      </c>
      <c r="AA23" s="36">
        <f>Z23*Assumptions!$B$11</f>
        <v>8985.4971114380751</v>
      </c>
      <c r="AB23" s="39">
        <f t="shared" si="8"/>
        <v>35941.9884457523</v>
      </c>
      <c r="AC23" s="87">
        <f t="shared" si="9"/>
        <v>-2929022.5424289457</v>
      </c>
      <c r="AD23" s="87">
        <f>Assumptions!$B$23*R23</f>
        <v>1483736.7819111089</v>
      </c>
      <c r="AE23" s="87">
        <f t="shared" si="11"/>
        <v>-1445285.7605178368</v>
      </c>
    </row>
    <row r="24" spans="1:31" x14ac:dyDescent="0.25">
      <c r="A24" s="1">
        <f t="shared" si="10"/>
        <v>19</v>
      </c>
      <c r="B24" s="30" t="s">
        <v>17</v>
      </c>
      <c r="C24" s="31">
        <f t="shared" si="3"/>
        <v>19</v>
      </c>
      <c r="D24" s="32">
        <f t="shared" si="1"/>
        <v>1.5833333333333333</v>
      </c>
      <c r="E24" s="32">
        <f t="shared" si="4"/>
        <v>8.3333333333333259E-2</v>
      </c>
      <c r="F24" s="31">
        <f t="shared" si="5"/>
        <v>0</v>
      </c>
      <c r="G24" s="36">
        <f>(G23*($K23/$K22)-L23)*(1+Assumptions!$B$15)^$F24</f>
        <v>798710854.35005021</v>
      </c>
      <c r="H24" s="36">
        <f>$H$6/$G$6*G24*(1+Assumptions!$B$16)^INT((C24-1)/12)*IF(B24="Monthly",1,12)</f>
        <v>71883.976891504528</v>
      </c>
      <c r="I24" s="40">
        <f>Assumptions!$B$14</f>
        <v>0.15</v>
      </c>
      <c r="J24" s="40">
        <f t="shared" si="6"/>
        <v>1.3451947011868914E-2</v>
      </c>
      <c r="K24" s="35">
        <f t="shared" si="7"/>
        <v>0.77311950887128378</v>
      </c>
      <c r="L24" s="37">
        <f>H24*Assumptions!$B$7</f>
        <v>35941.988445752264</v>
      </c>
      <c r="M24" s="36">
        <f>L24*Assumptions!$B$11</f>
        <v>7188.3976891504535</v>
      </c>
      <c r="N24" s="36">
        <f>H24*Assumptions!$B$11</f>
        <v>14376.795378300907</v>
      </c>
      <c r="O24" s="36">
        <f>N24*Assumptions!$B$12</f>
        <v>1437.6795378300908</v>
      </c>
      <c r="P24" s="36">
        <f>H24*Assumptions!$B$9</f>
        <v>5750.7181513203623</v>
      </c>
      <c r="Q24" s="36">
        <f>H24*Assumptions!$B$8</f>
        <v>3594.1988445752268</v>
      </c>
      <c r="R24" s="37">
        <f>(R25)/((1+Assumptions!$B$21)^$E25)+H25/IF(H$3="EOP",((1+Assumptions!$B$21)^$E25),1)</f>
        <v>9839921.532214934</v>
      </c>
      <c r="S24" s="36">
        <f>(S25)/((1+Assumptions!$B$21)^$E25)+L25/IF(L$3="EOP",((1+Assumptions!$B$21)^$E25),1)</f>
        <v>4812695.5400092062</v>
      </c>
      <c r="T24" s="36">
        <f>(T25)/((1+Assumptions!$B$21)^$E25)+M25/IF(M$3="EOP",((1+Assumptions!$B$21)^$E25),1)</f>
        <v>962539.10800184193</v>
      </c>
      <c r="U24" s="36">
        <f>(U25)/((1+Assumptions!$B$21)^$E25)+N25/IF(N$3="EOP",((1+Assumptions!$B$21)^$E25),1)</f>
        <v>1967984.3064429867</v>
      </c>
      <c r="V24" s="36">
        <f>(V25)/((1+Assumptions!$B$21)^$E25)+O25/IF(O$3="EOP",((1+Assumptions!$B$21)^$E25),1)</f>
        <v>196798.43064429855</v>
      </c>
      <c r="W24" s="36">
        <f>(W25)/((1+Assumptions!$B$21)^$E25)+P25/IF(P$3="EOP",((1+Assumptions!$B$21)^$E25),1)</f>
        <v>787193.7225771941</v>
      </c>
      <c r="X24" s="36">
        <f>(X25)/((1+Assumptions!$B$21)^$E25)+Q25/IF(Q$3="EOP",((1+Assumptions!$B$21)^$E25),1)</f>
        <v>481269.55400092097</v>
      </c>
      <c r="Y24" s="38">
        <f t="shared" si="2"/>
        <v>-2950115.9478307664</v>
      </c>
      <c r="Z24" s="37">
        <f>H25*Assumptions!$B$7*Assumptions!$B$25/$E25/12</f>
        <v>44321.101665248338</v>
      </c>
      <c r="AA24" s="36">
        <f>Z24*Assumptions!$B$11</f>
        <v>8864.2203330496686</v>
      </c>
      <c r="AB24" s="39">
        <f t="shared" si="8"/>
        <v>35456.881332198667</v>
      </c>
      <c r="AC24" s="87">
        <f t="shared" si="9"/>
        <v>-2914659.0664985678</v>
      </c>
      <c r="AD24" s="87">
        <f>Assumptions!$B$23*R24</f>
        <v>1475988.2298322401</v>
      </c>
      <c r="AE24" s="87">
        <f t="shared" si="11"/>
        <v>-1438670.8366663277</v>
      </c>
    </row>
    <row r="25" spans="1:31" x14ac:dyDescent="0.25">
      <c r="A25" s="1">
        <f t="shared" si="10"/>
        <v>20</v>
      </c>
      <c r="B25" s="30" t="s">
        <v>17</v>
      </c>
      <c r="C25" s="31">
        <f t="shared" si="3"/>
        <v>20</v>
      </c>
      <c r="D25" s="32">
        <f t="shared" si="1"/>
        <v>1.6666666666666667</v>
      </c>
      <c r="E25" s="32">
        <f t="shared" si="4"/>
        <v>8.3333333333333481E-2</v>
      </c>
      <c r="F25" s="31">
        <f t="shared" si="5"/>
        <v>0</v>
      </c>
      <c r="G25" s="36">
        <f>(G24*($K24/$K23)-L24)*(1+Assumptions!$B$15)^$F25</f>
        <v>787930696.271083</v>
      </c>
      <c r="H25" s="36">
        <f>$H$6/$G$6*G25*(1+Assumptions!$B$16)^INT((C25-1)/12)*IF(B25="Monthly",1,12)</f>
        <v>70913.762664397465</v>
      </c>
      <c r="I25" s="40">
        <f>Assumptions!$B$14</f>
        <v>0.15</v>
      </c>
      <c r="J25" s="40">
        <f t="shared" si="6"/>
        <v>1.3451947011868914E-2</v>
      </c>
      <c r="K25" s="35">
        <f t="shared" si="7"/>
        <v>0.7627195462041052</v>
      </c>
      <c r="L25" s="37">
        <f>H25*Assumptions!$B$7</f>
        <v>35456.881332198733</v>
      </c>
      <c r="M25" s="36">
        <f>L25*Assumptions!$B$11</f>
        <v>7091.3762664397473</v>
      </c>
      <c r="N25" s="36">
        <f>H25*Assumptions!$B$11</f>
        <v>14182.752532879495</v>
      </c>
      <c r="O25" s="36">
        <f>N25*Assumptions!$B$12</f>
        <v>1418.2752532879495</v>
      </c>
      <c r="P25" s="36">
        <f>H25*Assumptions!$B$9</f>
        <v>5673.1010131517969</v>
      </c>
      <c r="Q25" s="36">
        <f>H25*Assumptions!$B$8</f>
        <v>3545.6881332198736</v>
      </c>
      <c r="R25" s="37">
        <f>(R26)/((1+Assumptions!$B$21)^$E26)+H26/IF(H$3="EOP",((1+Assumptions!$B$21)^$E26),1)</f>
        <v>9789130.3260746337</v>
      </c>
      <c r="S25" s="36">
        <f>(S26)/((1+Assumptions!$B$21)^$E26)+L26/IF(L$3="EOP",((1+Assumptions!$B$21)^$E26),1)</f>
        <v>4787152.0235060304</v>
      </c>
      <c r="T25" s="36">
        <f>(T26)/((1+Assumptions!$B$21)^$E26)+M26/IF(M$3="EOP",((1+Assumptions!$B$21)^$E26),1)</f>
        <v>957430.40470120672</v>
      </c>
      <c r="U25" s="36">
        <f>(U26)/((1+Assumptions!$B$21)^$E26)+N26/IF(N$3="EOP",((1+Assumptions!$B$21)^$E26),1)</f>
        <v>1957826.0652149266</v>
      </c>
      <c r="V25" s="36">
        <f>(V26)/((1+Assumptions!$B$21)^$E26)+O26/IF(O$3="EOP",((1+Assumptions!$B$21)^$E26),1)</f>
        <v>195782.60652149256</v>
      </c>
      <c r="W25" s="36">
        <f>(W26)/((1+Assumptions!$B$21)^$E26)+P26/IF(P$3="EOP",((1+Assumptions!$B$21)^$E26),1)</f>
        <v>783130.42608597013</v>
      </c>
      <c r="X25" s="36">
        <f>(X26)/((1+Assumptions!$B$21)^$E26)+Q26/IF(Q$3="EOP",((1+Assumptions!$B$21)^$E26),1)</f>
        <v>478715.20235060336</v>
      </c>
      <c r="Y25" s="38">
        <f t="shared" si="2"/>
        <v>-2935519.6201398028</v>
      </c>
      <c r="Z25" s="37">
        <f>H26*Assumptions!$B$7*Assumptions!$B$25/$E26/12</f>
        <v>43722.90210456495</v>
      </c>
      <c r="AA25" s="36">
        <f>Z25*Assumptions!$B$11</f>
        <v>8744.580420912991</v>
      </c>
      <c r="AB25" s="39">
        <f t="shared" si="8"/>
        <v>34978.321683651957</v>
      </c>
      <c r="AC25" s="87">
        <f t="shared" si="9"/>
        <v>-2900541.298456151</v>
      </c>
      <c r="AD25" s="87">
        <f>Assumptions!$B$23*R25</f>
        <v>1468369.548911195</v>
      </c>
      <c r="AE25" s="87">
        <f t="shared" si="11"/>
        <v>-1432171.749544956</v>
      </c>
    </row>
    <row r="26" spans="1:31" x14ac:dyDescent="0.25">
      <c r="A26" s="1">
        <f t="shared" si="10"/>
        <v>21</v>
      </c>
      <c r="B26" s="30" t="s">
        <v>17</v>
      </c>
      <c r="C26" s="31">
        <f t="shared" si="3"/>
        <v>21</v>
      </c>
      <c r="D26" s="32">
        <f t="shared" si="1"/>
        <v>1.75</v>
      </c>
      <c r="E26" s="32">
        <f t="shared" si="4"/>
        <v>8.3333333333333259E-2</v>
      </c>
      <c r="F26" s="31">
        <f t="shared" si="5"/>
        <v>0</v>
      </c>
      <c r="G26" s="36">
        <f>(G25*($K25/$K24)-L25)*(1+Assumptions!$B$15)^$F26</f>
        <v>777296037.41448736</v>
      </c>
      <c r="H26" s="36">
        <f>$H$6/$G$6*G26*(1+Assumptions!$B$16)^INT((C26-1)/12)*IF(B26="Monthly",1,12)</f>
        <v>69956.643367303855</v>
      </c>
      <c r="I26" s="40">
        <f>Assumptions!$B$14</f>
        <v>0.15</v>
      </c>
      <c r="J26" s="40">
        <f t="shared" si="6"/>
        <v>1.3451947011868914E-2</v>
      </c>
      <c r="K26" s="35">
        <f t="shared" si="7"/>
        <v>0.75245948328365087</v>
      </c>
      <c r="L26" s="37">
        <f>H26*Assumptions!$B$7</f>
        <v>34978.321683651928</v>
      </c>
      <c r="M26" s="36">
        <f>L26*Assumptions!$B$11</f>
        <v>6995.6643367303859</v>
      </c>
      <c r="N26" s="36">
        <f>H26*Assumptions!$B$11</f>
        <v>13991.328673460772</v>
      </c>
      <c r="O26" s="36">
        <f>N26*Assumptions!$B$12</f>
        <v>1399.1328673460773</v>
      </c>
      <c r="P26" s="36">
        <f>H26*Assumptions!$B$9</f>
        <v>5596.5314693843084</v>
      </c>
      <c r="Q26" s="36">
        <f>H26*Assumptions!$B$8</f>
        <v>3497.832168365193</v>
      </c>
      <c r="R26" s="37">
        <f>(R27)/((1+Assumptions!$B$21)^$E27)+H27/IF(H$3="EOP",((1+Assumptions!$B$21)^$E27),1)</f>
        <v>9739193.5891718715</v>
      </c>
      <c r="S26" s="36">
        <f>(S27)/((1+Assumptions!$B$21)^$E27)+L27/IF(L$3="EOP",((1+Assumptions!$B$21)^$E27),1)</f>
        <v>4762034.4511896474</v>
      </c>
      <c r="T26" s="36">
        <f>(T27)/((1+Assumptions!$B$21)^$E27)+M27/IF(M$3="EOP",((1+Assumptions!$B$21)^$E27),1)</f>
        <v>952406.89023793011</v>
      </c>
      <c r="U26" s="36">
        <f>(U27)/((1+Assumptions!$B$21)^$E27)+N27/IF(N$3="EOP",((1+Assumptions!$B$21)^$E27),1)</f>
        <v>1947838.7178343742</v>
      </c>
      <c r="V26" s="36">
        <f>(V27)/((1+Assumptions!$B$21)^$E27)+O27/IF(O$3="EOP",((1+Assumptions!$B$21)^$E27),1)</f>
        <v>194783.87178343732</v>
      </c>
      <c r="W26" s="36">
        <f>(W27)/((1+Assumptions!$B$21)^$E27)+P27/IF(P$3="EOP",((1+Assumptions!$B$21)^$E27),1)</f>
        <v>779135.48713374918</v>
      </c>
      <c r="X26" s="36">
        <f>(X27)/((1+Assumptions!$B$21)^$E27)+Q27/IF(Q$3="EOP",((1+Assumptions!$B$21)^$E27),1)</f>
        <v>476203.44511896506</v>
      </c>
      <c r="Y26" s="38">
        <f t="shared" si="2"/>
        <v>-2921172.2499165032</v>
      </c>
      <c r="Z26" s="37">
        <f>H27*Assumptions!$B$7*Assumptions!$B$25/$E27/12</f>
        <v>43132.776411654508</v>
      </c>
      <c r="AA26" s="36">
        <f>Z26*Assumptions!$B$11</f>
        <v>8626.5552823309026</v>
      </c>
      <c r="AB26" s="39">
        <f t="shared" si="8"/>
        <v>34506.221129323603</v>
      </c>
      <c r="AC26" s="87">
        <f t="shared" si="9"/>
        <v>-2886666.0287871794</v>
      </c>
      <c r="AD26" s="87">
        <f>Assumptions!$B$23*R26</f>
        <v>1460879.0383757807</v>
      </c>
      <c r="AE26" s="87">
        <f t="shared" si="11"/>
        <v>-1425786.9904113987</v>
      </c>
    </row>
    <row r="27" spans="1:31" x14ac:dyDescent="0.25">
      <c r="A27" s="1">
        <f t="shared" si="10"/>
        <v>22</v>
      </c>
      <c r="B27" s="30" t="s">
        <v>17</v>
      </c>
      <c r="C27" s="31">
        <f t="shared" si="3"/>
        <v>22</v>
      </c>
      <c r="D27" s="32">
        <f t="shared" si="1"/>
        <v>1.8333333333333333</v>
      </c>
      <c r="E27" s="32">
        <f t="shared" si="4"/>
        <v>8.3333333333333259E-2</v>
      </c>
      <c r="F27" s="31">
        <f t="shared" si="5"/>
        <v>0</v>
      </c>
      <c r="G27" s="36">
        <f>(G26*($K26/$K25)-L26)*(1+Assumptions!$B$15)^$F27</f>
        <v>766804913.9849683</v>
      </c>
      <c r="H27" s="36">
        <f>$H$6/$G$6*G27*(1+Assumptions!$B$16)^INT((C27-1)/12)*IF(B27="Monthly",1,12)</f>
        <v>69012.442258647148</v>
      </c>
      <c r="I27" s="40">
        <f>Assumptions!$B$14</f>
        <v>0.15</v>
      </c>
      <c r="J27" s="40">
        <f t="shared" si="6"/>
        <v>1.3451947011868914E-2</v>
      </c>
      <c r="K27" s="35">
        <f t="shared" si="7"/>
        <v>0.74233743818594089</v>
      </c>
      <c r="L27" s="37">
        <f>H27*Assumptions!$B$7</f>
        <v>34506.221129323574</v>
      </c>
      <c r="M27" s="36">
        <f>L27*Assumptions!$B$11</f>
        <v>6901.2442258647152</v>
      </c>
      <c r="N27" s="36">
        <f>H27*Assumptions!$B$11</f>
        <v>13802.48845172943</v>
      </c>
      <c r="O27" s="36">
        <f>N27*Assumptions!$B$12</f>
        <v>1380.2488451729432</v>
      </c>
      <c r="P27" s="36">
        <f>H27*Assumptions!$B$9</f>
        <v>5520.995380691772</v>
      </c>
      <c r="Q27" s="36">
        <f>H27*Assumptions!$B$8</f>
        <v>3450.6221129323576</v>
      </c>
      <c r="R27" s="37">
        <f>(R28)/((1+Assumptions!$B$21)^$E28)+H28/IF(H$3="EOP",((1+Assumptions!$B$21)^$E28),1)</f>
        <v>9690100.1367755868</v>
      </c>
      <c r="S27" s="36">
        <f>(S28)/((1+Assumptions!$B$21)^$E28)+L28/IF(L$3="EOP",((1+Assumptions!$B$21)^$E28),1)</f>
        <v>4737337.2413411243</v>
      </c>
      <c r="T27" s="36">
        <f>(T28)/((1+Assumptions!$B$21)^$E28)+M28/IF(M$3="EOP",((1+Assumptions!$B$21)^$E28),1)</f>
        <v>947467.44826822565</v>
      </c>
      <c r="U27" s="36">
        <f>(U28)/((1+Assumptions!$B$21)^$E28)+N28/IF(N$3="EOP",((1+Assumptions!$B$21)^$E28),1)</f>
        <v>1938020.0273551168</v>
      </c>
      <c r="V27" s="36">
        <f>(V28)/((1+Assumptions!$B$21)^$E28)+O28/IF(O$3="EOP",((1+Assumptions!$B$21)^$E28),1)</f>
        <v>193802.00273551163</v>
      </c>
      <c r="W27" s="36">
        <f>(W28)/((1+Assumptions!$B$21)^$E28)+P28/IF(P$3="EOP",((1+Assumptions!$B$21)^$E28),1)</f>
        <v>775208.01094204641</v>
      </c>
      <c r="X27" s="36">
        <f>(X28)/((1+Assumptions!$B$21)^$E28)+Q28/IF(Q$3="EOP",((1+Assumptions!$B$21)^$E28),1)</f>
        <v>473733.72413411282</v>
      </c>
      <c r="Y27" s="38">
        <f t="shared" si="2"/>
        <v>-2907070.5840069233</v>
      </c>
      <c r="Z27" s="37">
        <f>H28*Assumptions!$B$7*Assumptions!$B$25/$E28/12</f>
        <v>42550.615613951501</v>
      </c>
      <c r="AA27" s="36">
        <f>Z27*Assumptions!$B$11</f>
        <v>8510.1231227903008</v>
      </c>
      <c r="AB27" s="39">
        <f t="shared" si="8"/>
        <v>34040.492491161203</v>
      </c>
      <c r="AC27" s="87">
        <f t="shared" si="9"/>
        <v>-2873030.0915157623</v>
      </c>
      <c r="AD27" s="87">
        <f>Assumptions!$B$23*R27</f>
        <v>1453515.0205163381</v>
      </c>
      <c r="AE27" s="87">
        <f t="shared" si="11"/>
        <v>-1419515.0709994242</v>
      </c>
    </row>
    <row r="28" spans="1:31" x14ac:dyDescent="0.25">
      <c r="A28" s="1">
        <f t="shared" si="10"/>
        <v>23</v>
      </c>
      <c r="B28" s="30" t="s">
        <v>17</v>
      </c>
      <c r="C28" s="31">
        <f t="shared" si="3"/>
        <v>23</v>
      </c>
      <c r="D28" s="32">
        <f t="shared" si="1"/>
        <v>1.9166666666666667</v>
      </c>
      <c r="E28" s="32">
        <f t="shared" si="4"/>
        <v>8.3333333333333481E-2</v>
      </c>
      <c r="F28" s="31">
        <f t="shared" si="5"/>
        <v>0</v>
      </c>
      <c r="G28" s="36">
        <f>(G27*($K27/$K26)-L27)*(1+Assumptions!$B$15)^$F28</f>
        <v>756455388.69247246</v>
      </c>
      <c r="H28" s="36">
        <f>$H$6/$G$6*G28*(1+Assumptions!$B$16)^INT((C28-1)/12)*IF(B28="Monthly",1,12)</f>
        <v>68080.984982322523</v>
      </c>
      <c r="I28" s="40">
        <f>Assumptions!$B$14</f>
        <v>0.15</v>
      </c>
      <c r="J28" s="40">
        <f t="shared" si="6"/>
        <v>1.3451947011868914E-2</v>
      </c>
      <c r="K28" s="35">
        <f t="shared" si="7"/>
        <v>0.73235155430253707</v>
      </c>
      <c r="L28" s="37">
        <f>H28*Assumptions!$B$7</f>
        <v>34040.492491161262</v>
      </c>
      <c r="M28" s="36">
        <f>L28*Assumptions!$B$11</f>
        <v>6808.0984982322525</v>
      </c>
      <c r="N28" s="36">
        <f>H28*Assumptions!$B$11</f>
        <v>13616.196996464505</v>
      </c>
      <c r="O28" s="36">
        <f>N28*Assumptions!$B$12</f>
        <v>1361.6196996464505</v>
      </c>
      <c r="P28" s="36">
        <f>H28*Assumptions!$B$9</f>
        <v>5446.478798585802</v>
      </c>
      <c r="Q28" s="36">
        <f>H28*Assumptions!$B$8</f>
        <v>3404.0492491161262</v>
      </c>
      <c r="R28" s="37">
        <f>(R29)/((1+Assumptions!$B$21)^$E29)+H29/IF(H$3="EOP",((1+Assumptions!$B$21)^$E29),1)</f>
        <v>9641838.9358312506</v>
      </c>
      <c r="S28" s="36">
        <f>(S29)/((1+Assumptions!$B$21)^$E29)+L29/IF(L$3="EOP",((1+Assumptions!$B$21)^$E29),1)</f>
        <v>4713054.8879221557</v>
      </c>
      <c r="T28" s="36">
        <f>(T29)/((1+Assumptions!$B$21)^$E29)+M29/IF(M$3="EOP",((1+Assumptions!$B$21)^$E29),1)</f>
        <v>942610.97758443188</v>
      </c>
      <c r="U28" s="36">
        <f>(U29)/((1+Assumptions!$B$21)^$E29)+N29/IF(N$3="EOP",((1+Assumptions!$B$21)^$E29),1)</f>
        <v>1928367.7871662499</v>
      </c>
      <c r="V28" s="36">
        <f>(V29)/((1+Assumptions!$B$21)^$E29)+O29/IF(O$3="EOP",((1+Assumptions!$B$21)^$E29),1)</f>
        <v>192836.77871662492</v>
      </c>
      <c r="W28" s="36">
        <f>(W29)/((1+Assumptions!$B$21)^$E29)+P29/IF(P$3="EOP",((1+Assumptions!$B$21)^$E29),1)</f>
        <v>771347.11486649956</v>
      </c>
      <c r="X28" s="36">
        <f>(X29)/((1+Assumptions!$B$21)^$E29)+Q29/IF(Q$3="EOP",((1+Assumptions!$B$21)^$E29),1)</f>
        <v>471305.48879221594</v>
      </c>
      <c r="Y28" s="38">
        <f t="shared" si="2"/>
        <v>-2893211.4133851859</v>
      </c>
      <c r="Z28" s="37">
        <f>H29*Assumptions!$B$7*Assumptions!$B$25/$E29/12</f>
        <v>41976.312209687712</v>
      </c>
      <c r="AA28" s="36">
        <f>Z28*Assumptions!$B$11</f>
        <v>8395.2624419375425</v>
      </c>
      <c r="AB28" s="39">
        <f t="shared" si="8"/>
        <v>33581.04976775017</v>
      </c>
      <c r="AC28" s="87">
        <f t="shared" si="9"/>
        <v>-2859630.3636174356</v>
      </c>
      <c r="AD28" s="87">
        <f>Assumptions!$B$23*R28</f>
        <v>1446275.8403746875</v>
      </c>
      <c r="AE28" s="87">
        <f t="shared" si="11"/>
        <v>-1413354.5232427481</v>
      </c>
    </row>
    <row r="29" spans="1:31" s="21" customFormat="1" x14ac:dyDescent="0.25">
      <c r="A29" s="21">
        <f t="shared" si="10"/>
        <v>24</v>
      </c>
      <c r="B29" s="41" t="s">
        <v>17</v>
      </c>
      <c r="C29" s="23">
        <f t="shared" si="3"/>
        <v>24</v>
      </c>
      <c r="D29" s="22">
        <f t="shared" si="1"/>
        <v>2</v>
      </c>
      <c r="E29" s="22">
        <f t="shared" si="4"/>
        <v>8.3333333333333259E-2</v>
      </c>
      <c r="F29" s="23">
        <f t="shared" si="5"/>
        <v>0</v>
      </c>
      <c r="G29" s="27">
        <f>(G28*($K28/$K27)-L28)*(1+Assumptions!$B$15)^$F29</f>
        <v>746245550.39444745</v>
      </c>
      <c r="H29" s="27">
        <f>$H$6/$G$6*G29*(1+Assumptions!$B$16)^INT((C29-1)/12)*IF(B29="Monthly",1,12)</f>
        <v>67162.099535500281</v>
      </c>
      <c r="I29" s="42">
        <f>Assumptions!$B$14</f>
        <v>0.15</v>
      </c>
      <c r="J29" s="42">
        <f t="shared" si="6"/>
        <v>1.3451947011868914E-2</v>
      </c>
      <c r="K29" s="43">
        <f t="shared" si="7"/>
        <v>0.72249999999999948</v>
      </c>
      <c r="L29" s="26">
        <f>H29*Assumptions!$B$7</f>
        <v>33581.049767750141</v>
      </c>
      <c r="M29" s="27">
        <f>L29*Assumptions!$B$11</f>
        <v>6716.2099535500283</v>
      </c>
      <c r="N29" s="27">
        <f>H29*Assumptions!$B$11</f>
        <v>13432.419907100057</v>
      </c>
      <c r="O29" s="27">
        <f>N29*Assumptions!$B$12</f>
        <v>1343.2419907100057</v>
      </c>
      <c r="P29" s="27">
        <f>H29*Assumptions!$B$9</f>
        <v>5372.9679628400227</v>
      </c>
      <c r="Q29" s="27">
        <f>H29*Assumptions!$B$8</f>
        <v>3358.1049767750142</v>
      </c>
      <c r="R29" s="26">
        <f>(R30)/((1+Assumptions!$B$21)^$E30)+H30/IF(H$3="EOP",((1+Assumptions!$B$21)^$E30),1)</f>
        <v>9594399.1029151753</v>
      </c>
      <c r="S29" s="27">
        <f>(S30)/((1+Assumptions!$B$21)^$E30)+L30/IF(L$3="EOP",((1+Assumptions!$B$21)^$E30),1)</f>
        <v>4689181.9595543072</v>
      </c>
      <c r="T29" s="27">
        <f>(T30)/((1+Assumptions!$B$21)^$E30)+M30/IF(M$3="EOP",((1+Assumptions!$B$21)^$E30),1)</f>
        <v>937836.39191086218</v>
      </c>
      <c r="U29" s="27">
        <f>(U30)/((1+Assumptions!$B$21)^$E30)+N30/IF(N$3="EOP",((1+Assumptions!$B$21)^$E30),1)</f>
        <v>1918879.820583035</v>
      </c>
      <c r="V29" s="27">
        <f>(V30)/((1+Assumptions!$B$21)^$E30)+O30/IF(O$3="EOP",((1+Assumptions!$B$21)^$E30),1)</f>
        <v>191887.98205830343</v>
      </c>
      <c r="W29" s="27">
        <f>(W30)/((1+Assumptions!$B$21)^$E30)+P30/IF(P$3="EOP",((1+Assumptions!$B$21)^$E30),1)</f>
        <v>767551.92823321361</v>
      </c>
      <c r="X29" s="27">
        <f>(X30)/((1+Assumptions!$B$21)^$E30)+Q30/IF(Q$3="EOP",((1+Assumptions!$B$21)^$E30),1)</f>
        <v>468918.19595543109</v>
      </c>
      <c r="Y29" s="28">
        <f t="shared" si="2"/>
        <v>-2879591.5725583537</v>
      </c>
      <c r="Z29" s="26">
        <f>H30*Assumptions!$B$7*Assumptions!$B$25/$E30/12</f>
        <v>45616.991779080621</v>
      </c>
      <c r="AA29" s="27">
        <f>Z29*Assumptions!$B$11</f>
        <v>9123.3983558161253</v>
      </c>
      <c r="AB29" s="29">
        <f t="shared" si="8"/>
        <v>36493.593423264494</v>
      </c>
      <c r="AC29" s="86">
        <f t="shared" si="9"/>
        <v>-2843097.9791350891</v>
      </c>
      <c r="AD29" s="86">
        <f>Assumptions!$B$23*R29</f>
        <v>1439159.8654372762</v>
      </c>
      <c r="AE29" s="86">
        <f t="shared" si="11"/>
        <v>-1403938.1136978129</v>
      </c>
    </row>
    <row r="30" spans="1:31" x14ac:dyDescent="0.25">
      <c r="A30" s="1">
        <f t="shared" si="10"/>
        <v>25</v>
      </c>
      <c r="B30" s="30" t="s">
        <v>17</v>
      </c>
      <c r="C30" s="31">
        <f t="shared" si="3"/>
        <v>25</v>
      </c>
      <c r="D30" s="32">
        <f t="shared" si="1"/>
        <v>2.0833333333333335</v>
      </c>
      <c r="E30" s="32">
        <f t="shared" si="4"/>
        <v>8.3333333333333481E-2</v>
      </c>
      <c r="F30" s="31">
        <f t="shared" si="5"/>
        <v>1</v>
      </c>
      <c r="G30" s="36">
        <f>(G29*($K29/$K28)-L29)*(1+Assumptions!$B$15)^$F30</f>
        <v>750896984.01778924</v>
      </c>
      <c r="H30" s="36">
        <f>$H$6/$G$6*G30*(1+Assumptions!$B$16)^INT((C30-1)/12)*IF(B30="Monthly",1,12)</f>
        <v>72987.186846529119</v>
      </c>
      <c r="I30" s="40">
        <f>Assumptions!$B$14</f>
        <v>0.15</v>
      </c>
      <c r="J30" s="40">
        <f t="shared" si="6"/>
        <v>1.3451947011868914E-2</v>
      </c>
      <c r="K30" s="35">
        <f t="shared" si="7"/>
        <v>0.71278096828392423</v>
      </c>
      <c r="L30" s="37">
        <f>H30*Assumptions!$B$7</f>
        <v>36493.59342326456</v>
      </c>
      <c r="M30" s="36">
        <f>L30*Assumptions!$B$11</f>
        <v>7298.7186846529121</v>
      </c>
      <c r="N30" s="36">
        <f>H30*Assumptions!$B$11</f>
        <v>14597.437369305824</v>
      </c>
      <c r="O30" s="36">
        <f>N30*Assumptions!$B$12</f>
        <v>1459.7437369305826</v>
      </c>
      <c r="P30" s="36">
        <f>H30*Assumptions!$B$9</f>
        <v>5838.9749477223295</v>
      </c>
      <c r="Q30" s="36">
        <f>H30*Assumptions!$B$8</f>
        <v>3649.359342326456</v>
      </c>
      <c r="R30" s="37">
        <f>(R31)/((1+Assumptions!$B$21)^$E31)+H31/IF(H$3="EOP",((1+Assumptions!$B$21)^$E31),1)</f>
        <v>9541024.4656734802</v>
      </c>
      <c r="S30" s="36">
        <f>(S31)/((1+Assumptions!$B$21)^$E31)+L31/IF(L$3="EOP",((1+Assumptions!$B$21)^$E31),1)</f>
        <v>4662347.3132072259</v>
      </c>
      <c r="T30" s="36">
        <f>(T31)/((1+Assumptions!$B$21)^$E31)+M31/IF(M$3="EOP",((1+Assumptions!$B$21)^$E31),1)</f>
        <v>932469.46264144592</v>
      </c>
      <c r="U30" s="36">
        <f>(U31)/((1+Assumptions!$B$21)^$E31)+N31/IF(N$3="EOP",((1+Assumptions!$B$21)^$E31),1)</f>
        <v>1908204.8931346957</v>
      </c>
      <c r="V30" s="36">
        <f>(V31)/((1+Assumptions!$B$21)^$E31)+O31/IF(O$3="EOP",((1+Assumptions!$B$21)^$E31),1)</f>
        <v>190820.48931346953</v>
      </c>
      <c r="W30" s="36">
        <f>(W31)/((1+Assumptions!$B$21)^$E31)+P31/IF(P$3="EOP",((1+Assumptions!$B$21)^$E31),1)</f>
        <v>763281.957253878</v>
      </c>
      <c r="X30" s="36">
        <f>(X31)/((1+Assumptions!$B$21)^$E31)+Q31/IF(Q$3="EOP",((1+Assumptions!$B$21)^$E31),1)</f>
        <v>466234.73132072296</v>
      </c>
      <c r="Y30" s="38">
        <f t="shared" si="2"/>
        <v>-2864245.5227118735</v>
      </c>
      <c r="Z30" s="37">
        <f>H31*Assumptions!$B$7*Assumptions!$B$25/$E31/12</f>
        <v>45001.137437027333</v>
      </c>
      <c r="AA30" s="36">
        <f>Z30*Assumptions!$B$11</f>
        <v>9000.2274874054674</v>
      </c>
      <c r="AB30" s="39">
        <f t="shared" si="8"/>
        <v>36000.90994962187</v>
      </c>
      <c r="AC30" s="87">
        <f t="shared" si="9"/>
        <v>-2828244.6127622519</v>
      </c>
      <c r="AD30" s="87">
        <f>Assumptions!$B$23*R30</f>
        <v>1431153.6698510221</v>
      </c>
      <c r="AE30" s="87">
        <f t="shared" si="11"/>
        <v>-1397090.9429112298</v>
      </c>
    </row>
    <row r="31" spans="1:31" x14ac:dyDescent="0.25">
      <c r="A31" s="1">
        <f t="shared" si="10"/>
        <v>26</v>
      </c>
      <c r="B31" s="30" t="s">
        <v>17</v>
      </c>
      <c r="C31" s="31">
        <f t="shared" si="3"/>
        <v>26</v>
      </c>
      <c r="D31" s="32">
        <f t="shared" si="1"/>
        <v>2.1666666666666665</v>
      </c>
      <c r="E31" s="32">
        <f t="shared" si="4"/>
        <v>8.3333333333333037E-2</v>
      </c>
      <c r="F31" s="31">
        <f t="shared" si="5"/>
        <v>0</v>
      </c>
      <c r="G31" s="36">
        <f>(G30*($K30/$K29)-L30)*(1+Assumptions!$B$15)^$F31</f>
        <v>740759463.9839865</v>
      </c>
      <c r="H31" s="36">
        <f>$H$6/$G$6*G31*(1+Assumptions!$B$16)^INT((C31-1)/12)*IF(B31="Monthly",1,12)</f>
        <v>72001.819899243492</v>
      </c>
      <c r="I31" s="40">
        <f>Assumptions!$B$14</f>
        <v>0.15</v>
      </c>
      <c r="J31" s="40">
        <f t="shared" si="6"/>
        <v>1.3451947011868803E-2</v>
      </c>
      <c r="K31" s="35">
        <f t="shared" si="7"/>
        <v>0.70319267646750039</v>
      </c>
      <c r="L31" s="37">
        <f>H31*Assumptions!$B$7</f>
        <v>36000.909949621746</v>
      </c>
      <c r="M31" s="36">
        <f>L31*Assumptions!$B$11</f>
        <v>7200.1819899243492</v>
      </c>
      <c r="N31" s="36">
        <f>H31*Assumptions!$B$11</f>
        <v>14400.363979848698</v>
      </c>
      <c r="O31" s="36">
        <f>N31*Assumptions!$B$12</f>
        <v>1440.0363979848698</v>
      </c>
      <c r="P31" s="36">
        <f>H31*Assumptions!$B$9</f>
        <v>5760.1455919394793</v>
      </c>
      <c r="Q31" s="36">
        <f>H31*Assumptions!$B$8</f>
        <v>3600.0909949621746</v>
      </c>
      <c r="R31" s="37">
        <f>(R32)/((1+Assumptions!$B$21)^$E32)+H32/IF(H$3="EOP",((1+Assumptions!$B$21)^$E32),1)</f>
        <v>9488527.2820599638</v>
      </c>
      <c r="S31" s="36">
        <f>(S32)/((1+Assumptions!$B$21)^$E32)+L32/IF(L$3="EOP",((1+Assumptions!$B$21)^$E32),1)</f>
        <v>4635950.0753559526</v>
      </c>
      <c r="T31" s="36">
        <f>(T32)/((1+Assumptions!$B$21)^$E32)+M32/IF(M$3="EOP",((1+Assumptions!$B$21)^$E32),1)</f>
        <v>927190.01507119113</v>
      </c>
      <c r="U31" s="36">
        <f>(U32)/((1+Assumptions!$B$21)^$E32)+N32/IF(N$3="EOP",((1+Assumptions!$B$21)^$E32),1)</f>
        <v>1897705.4564119924</v>
      </c>
      <c r="V31" s="36">
        <f>(V32)/((1+Assumptions!$B$21)^$E32)+O32/IF(O$3="EOP",((1+Assumptions!$B$21)^$E32),1)</f>
        <v>189770.54564119922</v>
      </c>
      <c r="W31" s="36">
        <f>(W32)/((1+Assumptions!$B$21)^$E32)+P32/IF(P$3="EOP",((1+Assumptions!$B$21)^$E32),1)</f>
        <v>759082.18256479676</v>
      </c>
      <c r="X31" s="36">
        <f>(X32)/((1+Assumptions!$B$21)^$E32)+Q32/IF(Q$3="EOP",((1+Assumptions!$B$21)^$E32),1)</f>
        <v>463595.00753559556</v>
      </c>
      <c r="Y31" s="38">
        <f t="shared" si="2"/>
        <v>-2849155.1209040168</v>
      </c>
      <c r="Z31" s="37">
        <f>H32*Assumptions!$B$7*Assumptions!$B$25/$E32/12</f>
        <v>44393.59746547095</v>
      </c>
      <c r="AA31" s="36">
        <f>Z31*Assumptions!$B$11</f>
        <v>8878.7194930941896</v>
      </c>
      <c r="AB31" s="39">
        <f t="shared" si="8"/>
        <v>35514.877972376758</v>
      </c>
      <c r="AC31" s="87">
        <f t="shared" si="9"/>
        <v>-2813640.2429316402</v>
      </c>
      <c r="AD31" s="87">
        <f>Assumptions!$B$23*R31</f>
        <v>1423279.0923089946</v>
      </c>
      <c r="AE31" s="87">
        <f t="shared" si="11"/>
        <v>-1390361.1506226456</v>
      </c>
    </row>
    <row r="32" spans="1:31" x14ac:dyDescent="0.25">
      <c r="A32" s="1">
        <f t="shared" si="10"/>
        <v>27</v>
      </c>
      <c r="B32" s="30" t="s">
        <v>17</v>
      </c>
      <c r="C32" s="31">
        <f t="shared" si="3"/>
        <v>27</v>
      </c>
      <c r="D32" s="32">
        <f t="shared" si="1"/>
        <v>2.25</v>
      </c>
      <c r="E32" s="32">
        <f t="shared" si="4"/>
        <v>8.3333333333333481E-2</v>
      </c>
      <c r="F32" s="31">
        <f t="shared" si="5"/>
        <v>0</v>
      </c>
      <c r="G32" s="36">
        <f>(G31*($K31/$K30)-L31)*(1+Assumptions!$B$15)^$F32</f>
        <v>730758806.01598394</v>
      </c>
      <c r="H32" s="36">
        <f>$H$6/$G$6*G32*(1+Assumptions!$B$16)^INT((C32-1)/12)*IF(B32="Monthly",1,12)</f>
        <v>71029.755944753648</v>
      </c>
      <c r="I32" s="40">
        <f>Assumptions!$B$14</f>
        <v>0.15</v>
      </c>
      <c r="J32" s="40">
        <f t="shared" si="6"/>
        <v>1.3451947011868914E-2</v>
      </c>
      <c r="K32" s="35">
        <f t="shared" si="7"/>
        <v>0.69373336584452527</v>
      </c>
      <c r="L32" s="37">
        <f>H32*Assumptions!$B$7</f>
        <v>35514.877972376824</v>
      </c>
      <c r="M32" s="36">
        <f>L32*Assumptions!$B$11</f>
        <v>7102.9755944753651</v>
      </c>
      <c r="N32" s="36">
        <f>H32*Assumptions!$B$11</f>
        <v>14205.95118895073</v>
      </c>
      <c r="O32" s="36">
        <f>N32*Assumptions!$B$12</f>
        <v>1420.595118895073</v>
      </c>
      <c r="P32" s="36">
        <f>H32*Assumptions!$B$9</f>
        <v>5682.3804755802921</v>
      </c>
      <c r="Q32" s="36">
        <f>H32*Assumptions!$B$8</f>
        <v>3551.4877972376826</v>
      </c>
      <c r="R32" s="37">
        <f>(R33)/((1+Assumptions!$B$21)^$E33)+H33/IF(H$3="EOP",((1+Assumptions!$B$21)^$E33),1)</f>
        <v>9436896.0290906597</v>
      </c>
      <c r="S32" s="36">
        <f>(S33)/((1+Assumptions!$B$21)^$E33)+L33/IF(L$3="EOP",((1+Assumptions!$B$21)^$E33),1)</f>
        <v>4609984.4954939755</v>
      </c>
      <c r="T32" s="36">
        <f>(T33)/((1+Assumptions!$B$21)^$E33)+M33/IF(M$3="EOP",((1+Assumptions!$B$21)^$E33),1)</f>
        <v>921996.89909879561</v>
      </c>
      <c r="U32" s="36">
        <f>(U33)/((1+Assumptions!$B$21)^$E33)+N33/IF(N$3="EOP",((1+Assumptions!$B$21)^$E33),1)</f>
        <v>1887379.2058181313</v>
      </c>
      <c r="V32" s="36">
        <f>(V33)/((1+Assumptions!$B$21)^$E33)+O33/IF(O$3="EOP",((1+Assumptions!$B$21)^$E33),1)</f>
        <v>188737.92058181312</v>
      </c>
      <c r="W32" s="36">
        <f>(W33)/((1+Assumptions!$B$21)^$E33)+P33/IF(P$3="EOP",((1+Assumptions!$B$21)^$E33),1)</f>
        <v>754951.68232725235</v>
      </c>
      <c r="X32" s="36">
        <f>(X33)/((1+Assumptions!$B$21)^$E33)+Q33/IF(Q$3="EOP",((1+Assumptions!$B$21)^$E33),1)</f>
        <v>460998.4495493978</v>
      </c>
      <c r="Y32" s="38">
        <f t="shared" si="2"/>
        <v>-2834317.0155825112</v>
      </c>
      <c r="Z32" s="37">
        <f>H33*Assumptions!$B$7*Assumptions!$B$25/$E33/12</f>
        <v>43794.259615862371</v>
      </c>
      <c r="AA32" s="36">
        <f>Z32*Assumptions!$B$11</f>
        <v>8758.8519231724749</v>
      </c>
      <c r="AB32" s="39">
        <f t="shared" si="8"/>
        <v>35035.4076926899</v>
      </c>
      <c r="AC32" s="87">
        <f t="shared" si="9"/>
        <v>-2799281.6078898213</v>
      </c>
      <c r="AD32" s="87">
        <f>Assumptions!$B$23*R32</f>
        <v>1415534.4043635989</v>
      </c>
      <c r="AE32" s="87">
        <f t="shared" si="11"/>
        <v>-1383747.2035262224</v>
      </c>
    </row>
    <row r="33" spans="1:31" x14ac:dyDescent="0.25">
      <c r="A33" s="1">
        <f t="shared" si="10"/>
        <v>28</v>
      </c>
      <c r="B33" s="30" t="s">
        <v>17</v>
      </c>
      <c r="C33" s="31">
        <f t="shared" si="3"/>
        <v>28</v>
      </c>
      <c r="D33" s="32">
        <f t="shared" si="1"/>
        <v>2.3333333333333335</v>
      </c>
      <c r="E33" s="32">
        <f t="shared" si="4"/>
        <v>8.3333333333333481E-2</v>
      </c>
      <c r="F33" s="31">
        <f t="shared" si="5"/>
        <v>0</v>
      </c>
      <c r="G33" s="36">
        <f>(G32*($K32/$K31)-L32)*(1+Assumptions!$B$15)^$F33</f>
        <v>720893162.40102792</v>
      </c>
      <c r="H33" s="36">
        <f>$H$6/$G$6*G33*(1+Assumptions!$B$16)^INT((C33-1)/12)*IF(B33="Monthly",1,12)</f>
        <v>70070.815385379916</v>
      </c>
      <c r="I33" s="40">
        <f>Assumptions!$B$14</f>
        <v>0.15</v>
      </c>
      <c r="J33" s="40">
        <f t="shared" si="6"/>
        <v>1.3451947011868914E-2</v>
      </c>
      <c r="K33" s="35">
        <f t="shared" si="7"/>
        <v>0.6844013013668192</v>
      </c>
      <c r="L33" s="37">
        <f>H33*Assumptions!$B$7</f>
        <v>35035.407692689958</v>
      </c>
      <c r="M33" s="36">
        <f>L33*Assumptions!$B$11</f>
        <v>7007.0815385379919</v>
      </c>
      <c r="N33" s="36">
        <f>H33*Assumptions!$B$11</f>
        <v>14014.163077075984</v>
      </c>
      <c r="O33" s="36">
        <f>N33*Assumptions!$B$12</f>
        <v>1401.4163077075984</v>
      </c>
      <c r="P33" s="36">
        <f>H33*Assumptions!$B$9</f>
        <v>5605.6652308303937</v>
      </c>
      <c r="Q33" s="36">
        <f>H33*Assumptions!$B$8</f>
        <v>3503.540769268996</v>
      </c>
      <c r="R33" s="37">
        <f>(R34)/((1+Assumptions!$B$21)^$E34)+H34/IF(H$3="EOP",((1+Assumptions!$B$21)^$E34),1)</f>
        <v>9386119.340013748</v>
      </c>
      <c r="S33" s="36">
        <f>(S34)/((1+Assumptions!$B$21)^$E34)+L34/IF(L$3="EOP",((1+Assumptions!$B$21)^$E34),1)</f>
        <v>4584444.901068517</v>
      </c>
      <c r="T33" s="36">
        <f>(T34)/((1+Assumptions!$B$21)^$E34)+M34/IF(M$3="EOP",((1+Assumptions!$B$21)^$E34),1)</f>
        <v>916888.98021370405</v>
      </c>
      <c r="U33" s="36">
        <f>(U34)/((1+Assumptions!$B$21)^$E34)+N34/IF(N$3="EOP",((1+Assumptions!$B$21)^$E34),1)</f>
        <v>1877223.8680027493</v>
      </c>
      <c r="V33" s="36">
        <f>(V34)/((1+Assumptions!$B$21)^$E34)+O34/IF(O$3="EOP",((1+Assumptions!$B$21)^$E34),1)</f>
        <v>187722.38680027489</v>
      </c>
      <c r="W33" s="36">
        <f>(W34)/((1+Assumptions!$B$21)^$E34)+P34/IF(P$3="EOP",((1+Assumptions!$B$21)^$E34),1)</f>
        <v>750889.54720109946</v>
      </c>
      <c r="X33" s="36">
        <f>(X34)/((1+Assumptions!$B$21)^$E34)+Q34/IF(Q$3="EOP",((1+Assumptions!$B$21)^$E34),1)</f>
        <v>458444.49010685203</v>
      </c>
      <c r="Y33" s="38">
        <f t="shared" si="2"/>
        <v>-2819727.9006485101</v>
      </c>
      <c r="Z33" s="37">
        <f>H34*Assumptions!$B$7*Assumptions!$B$25/$E34/12</f>
        <v>43203.013155068656</v>
      </c>
      <c r="AA33" s="36">
        <f>Z33*Assumptions!$B$11</f>
        <v>8640.6026310137313</v>
      </c>
      <c r="AB33" s="39">
        <f t="shared" si="8"/>
        <v>34562.410524054925</v>
      </c>
      <c r="AC33" s="87">
        <f t="shared" si="9"/>
        <v>-2785165.4901244552</v>
      </c>
      <c r="AD33" s="87">
        <f>Assumptions!$B$23*R33</f>
        <v>1407917.9010020623</v>
      </c>
      <c r="AE33" s="87">
        <f t="shared" si="11"/>
        <v>-1377247.5891223929</v>
      </c>
    </row>
    <row r="34" spans="1:31" x14ac:dyDescent="0.25">
      <c r="A34" s="1">
        <f t="shared" si="10"/>
        <v>29</v>
      </c>
      <c r="B34" s="30" t="s">
        <v>17</v>
      </c>
      <c r="C34" s="31">
        <f t="shared" si="3"/>
        <v>29</v>
      </c>
      <c r="D34" s="32">
        <f t="shared" si="1"/>
        <v>2.4166666666666665</v>
      </c>
      <c r="E34" s="32">
        <f t="shared" si="4"/>
        <v>8.3333333333333037E-2</v>
      </c>
      <c r="F34" s="31">
        <f t="shared" si="5"/>
        <v>0</v>
      </c>
      <c r="G34" s="36">
        <f>(G33*($K33/$K32)-L33)*(1+Assumptions!$B$15)^$F34</f>
        <v>711160710.37149787</v>
      </c>
      <c r="H34" s="36">
        <f>$H$6/$G$6*G34*(1+Assumptions!$B$16)^INT((C34-1)/12)*IF(B34="Monthly",1,12)</f>
        <v>69124.821048109603</v>
      </c>
      <c r="I34" s="40">
        <f>Assumptions!$B$14</f>
        <v>0.15</v>
      </c>
      <c r="J34" s="40">
        <f t="shared" si="6"/>
        <v>1.3451947011868803E-2</v>
      </c>
      <c r="K34" s="35">
        <f t="shared" si="7"/>
        <v>0.67519477132597872</v>
      </c>
      <c r="L34" s="37">
        <f>H34*Assumptions!$B$7</f>
        <v>34562.410524054801</v>
      </c>
      <c r="M34" s="36">
        <f>L34*Assumptions!$B$11</f>
        <v>6912.4821048109607</v>
      </c>
      <c r="N34" s="36">
        <f>H34*Assumptions!$B$11</f>
        <v>13824.964209621921</v>
      </c>
      <c r="O34" s="36">
        <f>N34*Assumptions!$B$12</f>
        <v>1382.4964209621921</v>
      </c>
      <c r="P34" s="36">
        <f>H34*Assumptions!$B$9</f>
        <v>5529.9856838487685</v>
      </c>
      <c r="Q34" s="36">
        <f>H34*Assumptions!$B$8</f>
        <v>3456.2410524054803</v>
      </c>
      <c r="R34" s="37">
        <f>(R35)/((1+Assumptions!$B$21)^$E35)+H35/IF(H$3="EOP",((1+Assumptions!$B$21)^$E35),1)</f>
        <v>9336186.0022017304</v>
      </c>
      <c r="S34" s="36">
        <f>(S35)/((1+Assumptions!$B$21)^$E35)+L35/IF(L$3="EOP",((1+Assumptions!$B$21)^$E35),1)</f>
        <v>4559325.6964287795</v>
      </c>
      <c r="T34" s="36">
        <f>(T35)/((1+Assumptions!$B$21)^$E35)+M35/IF(M$3="EOP",((1+Assumptions!$B$21)^$E35),1)</f>
        <v>911865.13928575639</v>
      </c>
      <c r="U34" s="36">
        <f>(U35)/((1+Assumptions!$B$21)^$E35)+N35/IF(N$3="EOP",((1+Assumptions!$B$21)^$E35),1)</f>
        <v>1867237.2004403456</v>
      </c>
      <c r="V34" s="36">
        <f>(V35)/((1+Assumptions!$B$21)^$E35)+O35/IF(O$3="EOP",((1+Assumptions!$B$21)^$E35),1)</f>
        <v>186723.72004403453</v>
      </c>
      <c r="W34" s="36">
        <f>(W35)/((1+Assumptions!$B$21)^$E35)+P35/IF(P$3="EOP",((1+Assumptions!$B$21)^$E35),1)</f>
        <v>746894.88017613802</v>
      </c>
      <c r="X34" s="36">
        <f>(X35)/((1+Assumptions!$B$21)^$E35)+Q35/IF(Q$3="EOP",((1+Assumptions!$B$21)^$E35),1)</f>
        <v>455932.5696428782</v>
      </c>
      <c r="Y34" s="38">
        <f t="shared" si="2"/>
        <v>-2805384.5148433801</v>
      </c>
      <c r="Z34" s="37">
        <f>H35*Assumptions!$B$7*Assumptions!$B$25/$E35/12</f>
        <v>42619.748844914029</v>
      </c>
      <c r="AA34" s="36">
        <f>Z34*Assumptions!$B$11</f>
        <v>8523.9497689828058</v>
      </c>
      <c r="AB34" s="39">
        <f t="shared" si="8"/>
        <v>34095.799075931223</v>
      </c>
      <c r="AC34" s="87">
        <f t="shared" si="9"/>
        <v>-2771288.7157674488</v>
      </c>
      <c r="AD34" s="87">
        <f>Assumptions!$B$23*R34</f>
        <v>1400427.9003302595</v>
      </c>
      <c r="AE34" s="87">
        <f t="shared" si="11"/>
        <v>-1370860.8154371893</v>
      </c>
    </row>
    <row r="35" spans="1:31" x14ac:dyDescent="0.25">
      <c r="A35" s="1">
        <f t="shared" si="10"/>
        <v>30</v>
      </c>
      <c r="B35" s="30" t="s">
        <v>17</v>
      </c>
      <c r="C35" s="31">
        <f t="shared" si="3"/>
        <v>30</v>
      </c>
      <c r="D35" s="32">
        <f t="shared" si="1"/>
        <v>2.5</v>
      </c>
      <c r="E35" s="32">
        <f t="shared" si="4"/>
        <v>8.3333333333333481E-2</v>
      </c>
      <c r="F35" s="31">
        <f t="shared" si="5"/>
        <v>0</v>
      </c>
      <c r="G35" s="36">
        <f>(G34*($K34/$K33)-L34)*(1+Assumptions!$B$15)^$F35</f>
        <v>701559651.76813352</v>
      </c>
      <c r="H35" s="36">
        <f>$H$6/$G$6*G35*(1+Assumptions!$B$16)^INT((C35-1)/12)*IF(B35="Monthly",1,12)</f>
        <v>68191.598151862578</v>
      </c>
      <c r="I35" s="40">
        <f>Assumptions!$B$14</f>
        <v>0.15</v>
      </c>
      <c r="J35" s="40">
        <f t="shared" si="6"/>
        <v>1.3451947011868914E-2</v>
      </c>
      <c r="K35" s="35">
        <f t="shared" si="7"/>
        <v>0.66611208703941072</v>
      </c>
      <c r="L35" s="37">
        <f>H35*Assumptions!$B$7</f>
        <v>34095.799075931289</v>
      </c>
      <c r="M35" s="36">
        <f>L35*Assumptions!$B$11</f>
        <v>6819.1598151862581</v>
      </c>
      <c r="N35" s="36">
        <f>H35*Assumptions!$B$11</f>
        <v>13638.319630372516</v>
      </c>
      <c r="O35" s="36">
        <f>N35*Assumptions!$B$12</f>
        <v>1363.8319630372516</v>
      </c>
      <c r="P35" s="36">
        <f>H35*Assumptions!$B$9</f>
        <v>5455.3278521490065</v>
      </c>
      <c r="Q35" s="36">
        <f>H35*Assumptions!$B$8</f>
        <v>3409.5799075931291</v>
      </c>
      <c r="R35" s="37">
        <f>(R36)/((1+Assumptions!$B$21)^$E36)+H36/IF(H$3="EOP",((1+Assumptions!$B$21)^$E36),1)</f>
        <v>9287084.9550720304</v>
      </c>
      <c r="S35" s="36">
        <f>(S36)/((1+Assumptions!$B$21)^$E36)+L36/IF(L$3="EOP",((1+Assumptions!$B$21)^$E36),1)</f>
        <v>4534621.361788379</v>
      </c>
      <c r="T35" s="36">
        <f>(T36)/((1+Assumptions!$B$21)^$E36)+M36/IF(M$3="EOP",((1+Assumptions!$B$21)^$E36),1)</f>
        <v>906924.27235767629</v>
      </c>
      <c r="U35" s="36">
        <f>(U36)/((1+Assumptions!$B$21)^$E36)+N36/IF(N$3="EOP",((1+Assumptions!$B$21)^$E36),1)</f>
        <v>1857416.9910144056</v>
      </c>
      <c r="V35" s="36">
        <f>(V36)/((1+Assumptions!$B$21)^$E36)+O36/IF(O$3="EOP",((1+Assumptions!$B$21)^$E36),1)</f>
        <v>185741.69910144055</v>
      </c>
      <c r="W35" s="36">
        <f>(W36)/((1+Assumptions!$B$21)^$E36)+P36/IF(P$3="EOP",((1+Assumptions!$B$21)^$E36),1)</f>
        <v>742966.79640576208</v>
      </c>
      <c r="X35" s="36">
        <f>(X36)/((1+Assumptions!$B$21)^$E36)+Q36/IF(Q$3="EOP",((1+Assumptions!$B$21)^$E36),1)</f>
        <v>453462.13617883815</v>
      </c>
      <c r="Y35" s="38">
        <f t="shared" si="2"/>
        <v>-2791283.6411437625</v>
      </c>
      <c r="Z35" s="37">
        <f>H36*Assumptions!$B$7*Assumptions!$B$25/$E36/12</f>
        <v>42044.358921999228</v>
      </c>
      <c r="AA35" s="36">
        <f>Z35*Assumptions!$B$11</f>
        <v>8408.8717843998456</v>
      </c>
      <c r="AB35" s="39">
        <f t="shared" si="8"/>
        <v>33635.487137599383</v>
      </c>
      <c r="AC35" s="87">
        <f t="shared" si="9"/>
        <v>-2757648.1540061631</v>
      </c>
      <c r="AD35" s="87">
        <f>Assumptions!$B$23*R35</f>
        <v>1393062.7432608046</v>
      </c>
      <c r="AE35" s="87">
        <f t="shared" si="11"/>
        <v>-1364585.4107453586</v>
      </c>
    </row>
    <row r="36" spans="1:31" x14ac:dyDescent="0.25">
      <c r="A36" s="1">
        <f t="shared" si="10"/>
        <v>31</v>
      </c>
      <c r="B36" s="30" t="s">
        <v>17</v>
      </c>
      <c r="C36" s="31">
        <f t="shared" si="3"/>
        <v>31</v>
      </c>
      <c r="D36" s="32">
        <f t="shared" si="1"/>
        <v>2.5833333333333335</v>
      </c>
      <c r="E36" s="32">
        <f t="shared" si="4"/>
        <v>8.3333333333333481E-2</v>
      </c>
      <c r="F36" s="31">
        <f t="shared" si="5"/>
        <v>0</v>
      </c>
      <c r="G36" s="36">
        <f>(G35*($K35/$K34)-L35)*(1+Assumptions!$B$15)^$F36</f>
        <v>692088212.70780742</v>
      </c>
      <c r="H36" s="36">
        <f>$H$6/$G$6*G36*(1+Assumptions!$B$16)^INT((C36-1)/12)*IF(B36="Monthly",1,12)</f>
        <v>67270.974275198882</v>
      </c>
      <c r="I36" s="40">
        <f>Assumptions!$B$14</f>
        <v>0.15</v>
      </c>
      <c r="J36" s="40">
        <f t="shared" si="6"/>
        <v>1.3451947011868914E-2</v>
      </c>
      <c r="K36" s="35">
        <f t="shared" si="7"/>
        <v>0.65715158254059114</v>
      </c>
      <c r="L36" s="37">
        <f>H36*Assumptions!$B$7</f>
        <v>33635.487137599441</v>
      </c>
      <c r="M36" s="36">
        <f>L36*Assumptions!$B$11</f>
        <v>6727.0974275198887</v>
      </c>
      <c r="N36" s="36">
        <f>H36*Assumptions!$B$11</f>
        <v>13454.194855039777</v>
      </c>
      <c r="O36" s="36">
        <f>N36*Assumptions!$B$12</f>
        <v>1345.4194855039777</v>
      </c>
      <c r="P36" s="36">
        <f>H36*Assumptions!$B$9</f>
        <v>5381.677942015911</v>
      </c>
      <c r="Q36" s="36">
        <f>H36*Assumptions!$B$8</f>
        <v>3363.5487137599443</v>
      </c>
      <c r="R36" s="37">
        <f>(R37)/((1+Assumptions!$B$21)^$E37)+H37/IF(H$3="EOP",((1+Assumptions!$B$21)^$E37),1)</f>
        <v>9238805.2880356815</v>
      </c>
      <c r="S36" s="36">
        <f>(S37)/((1+Assumptions!$B$21)^$E37)+L37/IF(L$3="EOP",((1+Assumptions!$B$21)^$E37),1)</f>
        <v>4510326.4522017958</v>
      </c>
      <c r="T36" s="36">
        <f>(T37)/((1+Assumptions!$B$21)^$E37)+M37/IF(M$3="EOP",((1+Assumptions!$B$21)^$E37),1)</f>
        <v>902065.29044035962</v>
      </c>
      <c r="U36" s="36">
        <f>(U37)/((1+Assumptions!$B$21)^$E37)+N37/IF(N$3="EOP",((1+Assumptions!$B$21)^$E37),1)</f>
        <v>1847761.057607136</v>
      </c>
      <c r="V36" s="36">
        <f>(V37)/((1+Assumptions!$B$21)^$E37)+O37/IF(O$3="EOP",((1+Assumptions!$B$21)^$E37),1)</f>
        <v>184776.10576071357</v>
      </c>
      <c r="W36" s="36">
        <f>(W37)/((1+Assumptions!$B$21)^$E37)+P37/IF(P$3="EOP",((1+Assumptions!$B$21)^$E37),1)</f>
        <v>739104.42304285418</v>
      </c>
      <c r="X36" s="36">
        <f>(X37)/((1+Assumptions!$B$21)^$E37)+Q37/IF(Q$3="EOP",((1+Assumptions!$B$21)^$E37),1)</f>
        <v>451032.64522017981</v>
      </c>
      <c r="Y36" s="38">
        <f t="shared" si="2"/>
        <v>-2777422.1061647888</v>
      </c>
      <c r="Z36" s="37">
        <f>H37*Assumptions!$B$7*Assumptions!$B$25/$E37/12</f>
        <v>41476.737077789112</v>
      </c>
      <c r="AA36" s="36">
        <f>Z36*Assumptions!$B$11</f>
        <v>8295.3474155578224</v>
      </c>
      <c r="AB36" s="39">
        <f t="shared" si="8"/>
        <v>33181.38966223129</v>
      </c>
      <c r="AC36" s="87">
        <f t="shared" si="9"/>
        <v>-2744240.7165025575</v>
      </c>
      <c r="AD36" s="87">
        <f>Assumptions!$B$23*R36</f>
        <v>1385820.7932053523</v>
      </c>
      <c r="AE36" s="87">
        <f t="shared" si="11"/>
        <v>-1358419.9232972052</v>
      </c>
    </row>
    <row r="37" spans="1:31" x14ac:dyDescent="0.25">
      <c r="A37" s="1">
        <f t="shared" si="10"/>
        <v>32</v>
      </c>
      <c r="B37" s="30" t="s">
        <v>17</v>
      </c>
      <c r="C37" s="31">
        <f t="shared" si="3"/>
        <v>32</v>
      </c>
      <c r="D37" s="32">
        <f t="shared" si="1"/>
        <v>2.6666666666666665</v>
      </c>
      <c r="E37" s="32">
        <f t="shared" si="4"/>
        <v>8.3333333333333037E-2</v>
      </c>
      <c r="F37" s="31">
        <f t="shared" si="5"/>
        <v>0</v>
      </c>
      <c r="G37" s="36">
        <f>(G36*($K36/$K35)-L36)*(1+Assumptions!$B$15)^$F37</f>
        <v>682744643.25578535</v>
      </c>
      <c r="H37" s="36">
        <f>$H$6/$G$6*G37*(1+Assumptions!$B$16)^INT((C37-1)/12)*IF(B37="Monthly",1,12)</f>
        <v>66362.779324462346</v>
      </c>
      <c r="I37" s="40">
        <f>Assumptions!$B$14</f>
        <v>0.15</v>
      </c>
      <c r="J37" s="40">
        <f t="shared" si="6"/>
        <v>1.3451947011868803E-2</v>
      </c>
      <c r="K37" s="35">
        <f t="shared" si="7"/>
        <v>0.64831161427348938</v>
      </c>
      <c r="L37" s="37">
        <f>H37*Assumptions!$B$7</f>
        <v>33181.389662231173</v>
      </c>
      <c r="M37" s="36">
        <f>L37*Assumptions!$B$11</f>
        <v>6636.2779324462354</v>
      </c>
      <c r="N37" s="36">
        <f>H37*Assumptions!$B$11</f>
        <v>13272.555864892471</v>
      </c>
      <c r="O37" s="36">
        <f>N37*Assumptions!$B$12</f>
        <v>1327.2555864892472</v>
      </c>
      <c r="P37" s="36">
        <f>H37*Assumptions!$B$9</f>
        <v>5309.0223459569879</v>
      </c>
      <c r="Q37" s="36">
        <f>H37*Assumptions!$B$8</f>
        <v>3318.1389662231177</v>
      </c>
      <c r="R37" s="37">
        <f>(R38)/((1+Assumptions!$B$21)^$E38)+H38/IF(H$3="EOP",((1+Assumptions!$B$21)^$E38),1)</f>
        <v>9191336.2384737097</v>
      </c>
      <c r="S37" s="36">
        <f>(S38)/((1+Assumptions!$B$21)^$E38)+L38/IF(L$3="EOP",((1+Assumptions!$B$21)^$E38),1)</f>
        <v>4486435.5965546416</v>
      </c>
      <c r="T37" s="36">
        <f>(T38)/((1+Assumptions!$B$21)^$E38)+M38/IF(M$3="EOP",((1+Assumptions!$B$21)^$E38),1)</f>
        <v>897287.11931092863</v>
      </c>
      <c r="U37" s="36">
        <f>(U38)/((1+Assumptions!$B$21)^$E38)+N38/IF(N$3="EOP",((1+Assumptions!$B$21)^$E38),1)</f>
        <v>1838267.2476947417</v>
      </c>
      <c r="V37" s="36">
        <f>(V38)/((1+Assumptions!$B$21)^$E38)+O38/IF(O$3="EOP",((1+Assumptions!$B$21)^$E38),1)</f>
        <v>183826.72476947415</v>
      </c>
      <c r="W37" s="36">
        <f>(W38)/((1+Assumptions!$B$21)^$E38)+P38/IF(P$3="EOP",((1+Assumptions!$B$21)^$E38),1)</f>
        <v>735306.89907789649</v>
      </c>
      <c r="X37" s="36">
        <f>(X38)/((1+Assumptions!$B$21)^$E38)+Q38/IF(Q$3="EOP",((1+Assumptions!$B$21)^$E38),1)</f>
        <v>448643.55965546431</v>
      </c>
      <c r="Y37" s="38">
        <f t="shared" si="2"/>
        <v>-2763796.7795713679</v>
      </c>
      <c r="Z37" s="37">
        <f>H38*Assumptions!$B$7*Assumptions!$B$25/$E38/12</f>
        <v>40916.778438971276</v>
      </c>
      <c r="AA37" s="36">
        <f>Z37*Assumptions!$B$11</f>
        <v>8183.3556877942556</v>
      </c>
      <c r="AB37" s="39">
        <f t="shared" si="8"/>
        <v>32733.422751177022</v>
      </c>
      <c r="AC37" s="87">
        <f t="shared" si="9"/>
        <v>-2731063.3568201908</v>
      </c>
      <c r="AD37" s="87">
        <f>Assumptions!$B$23*R37</f>
        <v>1378700.4357710565</v>
      </c>
      <c r="AE37" s="87">
        <f t="shared" si="11"/>
        <v>-1352362.9210491343</v>
      </c>
    </row>
    <row r="38" spans="1:31" x14ac:dyDescent="0.25">
      <c r="A38" s="1">
        <f t="shared" si="10"/>
        <v>33</v>
      </c>
      <c r="B38" s="30" t="s">
        <v>17</v>
      </c>
      <c r="C38" s="31">
        <f t="shared" si="3"/>
        <v>33</v>
      </c>
      <c r="D38" s="32">
        <f t="shared" si="1"/>
        <v>2.75</v>
      </c>
      <c r="E38" s="32">
        <f t="shared" si="4"/>
        <v>8.3333333333333481E-2</v>
      </c>
      <c r="F38" s="31">
        <f t="shared" si="5"/>
        <v>0</v>
      </c>
      <c r="G38" s="36">
        <f>(G37*($K37/$K36)-L37)*(1+Assumptions!$B$15)^$F38</f>
        <v>673527217.10240901</v>
      </c>
      <c r="H38" s="36">
        <f>$H$6/$G$6*G38*(1+Assumptions!$B$16)^INT((C38-1)/12)*IF(B38="Monthly",1,12)</f>
        <v>65466.845502354161</v>
      </c>
      <c r="I38" s="40">
        <f>Assumptions!$B$14</f>
        <v>0.15</v>
      </c>
      <c r="J38" s="40">
        <f t="shared" si="6"/>
        <v>1.3451947011868914E-2</v>
      </c>
      <c r="K38" s="35">
        <f t="shared" si="7"/>
        <v>0.63959056079110321</v>
      </c>
      <c r="L38" s="37">
        <f>H38*Assumptions!$B$7</f>
        <v>32733.42275117708</v>
      </c>
      <c r="M38" s="36">
        <f>L38*Assumptions!$B$11</f>
        <v>6546.6845502354163</v>
      </c>
      <c r="N38" s="36">
        <f>H38*Assumptions!$B$11</f>
        <v>13093.369100470833</v>
      </c>
      <c r="O38" s="36">
        <f>N38*Assumptions!$B$12</f>
        <v>1309.3369100470834</v>
      </c>
      <c r="P38" s="36">
        <f>H38*Assumptions!$B$9</f>
        <v>5237.3476401883327</v>
      </c>
      <c r="Q38" s="36">
        <f>H38*Assumptions!$B$8</f>
        <v>3273.3422751177081</v>
      </c>
      <c r="R38" s="37">
        <f>(R39)/((1+Assumptions!$B$21)^$E39)+H39/IF(H$3="EOP",((1+Assumptions!$B$21)^$E39),1)</f>
        <v>9144667.1897408478</v>
      </c>
      <c r="S38" s="36">
        <f>(S39)/((1+Assumptions!$B$21)^$E39)+L39/IF(L$3="EOP",((1+Assumptions!$B$21)^$E39),1)</f>
        <v>4462943.4965675632</v>
      </c>
      <c r="T38" s="36">
        <f>(T39)/((1+Assumptions!$B$21)^$E39)+M39/IF(M$3="EOP",((1+Assumptions!$B$21)^$E39),1)</f>
        <v>892588.69931351277</v>
      </c>
      <c r="U38" s="36">
        <f>(U39)/((1+Assumptions!$B$21)^$E39)+N39/IF(N$3="EOP",((1+Assumptions!$B$21)^$E39),1)</f>
        <v>1828933.4379481694</v>
      </c>
      <c r="V38" s="36">
        <f>(V39)/((1+Assumptions!$B$21)^$E39)+O39/IF(O$3="EOP",((1+Assumptions!$B$21)^$E39),1)</f>
        <v>182893.34379481693</v>
      </c>
      <c r="W38" s="36">
        <f>(W39)/((1+Assumptions!$B$21)^$E39)+P39/IF(P$3="EOP",((1+Assumptions!$B$21)^$E39),1)</f>
        <v>731573.3751792676</v>
      </c>
      <c r="X38" s="36">
        <f>(X39)/((1+Assumptions!$B$21)^$E39)+Q39/IF(Q$3="EOP",((1+Assumptions!$B$21)^$E39),1)</f>
        <v>446294.34965675639</v>
      </c>
      <c r="Y38" s="38">
        <f t="shared" si="2"/>
        <v>-2750404.5734974216</v>
      </c>
      <c r="Z38" s="37">
        <f>H39*Assumptions!$B$7*Assumptions!$B$25/$E39/12</f>
        <v>40364.379548081721</v>
      </c>
      <c r="AA38" s="36">
        <f>Z38*Assumptions!$B$11</f>
        <v>8072.8759096163449</v>
      </c>
      <c r="AB38" s="39">
        <f t="shared" si="8"/>
        <v>32291.503638465376</v>
      </c>
      <c r="AC38" s="87">
        <f t="shared" si="9"/>
        <v>-2718113.0698589562</v>
      </c>
      <c r="AD38" s="87">
        <f>Assumptions!$B$23*R38</f>
        <v>1371700.0784611271</v>
      </c>
      <c r="AE38" s="87">
        <f t="shared" si="11"/>
        <v>-1346412.991397829</v>
      </c>
    </row>
    <row r="39" spans="1:31" x14ac:dyDescent="0.25">
      <c r="A39" s="1">
        <f t="shared" si="10"/>
        <v>34</v>
      </c>
      <c r="B39" s="30" t="s">
        <v>17</v>
      </c>
      <c r="C39" s="31">
        <f t="shared" si="3"/>
        <v>34</v>
      </c>
      <c r="D39" s="32">
        <f t="shared" si="1"/>
        <v>2.8333333333333335</v>
      </c>
      <c r="E39" s="32">
        <f t="shared" si="4"/>
        <v>8.3333333333333481E-2</v>
      </c>
      <c r="F39" s="31">
        <f t="shared" si="5"/>
        <v>0</v>
      </c>
      <c r="G39" s="36">
        <f>(G38*($K38/$K37)-L38)*(1+Assumptions!$B$15)^$F39</f>
        <v>664434231.24414468</v>
      </c>
      <c r="H39" s="36">
        <f>$H$6/$G$6*G39*(1+Assumptions!$B$16)^INT((C39-1)/12)*IF(B39="Monthly",1,12)</f>
        <v>64583.007276930868</v>
      </c>
      <c r="I39" s="40">
        <f>Assumptions!$B$14</f>
        <v>0.15</v>
      </c>
      <c r="J39" s="40">
        <f t="shared" si="6"/>
        <v>1.3451947011868914E-2</v>
      </c>
      <c r="K39" s="35">
        <f t="shared" si="7"/>
        <v>0.63098682245804982</v>
      </c>
      <c r="L39" s="37">
        <f>H39*Assumptions!$B$7</f>
        <v>32291.503638465434</v>
      </c>
      <c r="M39" s="36">
        <f>L39*Assumptions!$B$11</f>
        <v>6458.3007276930875</v>
      </c>
      <c r="N39" s="36">
        <f>H39*Assumptions!$B$11</f>
        <v>12916.601455386175</v>
      </c>
      <c r="O39" s="36">
        <f>N39*Assumptions!$B$12</f>
        <v>1291.6601455386176</v>
      </c>
      <c r="P39" s="36">
        <f>H39*Assumptions!$B$9</f>
        <v>5166.6405821544695</v>
      </c>
      <c r="Q39" s="36">
        <f>H39*Assumptions!$B$8</f>
        <v>3229.1503638465438</v>
      </c>
      <c r="R39" s="37">
        <f>(R40)/((1+Assumptions!$B$21)^$E40)+H40/IF(H$3="EOP",((1+Assumptions!$B$21)^$E40),1)</f>
        <v>9098787.6691961829</v>
      </c>
      <c r="S39" s="36">
        <f>(S40)/((1+Assumptions!$B$21)^$E40)+L40/IF(L$3="EOP",((1+Assumptions!$B$21)^$E40),1)</f>
        <v>4439844.9258135874</v>
      </c>
      <c r="T39" s="36">
        <f>(T40)/((1+Assumptions!$B$21)^$E40)+M40/IF(M$3="EOP",((1+Assumptions!$B$21)^$E40),1)</f>
        <v>887968.98516271764</v>
      </c>
      <c r="U39" s="36">
        <f>(U40)/((1+Assumptions!$B$21)^$E40)+N40/IF(N$3="EOP",((1+Assumptions!$B$21)^$E40),1)</f>
        <v>1819757.5338392365</v>
      </c>
      <c r="V39" s="36">
        <f>(V40)/((1+Assumptions!$B$21)^$E40)+O40/IF(O$3="EOP",((1+Assumptions!$B$21)^$E40),1)</f>
        <v>181975.75338392364</v>
      </c>
      <c r="W39" s="36">
        <f>(W40)/((1+Assumptions!$B$21)^$E40)+P40/IF(P$3="EOP",((1+Assumptions!$B$21)^$E40),1)</f>
        <v>727903.01353569445</v>
      </c>
      <c r="X39" s="36">
        <f>(X40)/((1+Assumptions!$B$21)^$E40)+Q40/IF(Q$3="EOP",((1+Assumptions!$B$21)^$E40),1)</f>
        <v>443984.49258135882</v>
      </c>
      <c r="Y39" s="38">
        <f t="shared" si="2"/>
        <v>-2737242.4419729472</v>
      </c>
      <c r="Z39" s="37">
        <f>H40*Assumptions!$B$7*Assumptions!$B$25/$E40/12</f>
        <v>39819.438344388131</v>
      </c>
      <c r="AA39" s="36">
        <f>Z39*Assumptions!$B$11</f>
        <v>7963.8876688776263</v>
      </c>
      <c r="AB39" s="39">
        <f t="shared" si="8"/>
        <v>31855.550675510505</v>
      </c>
      <c r="AC39" s="87">
        <f t="shared" si="9"/>
        <v>-2705386.8912974368</v>
      </c>
      <c r="AD39" s="87">
        <f>Assumptions!$B$23*R39</f>
        <v>1364818.1503794275</v>
      </c>
      <c r="AE39" s="87">
        <f t="shared" si="11"/>
        <v>-1340568.7409180093</v>
      </c>
    </row>
    <row r="40" spans="1:31" x14ac:dyDescent="0.25">
      <c r="A40" s="1">
        <f t="shared" si="10"/>
        <v>35</v>
      </c>
      <c r="B40" s="30" t="s">
        <v>17</v>
      </c>
      <c r="C40" s="31">
        <f t="shared" si="3"/>
        <v>35</v>
      </c>
      <c r="D40" s="32">
        <f t="shared" si="1"/>
        <v>2.9166666666666665</v>
      </c>
      <c r="E40" s="32">
        <f t="shared" si="4"/>
        <v>8.3333333333333037E-2</v>
      </c>
      <c r="F40" s="31">
        <f t="shared" si="5"/>
        <v>0</v>
      </c>
      <c r="G40" s="36">
        <f>(G39*($K39/$K38)-L39)*(1+Assumptions!$B$15)^$F40</f>
        <v>655464005.66893816</v>
      </c>
      <c r="H40" s="36">
        <f>$H$6/$G$6*G40*(1+Assumptions!$B$16)^INT((C40-1)/12)*IF(B40="Monthly",1,12)</f>
        <v>63711.101351020792</v>
      </c>
      <c r="I40" s="40">
        <f>Assumptions!$B$14</f>
        <v>0.15</v>
      </c>
      <c r="J40" s="40">
        <f t="shared" si="6"/>
        <v>1.3451947011868803E-2</v>
      </c>
      <c r="K40" s="35">
        <f t="shared" si="7"/>
        <v>0.62249882115715671</v>
      </c>
      <c r="L40" s="37">
        <f>H40*Assumptions!$B$7</f>
        <v>31855.550675510396</v>
      </c>
      <c r="M40" s="36">
        <f>L40*Assumptions!$B$11</f>
        <v>6371.1101351020798</v>
      </c>
      <c r="N40" s="36">
        <f>H40*Assumptions!$B$11</f>
        <v>12742.22027020416</v>
      </c>
      <c r="O40" s="36">
        <f>N40*Assumptions!$B$12</f>
        <v>1274.2220270204161</v>
      </c>
      <c r="P40" s="36">
        <f>H40*Assumptions!$B$9</f>
        <v>5096.8881080816636</v>
      </c>
      <c r="Q40" s="36">
        <f>H40*Assumptions!$B$8</f>
        <v>3185.5550675510399</v>
      </c>
      <c r="R40" s="37">
        <f>(R41)/((1+Assumptions!$B$21)^$E41)+H41/IF(H$3="EOP",((1+Assumptions!$B$21)^$E41),1)</f>
        <v>9053687.3462604154</v>
      </c>
      <c r="S40" s="36">
        <f>(S41)/((1+Assumptions!$B$21)^$E41)+L41/IF(L$3="EOP",((1+Assumptions!$B$21)^$E41),1)</f>
        <v>4417134.7287487453</v>
      </c>
      <c r="T40" s="36">
        <f>(T41)/((1+Assumptions!$B$21)^$E41)+M41/IF(M$3="EOP",((1+Assumptions!$B$21)^$E41),1)</f>
        <v>883426.9457497492</v>
      </c>
      <c r="U40" s="36">
        <f>(U41)/((1+Assumptions!$B$21)^$E41)+N41/IF(N$3="EOP",((1+Assumptions!$B$21)^$E41),1)</f>
        <v>1810737.469252083</v>
      </c>
      <c r="V40" s="36">
        <f>(V41)/((1+Assumptions!$B$21)^$E41)+O41/IF(O$3="EOP",((1+Assumptions!$B$21)^$E41),1)</f>
        <v>181073.74692520831</v>
      </c>
      <c r="W40" s="36">
        <f>(W41)/((1+Assumptions!$B$21)^$E41)+P41/IF(P$3="EOP",((1+Assumptions!$B$21)^$E41),1)</f>
        <v>724294.98770083312</v>
      </c>
      <c r="X40" s="36">
        <f>(X41)/((1+Assumptions!$B$21)^$E41)+Q41/IF(Q$3="EOP",((1+Assumptions!$B$21)^$E41),1)</f>
        <v>441713.4728748746</v>
      </c>
      <c r="Y40" s="38">
        <f t="shared" si="2"/>
        <v>-2724307.3803588371</v>
      </c>
      <c r="Z40" s="37">
        <f>H41*Assumptions!$B$7*Assumptions!$B$25/$E41/12</f>
        <v>39281.854145033307</v>
      </c>
      <c r="AA40" s="36">
        <f>Z40*Assumptions!$B$11</f>
        <v>7856.3708290066616</v>
      </c>
      <c r="AB40" s="39">
        <f t="shared" si="8"/>
        <v>31425.483316026646</v>
      </c>
      <c r="AC40" s="87">
        <f t="shared" si="9"/>
        <v>-2692881.8970428105</v>
      </c>
      <c r="AD40" s="87">
        <f>Assumptions!$B$23*R40</f>
        <v>1358053.1019390624</v>
      </c>
      <c r="AE40" s="87">
        <f t="shared" si="11"/>
        <v>-1334828.7951037481</v>
      </c>
    </row>
    <row r="41" spans="1:31" s="21" customFormat="1" x14ac:dyDescent="0.25">
      <c r="A41" s="21">
        <f t="shared" si="10"/>
        <v>36</v>
      </c>
      <c r="B41" s="41" t="s">
        <v>17</v>
      </c>
      <c r="C41" s="23">
        <f t="shared" si="3"/>
        <v>36</v>
      </c>
      <c r="D41" s="22">
        <f t="shared" si="1"/>
        <v>3</v>
      </c>
      <c r="E41" s="22">
        <f t="shared" si="4"/>
        <v>8.3333333333333481E-2</v>
      </c>
      <c r="F41" s="23">
        <f t="shared" si="5"/>
        <v>0</v>
      </c>
      <c r="G41" s="27">
        <f>(G40*($K40/$K39)-L40)*(1+Assumptions!$B$15)^$F41</f>
        <v>646614883.0458169</v>
      </c>
      <c r="H41" s="27">
        <f>$H$6/$G$6*G41*(1+Assumptions!$B$16)^INT((C41-1)/12)*IF(B41="Monthly",1,12)</f>
        <v>62850.966632053402</v>
      </c>
      <c r="I41" s="42">
        <f>Assumptions!$B$14</f>
        <v>0.15</v>
      </c>
      <c r="J41" s="42">
        <f t="shared" si="6"/>
        <v>1.3451947011868914E-2</v>
      </c>
      <c r="K41" s="43">
        <f t="shared" si="7"/>
        <v>0.61412499999999981</v>
      </c>
      <c r="L41" s="26">
        <f>H41*Assumptions!$B$7</f>
        <v>31425.483316026701</v>
      </c>
      <c r="M41" s="27">
        <f>L41*Assumptions!$B$11</f>
        <v>6285.0966632053405</v>
      </c>
      <c r="N41" s="27">
        <f>H41*Assumptions!$B$11</f>
        <v>12570.193326410681</v>
      </c>
      <c r="O41" s="27">
        <f>N41*Assumptions!$B$12</f>
        <v>1257.0193326410681</v>
      </c>
      <c r="P41" s="27">
        <f>H41*Assumptions!$B$9</f>
        <v>5028.0773305642724</v>
      </c>
      <c r="Q41" s="27">
        <f>H41*Assumptions!$B$8</f>
        <v>3142.5483316026703</v>
      </c>
      <c r="R41" s="26">
        <f>(R42)/((1+Assumptions!$B$21)^$E42)+H42/IF(H$3="EOP",((1+Assumptions!$B$21)^$E42),1)</f>
        <v>9009356.0304993447</v>
      </c>
      <c r="S41" s="27">
        <f>(S42)/((1+Assumptions!$B$21)^$E42)+L42/IF(L$3="EOP",((1+Assumptions!$B$21)^$E42),1)</f>
        <v>4394807.8197557786</v>
      </c>
      <c r="T41" s="27">
        <f>(T42)/((1+Assumptions!$B$21)^$E42)+M42/IF(M$3="EOP",((1+Assumptions!$B$21)^$E42),1)</f>
        <v>878961.56395115587</v>
      </c>
      <c r="U41" s="27">
        <f>(U42)/((1+Assumptions!$B$21)^$E42)+N42/IF(N$3="EOP",((1+Assumptions!$B$21)^$E42),1)</f>
        <v>1801871.2060998688</v>
      </c>
      <c r="V41" s="27">
        <f>(V42)/((1+Assumptions!$B$21)^$E42)+O42/IF(O$3="EOP",((1+Assumptions!$B$21)^$E42),1)</f>
        <v>180187.12060998689</v>
      </c>
      <c r="W41" s="27">
        <f>(W42)/((1+Assumptions!$B$21)^$E42)+P42/IF(P$3="EOP",((1+Assumptions!$B$21)^$E42),1)</f>
        <v>720748.48243994743</v>
      </c>
      <c r="X41" s="27">
        <f>(X42)/((1+Assumptions!$B$21)^$E42)+Q42/IF(Q$3="EOP",((1+Assumptions!$B$21)^$E42),1)</f>
        <v>439480.78197557793</v>
      </c>
      <c r="Y41" s="28">
        <f t="shared" si="2"/>
        <v>-2711596.4247893151</v>
      </c>
      <c r="Z41" s="26">
        <f>H42*Assumptions!$B$7*Assumptions!$B$25/$E42/12</f>
        <v>42688.682833280771</v>
      </c>
      <c r="AA41" s="27">
        <f>Z41*Assumptions!$B$11</f>
        <v>8537.7365666561545</v>
      </c>
      <c r="AB41" s="29">
        <f t="shared" si="8"/>
        <v>34150.946266624618</v>
      </c>
      <c r="AC41" s="86">
        <f t="shared" si="9"/>
        <v>-2677445.4785226905</v>
      </c>
      <c r="AD41" s="86">
        <f>Assumptions!$B$23*R41</f>
        <v>1351403.4045749016</v>
      </c>
      <c r="AE41" s="86">
        <f t="shared" si="11"/>
        <v>-1326042.0739477889</v>
      </c>
    </row>
    <row r="42" spans="1:31" s="44" customFormat="1" x14ac:dyDescent="0.25">
      <c r="A42" s="44">
        <f t="shared" si="10"/>
        <v>37</v>
      </c>
      <c r="B42" s="45" t="s">
        <v>18</v>
      </c>
      <c r="C42" s="46">
        <f>C41+12</f>
        <v>48</v>
      </c>
      <c r="D42" s="47">
        <f t="shared" si="1"/>
        <v>4</v>
      </c>
      <c r="E42" s="47">
        <f t="shared" si="4"/>
        <v>1</v>
      </c>
      <c r="F42" s="48">
        <f t="shared" si="5"/>
        <v>1</v>
      </c>
      <c r="G42" s="49">
        <f>(G41*($K41/$K40)-L41)*(1+Assumptions!$B$15)^$F42</f>
        <v>650642932.98705637</v>
      </c>
      <c r="H42" s="49">
        <f>$H$6/$G$6*G42*(1+Assumptions!$B$16)^INT((C42-1)/12)*IF(B42="Monthly",1,12)</f>
        <v>819622.71039899089</v>
      </c>
      <c r="I42" s="50">
        <f>Assumptions!$B$14</f>
        <v>0.15</v>
      </c>
      <c r="J42" s="50">
        <f t="shared" si="6"/>
        <v>0.15000000000000002</v>
      </c>
      <c r="K42" s="51">
        <f t="shared" si="7"/>
        <v>0.52200624999999978</v>
      </c>
      <c r="L42" s="52">
        <f>H42*Assumptions!$B$7</f>
        <v>409811.35519949545</v>
      </c>
      <c r="M42" s="49">
        <f>L42*Assumptions!$B$11</f>
        <v>81962.271039899089</v>
      </c>
      <c r="N42" s="49">
        <f>H42*Assumptions!$B$11</f>
        <v>163924.54207979818</v>
      </c>
      <c r="O42" s="49">
        <f>N42*Assumptions!$B$12</f>
        <v>16392.454207979819</v>
      </c>
      <c r="P42" s="49">
        <f>H42*Assumptions!$B$9</f>
        <v>65569.816831919277</v>
      </c>
      <c r="Q42" s="49">
        <f>H42*Assumptions!$B$8</f>
        <v>40981.135519949545</v>
      </c>
      <c r="R42" s="52">
        <f>(R43)/((1+Assumptions!$B$21)^$E43)+H43/IF(H$3="EOP",((1+Assumptions!$B$21)^$E43),1)</f>
        <v>8394476.6531028617</v>
      </c>
      <c r="S42" s="49">
        <f>(S43)/((1+Assumptions!$B$21)^$E43)+L43/IF(L$3="EOP",((1+Assumptions!$B$21)^$E43),1)</f>
        <v>4094866.6600501775</v>
      </c>
      <c r="T42" s="49">
        <f>(T43)/((1+Assumptions!$B$21)^$E43)+M43/IF(M$3="EOP",((1+Assumptions!$B$21)^$E43),1)</f>
        <v>818973.33201003552</v>
      </c>
      <c r="U42" s="49">
        <f>(U43)/((1+Assumptions!$B$21)^$E43)+N43/IF(N$3="EOP",((1+Assumptions!$B$21)^$E43),1)</f>
        <v>1678895.3306205722</v>
      </c>
      <c r="V42" s="49">
        <f>(V43)/((1+Assumptions!$B$21)^$E43)+O43/IF(O$3="EOP",((1+Assumptions!$B$21)^$E43),1)</f>
        <v>167889.53306205725</v>
      </c>
      <c r="W42" s="49">
        <f>(W43)/((1+Assumptions!$B$21)^$E43)+P43/IF(P$3="EOP",((1+Assumptions!$B$21)^$E43),1)</f>
        <v>671558.13224822888</v>
      </c>
      <c r="X42" s="49">
        <f>(X43)/((1+Assumptions!$B$21)^$E43)+Q43/IF(Q$3="EOP",((1+Assumptions!$B$21)^$E43),1)</f>
        <v>409486.66600501776</v>
      </c>
      <c r="Y42" s="53">
        <f t="shared" si="2"/>
        <v>-2526532.7292509577</v>
      </c>
      <c r="Z42" s="52">
        <f>H43*Assumptions!$B$7*Assumptions!$B$25/$E43/12</f>
        <v>39942.355542097852</v>
      </c>
      <c r="AA42" s="49">
        <f>Z42*Assumptions!$B$11</f>
        <v>7988.4711084195706</v>
      </c>
      <c r="AB42" s="54">
        <f t="shared" si="8"/>
        <v>31953.884433678282</v>
      </c>
      <c r="AC42" s="88">
        <f t="shared" si="9"/>
        <v>-2494578.8448172794</v>
      </c>
      <c r="AD42" s="88">
        <f>Assumptions!$B$23*R42</f>
        <v>1259171.4979654292</v>
      </c>
      <c r="AE42" s="88">
        <f t="shared" si="11"/>
        <v>-1235407.3468518502</v>
      </c>
    </row>
    <row r="43" spans="1:31" s="44" customFormat="1" x14ac:dyDescent="0.25">
      <c r="A43" s="44">
        <f t="shared" si="10"/>
        <v>38</v>
      </c>
      <c r="B43" s="45" t="s">
        <v>18</v>
      </c>
      <c r="C43" s="48">
        <f>C42+12</f>
        <v>60</v>
      </c>
      <c r="D43" s="47">
        <f t="shared" si="1"/>
        <v>5</v>
      </c>
      <c r="E43" s="47">
        <f t="shared" si="4"/>
        <v>1</v>
      </c>
      <c r="F43" s="48">
        <f t="shared" si="5"/>
        <v>1</v>
      </c>
      <c r="G43" s="49">
        <f>(G42*($K42/$K41)-L42)*(1+Assumptions!$B$15)^$F43</f>
        <v>563689415.31747437</v>
      </c>
      <c r="H43" s="49">
        <f>$H$6/$G$6*G43*(1+Assumptions!$B$16)^INT((C43-1)/12)*IF(B43="Monthly",1,12)</f>
        <v>766893.2264082788</v>
      </c>
      <c r="I43" s="50">
        <f>Assumptions!$B$14</f>
        <v>0.15</v>
      </c>
      <c r="J43" s="50">
        <f t="shared" si="6"/>
        <v>0.15000000000000002</v>
      </c>
      <c r="K43" s="51">
        <f t="shared" si="7"/>
        <v>0.44370531249999978</v>
      </c>
      <c r="L43" s="52">
        <f>H43*Assumptions!$B$7</f>
        <v>383446.6132041394</v>
      </c>
      <c r="M43" s="49">
        <f>L43*Assumptions!$B$11</f>
        <v>76689.322640827886</v>
      </c>
      <c r="N43" s="49">
        <f>H43*Assumptions!$B$11</f>
        <v>153378.64528165577</v>
      </c>
      <c r="O43" s="49">
        <f>N43*Assumptions!$B$12</f>
        <v>15337.864528165577</v>
      </c>
      <c r="P43" s="49">
        <f>H43*Assumptions!$B$9</f>
        <v>61351.458112662309</v>
      </c>
      <c r="Q43" s="49">
        <f>H43*Assumptions!$B$8</f>
        <v>38344.661320413943</v>
      </c>
      <c r="R43" s="52">
        <f>(R44)/((1+Assumptions!$B$21)^$E44)+H44/IF(H$3="EOP",((1+Assumptions!$B$21)^$E44),1)</f>
        <v>7818273.0123619474</v>
      </c>
      <c r="S43" s="49">
        <f>(S44)/((1+Assumptions!$B$21)^$E44)+L44/IF(L$3="EOP",((1+Assumptions!$B$21)^$E44),1)</f>
        <v>3813791.713347292</v>
      </c>
      <c r="T43" s="49">
        <f>(T44)/((1+Assumptions!$B$21)^$E44)+M44/IF(M$3="EOP",((1+Assumptions!$B$21)^$E44),1)</f>
        <v>762758.34266945836</v>
      </c>
      <c r="U43" s="49">
        <f>(U44)/((1+Assumptions!$B$21)^$E44)+N44/IF(N$3="EOP",((1+Assumptions!$B$21)^$E44),1)</f>
        <v>1563654.6024723893</v>
      </c>
      <c r="V43" s="49">
        <f>(V44)/((1+Assumptions!$B$21)^$E44)+O44/IF(O$3="EOP",((1+Assumptions!$B$21)^$E44),1)</f>
        <v>156365.46024723895</v>
      </c>
      <c r="W43" s="49">
        <f>(W44)/((1+Assumptions!$B$21)^$E44)+P44/IF(P$3="EOP",((1+Assumptions!$B$21)^$E44),1)</f>
        <v>625461.84098895569</v>
      </c>
      <c r="X43" s="49">
        <f>(X44)/((1+Assumptions!$B$21)^$E44)+Q44/IF(Q$3="EOP",((1+Assumptions!$B$21)^$E44),1)</f>
        <v>381379.17133472918</v>
      </c>
      <c r="Y43" s="53">
        <f t="shared" si="2"/>
        <v>-2353109.4871352795</v>
      </c>
      <c r="Z43" s="52">
        <f>H44*Assumptions!$B$7*Assumptions!$B$25/$E44/12</f>
        <v>37370.492938928466</v>
      </c>
      <c r="AA43" s="49">
        <f>Z43*Assumptions!$B$11</f>
        <v>7474.0985877856938</v>
      </c>
      <c r="AB43" s="54">
        <f t="shared" si="8"/>
        <v>29896.394351142771</v>
      </c>
      <c r="AC43" s="88">
        <f t="shared" si="9"/>
        <v>-2323213.0927841365</v>
      </c>
      <c r="AD43" s="88">
        <f>Assumptions!$B$23*R43</f>
        <v>1172740.9518542921</v>
      </c>
      <c r="AE43" s="88">
        <f t="shared" si="11"/>
        <v>-1150472.1409298445</v>
      </c>
    </row>
    <row r="44" spans="1:31" x14ac:dyDescent="0.25">
      <c r="A44" s="44">
        <f t="shared" ref="A44:A78" si="12">A43+1</f>
        <v>39</v>
      </c>
      <c r="B44" s="45" t="s">
        <v>18</v>
      </c>
      <c r="C44" s="48">
        <f t="shared" ref="C44:C78" si="13">C43+12</f>
        <v>72</v>
      </c>
      <c r="D44" s="47">
        <f t="shared" si="1"/>
        <v>6</v>
      </c>
      <c r="E44" s="47">
        <f t="shared" si="4"/>
        <v>1</v>
      </c>
      <c r="F44" s="48">
        <f t="shared" ref="F44:F78" si="14">IF(E44&lt;1,IF(MOD(C44-1,12)=0,1,0),1)</f>
        <v>1</v>
      </c>
      <c r="G44" s="49">
        <f>(G43*($K43/$K42)-L43)*(1+Assumptions!$B$15)^$F44</f>
        <v>488327607.53478205</v>
      </c>
      <c r="H44" s="49">
        <f>$H$6/$G$6*G44*(1+Assumptions!$B$16)^INT((C44-1)/12)*IF(B44="Monthly",1,12)</f>
        <v>717513.46442742657</v>
      </c>
      <c r="I44" s="50">
        <f>Assumptions!$B$14</f>
        <v>0.15</v>
      </c>
      <c r="J44" s="50">
        <f t="shared" si="6"/>
        <v>0.15000000000000002</v>
      </c>
      <c r="K44" s="51">
        <f t="shared" si="7"/>
        <v>0.37714951562499982</v>
      </c>
      <c r="L44" s="52">
        <f>H44*Assumptions!$B$7</f>
        <v>358756.73221371329</v>
      </c>
      <c r="M44" s="49">
        <f>L44*Assumptions!$B$11</f>
        <v>71751.346442742666</v>
      </c>
      <c r="N44" s="49">
        <f>H44*Assumptions!$B$11</f>
        <v>143502.69288548533</v>
      </c>
      <c r="O44" s="49">
        <f>N44*Assumptions!$B$12</f>
        <v>14350.269288548534</v>
      </c>
      <c r="P44" s="49">
        <f>H44*Assumptions!$B$9</f>
        <v>57401.077154194129</v>
      </c>
      <c r="Q44" s="49">
        <f>H44*Assumptions!$B$8</f>
        <v>35875.673221371333</v>
      </c>
      <c r="R44" s="52">
        <f>(R45)/((1+Assumptions!$B$21)^$E45)+H45/IF(H$3="EOP",((1+Assumptions!$B$21)^$E45),1)</f>
        <v>7278278.5366328834</v>
      </c>
      <c r="S44" s="49">
        <f>(S45)/((1+Assumptions!$B$21)^$E45)+L45/IF(L$3="EOP",((1+Assumptions!$B$21)^$E45),1)</f>
        <v>3550379.7739672605</v>
      </c>
      <c r="T44" s="49">
        <f>(T45)/((1+Assumptions!$B$21)^$E45)+M45/IF(M$3="EOP",((1+Assumptions!$B$21)^$E45),1)</f>
        <v>710075.95479345205</v>
      </c>
      <c r="U44" s="49">
        <f>(U45)/((1+Assumptions!$B$21)^$E45)+N45/IF(N$3="EOP",((1+Assumptions!$B$21)^$E45),1)</f>
        <v>1455655.7073265766</v>
      </c>
      <c r="V44" s="49">
        <f>(V45)/((1+Assumptions!$B$21)^$E45)+O45/IF(O$3="EOP",((1+Assumptions!$B$21)^$E45),1)</f>
        <v>145565.57073265768</v>
      </c>
      <c r="W44" s="49">
        <f>(W45)/((1+Assumptions!$B$21)^$E45)+P45/IF(P$3="EOP",((1+Assumptions!$B$21)^$E45),1)</f>
        <v>582262.28293063061</v>
      </c>
      <c r="X44" s="49">
        <f>(X45)/((1+Assumptions!$B$21)^$E45)+Q45/IF(Q$3="EOP",((1+Assumptions!$B$21)^$E45),1)</f>
        <v>355037.97739672603</v>
      </c>
      <c r="Y44" s="53">
        <f t="shared" si="2"/>
        <v>-2190584.3205377995</v>
      </c>
      <c r="Z44" s="52">
        <f>H45*Assumptions!$B$7*Assumptions!$B$25/$E45/12</f>
        <v>34961.99060769799</v>
      </c>
      <c r="AA44" s="49">
        <f>Z44*Assumptions!$B$11</f>
        <v>6992.3981215395979</v>
      </c>
      <c r="AB44" s="54">
        <f t="shared" ref="AB44:AB77" si="15">Z44-AA44</f>
        <v>27969.592486158392</v>
      </c>
      <c r="AC44" s="88">
        <f t="shared" si="9"/>
        <v>-2162614.728051641</v>
      </c>
      <c r="AD44" s="88">
        <f>Assumptions!$B$23*R44</f>
        <v>1091741.7804949326</v>
      </c>
      <c r="AE44" s="88">
        <f t="shared" si="11"/>
        <v>-1070872.9475567085</v>
      </c>
    </row>
    <row r="45" spans="1:31" x14ac:dyDescent="0.25">
      <c r="A45" s="44">
        <f t="shared" si="12"/>
        <v>40</v>
      </c>
      <c r="B45" s="45" t="s">
        <v>18</v>
      </c>
      <c r="C45" s="48">
        <f t="shared" si="13"/>
        <v>84</v>
      </c>
      <c r="D45" s="47">
        <f t="shared" si="1"/>
        <v>7</v>
      </c>
      <c r="E45" s="47">
        <f t="shared" si="4"/>
        <v>1</v>
      </c>
      <c r="F45" s="48">
        <f t="shared" si="14"/>
        <v>1</v>
      </c>
      <c r="G45" s="49">
        <f>(G44*($K44/$K43)-L44)*(1+Assumptions!$B$15)^$F45</f>
        <v>423014103.86579806</v>
      </c>
      <c r="H45" s="49">
        <f>$H$6/$G$6*G45*(1+Assumptions!$B$16)^INT((C45-1)/12)*IF(B45="Monthly",1,12)</f>
        <v>671270.2196678014</v>
      </c>
      <c r="I45" s="50">
        <f>Assumptions!$B$14</f>
        <v>0.15</v>
      </c>
      <c r="J45" s="50">
        <f t="shared" si="6"/>
        <v>0.15000000000000002</v>
      </c>
      <c r="K45" s="51">
        <f t="shared" si="7"/>
        <v>0.32057708828124981</v>
      </c>
      <c r="L45" s="52">
        <f>H45*Assumptions!$B$7</f>
        <v>335635.1098339007</v>
      </c>
      <c r="M45" s="49">
        <f>L45*Assumptions!$B$11</f>
        <v>67127.021966780143</v>
      </c>
      <c r="N45" s="49">
        <f>H45*Assumptions!$B$11</f>
        <v>134254.04393356029</v>
      </c>
      <c r="O45" s="49">
        <f>N45*Assumptions!$B$12</f>
        <v>13425.40439335603</v>
      </c>
      <c r="P45" s="49">
        <f>H45*Assumptions!$B$9</f>
        <v>53701.617573424111</v>
      </c>
      <c r="Q45" s="49">
        <f>H45*Assumptions!$B$8</f>
        <v>33563.510983390071</v>
      </c>
      <c r="R45" s="52">
        <f>(R46)/((1+Assumptions!$B$21)^$E46)+H46/IF(H$3="EOP",((1+Assumptions!$B$21)^$E46),1)</f>
        <v>6772183.5248892084</v>
      </c>
      <c r="S45" s="49">
        <f>(S46)/((1+Assumptions!$B$21)^$E46)+L46/IF(L$3="EOP",((1+Assumptions!$B$21)^$E46),1)</f>
        <v>3303504.1584825409</v>
      </c>
      <c r="T45" s="49">
        <f>(T46)/((1+Assumptions!$B$21)^$E46)+M46/IF(M$3="EOP",((1+Assumptions!$B$21)^$E46),1)</f>
        <v>660700.83169650822</v>
      </c>
      <c r="U45" s="49">
        <f>(U46)/((1+Assumptions!$B$21)^$E46)+N46/IF(N$3="EOP",((1+Assumptions!$B$21)^$E46),1)</f>
        <v>1354436.7049778416</v>
      </c>
      <c r="V45" s="49">
        <f>(V46)/((1+Assumptions!$B$21)^$E46)+O46/IF(O$3="EOP",((1+Assumptions!$B$21)^$E46),1)</f>
        <v>135443.67049778419</v>
      </c>
      <c r="W45" s="49">
        <f>(W46)/((1+Assumptions!$B$21)^$E46)+P46/IF(P$3="EOP",((1+Assumptions!$B$21)^$E46),1)</f>
        <v>541774.68199113663</v>
      </c>
      <c r="X45" s="49">
        <f>(X46)/((1+Assumptions!$B$21)^$E46)+Q46/IF(Q$3="EOP",((1+Assumptions!$B$21)^$E46),1)</f>
        <v>330350.41584825411</v>
      </c>
      <c r="Y45" s="53">
        <f t="shared" si="2"/>
        <v>-2038262.0657837274</v>
      </c>
      <c r="Z45" s="52">
        <f>H46*Assumptions!$B$7*Assumptions!$B$25/$E46/12</f>
        <v>32706.450984350045</v>
      </c>
      <c r="AA45" s="49">
        <f>Z45*Assumptions!$B$11</f>
        <v>6541.2901968700098</v>
      </c>
      <c r="AB45" s="54">
        <f t="shared" si="15"/>
        <v>26165.160787480036</v>
      </c>
      <c r="AC45" s="88">
        <f t="shared" si="9"/>
        <v>-2012096.9049962475</v>
      </c>
      <c r="AD45" s="88">
        <f>Assumptions!$B$23*R45</f>
        <v>1015827.5287333812</v>
      </c>
      <c r="AE45" s="88">
        <f t="shared" si="11"/>
        <v>-996269.37626286631</v>
      </c>
    </row>
    <row r="46" spans="1:31" x14ac:dyDescent="0.25">
      <c r="A46" s="44">
        <f t="shared" si="12"/>
        <v>41</v>
      </c>
      <c r="B46" s="45" t="s">
        <v>18</v>
      </c>
      <c r="C46" s="48">
        <f t="shared" si="13"/>
        <v>96</v>
      </c>
      <c r="D46" s="47">
        <f t="shared" si="1"/>
        <v>8</v>
      </c>
      <c r="E46" s="47">
        <f t="shared" si="4"/>
        <v>1</v>
      </c>
      <c r="F46" s="48">
        <f t="shared" si="14"/>
        <v>1</v>
      </c>
      <c r="G46" s="49">
        <f>(G45*($K45/$K44)-L45)*(1+Assumptions!$B$15)^$F46</f>
        <v>366410880.23961633</v>
      </c>
      <c r="H46" s="49">
        <f>$H$6/$G$6*G46*(1+Assumptions!$B$16)^INT((C46-1)/12)*IF(B46="Monthly",1,12)</f>
        <v>627963.85889952094</v>
      </c>
      <c r="I46" s="50">
        <f>Assumptions!$B$14</f>
        <v>0.15</v>
      </c>
      <c r="J46" s="50">
        <f t="shared" si="6"/>
        <v>0.15000000000000002</v>
      </c>
      <c r="K46" s="51">
        <f t="shared" si="7"/>
        <v>0.27249052503906235</v>
      </c>
      <c r="L46" s="52">
        <f>H46*Assumptions!$B$7</f>
        <v>313981.92944976047</v>
      </c>
      <c r="M46" s="49">
        <f>L46*Assumptions!$B$11</f>
        <v>62796.3858899521</v>
      </c>
      <c r="N46" s="49">
        <f>H46*Assumptions!$B$11</f>
        <v>125592.7717799042</v>
      </c>
      <c r="O46" s="49">
        <f>N46*Assumptions!$B$12</f>
        <v>12559.277177990421</v>
      </c>
      <c r="P46" s="49">
        <f>H46*Assumptions!$B$9</f>
        <v>50237.108711961679</v>
      </c>
      <c r="Q46" s="49">
        <f>H46*Assumptions!$B$8</f>
        <v>31398.19294497605</v>
      </c>
      <c r="R46" s="52">
        <f>(R47)/((1+Assumptions!$B$21)^$E47)+H47/IF(H$3="EOP",((1+Assumptions!$B$21)^$E47),1)</f>
        <v>6297825.157639429</v>
      </c>
      <c r="S46" s="49">
        <f>(S47)/((1+Assumptions!$B$21)^$E47)+L47/IF(L$3="EOP",((1+Assumptions!$B$21)^$E47),1)</f>
        <v>3072109.8329948438</v>
      </c>
      <c r="T46" s="49">
        <f>(T47)/((1+Assumptions!$B$21)^$E47)+M47/IF(M$3="EOP",((1+Assumptions!$B$21)^$E47),1)</f>
        <v>614421.96659896872</v>
      </c>
      <c r="U46" s="49">
        <f>(U47)/((1+Assumptions!$B$21)^$E47)+N47/IF(N$3="EOP",((1+Assumptions!$B$21)^$E47),1)</f>
        <v>1259565.0315278857</v>
      </c>
      <c r="V46" s="49">
        <f>(V47)/((1+Assumptions!$B$21)^$E47)+O47/IF(O$3="EOP",((1+Assumptions!$B$21)^$E47),1)</f>
        <v>125956.5031527886</v>
      </c>
      <c r="W46" s="49">
        <f>(W47)/((1+Assumptions!$B$21)^$E47)+P47/IF(P$3="EOP",((1+Assumptions!$B$21)^$E47),1)</f>
        <v>503826.01261115429</v>
      </c>
      <c r="X46" s="49">
        <f>(X47)/((1+Assumptions!$B$21)^$E47)+Q47/IF(Q$3="EOP",((1+Assumptions!$B$21)^$E47),1)</f>
        <v>307210.98329948436</v>
      </c>
      <c r="Y46" s="53">
        <f t="shared" si="2"/>
        <v>-1895491.7669578181</v>
      </c>
      <c r="Z46" s="52">
        <f>H47*Assumptions!$B$7*Assumptions!$B$25/$E47/12</f>
        <v>30594.138391025019</v>
      </c>
      <c r="AA46" s="49">
        <f>Z46*Assumptions!$B$11</f>
        <v>6118.8276782050043</v>
      </c>
      <c r="AB46" s="54">
        <f t="shared" si="15"/>
        <v>24475.310712820014</v>
      </c>
      <c r="AC46" s="88">
        <f t="shared" si="9"/>
        <v>-1871016.4562449981</v>
      </c>
      <c r="AD46" s="88">
        <f>Assumptions!$B$23*R46</f>
        <v>944673.77364591428</v>
      </c>
      <c r="AE46" s="88">
        <f t="shared" si="11"/>
        <v>-926342.68259908387</v>
      </c>
    </row>
    <row r="47" spans="1:31" x14ac:dyDescent="0.25">
      <c r="A47" s="44">
        <f t="shared" si="12"/>
        <v>42</v>
      </c>
      <c r="B47" s="45" t="s">
        <v>18</v>
      </c>
      <c r="C47" s="48">
        <f t="shared" si="13"/>
        <v>108</v>
      </c>
      <c r="D47" s="47">
        <f t="shared" si="1"/>
        <v>9</v>
      </c>
      <c r="E47" s="47">
        <f t="shared" si="4"/>
        <v>1</v>
      </c>
      <c r="F47" s="48">
        <f t="shared" si="14"/>
        <v>1</v>
      </c>
      <c r="G47" s="49">
        <f>(G46*($K46/$K45)-L46)*(1+Assumptions!$B$15)^$F47</f>
        <v>317357971.59970868</v>
      </c>
      <c r="H47" s="49">
        <f>$H$6/$G$6*G47*(1+Assumptions!$B$16)^INT((C47-1)/12)*IF(B47="Monthly",1,12)</f>
        <v>587407.45710768038</v>
      </c>
      <c r="I47" s="50">
        <f>Assumptions!$B$14</f>
        <v>0.15</v>
      </c>
      <c r="J47" s="50">
        <f t="shared" si="6"/>
        <v>0.15000000000000002</v>
      </c>
      <c r="K47" s="51">
        <f t="shared" si="7"/>
        <v>0.23161694628320298</v>
      </c>
      <c r="L47" s="52">
        <f>H47*Assumptions!$B$7</f>
        <v>293703.72855384019</v>
      </c>
      <c r="M47" s="49">
        <f>L47*Assumptions!$B$11</f>
        <v>58740.745710768038</v>
      </c>
      <c r="N47" s="49">
        <f>H47*Assumptions!$B$11</f>
        <v>117481.49142153608</v>
      </c>
      <c r="O47" s="49">
        <f>N47*Assumptions!$B$12</f>
        <v>11748.149142153608</v>
      </c>
      <c r="P47" s="49">
        <f>H47*Assumptions!$B$9</f>
        <v>46992.596568614434</v>
      </c>
      <c r="Q47" s="49">
        <f>H47*Assumptions!$B$8</f>
        <v>29370.372855384019</v>
      </c>
      <c r="R47" s="52">
        <f>(R48)/((1+Assumptions!$B$21)^$E48)+H48/IF(H$3="EOP",((1+Assumptions!$B$21)^$E48),1)</f>
        <v>5853178.1430450417</v>
      </c>
      <c r="S47" s="49">
        <f>(S48)/((1+Assumptions!$B$21)^$E48)+L48/IF(L$3="EOP",((1+Assumptions!$B$21)^$E48),1)</f>
        <v>2855208.8502658741</v>
      </c>
      <c r="T47" s="49">
        <f>(T48)/((1+Assumptions!$B$21)^$E48)+M48/IF(M$3="EOP",((1+Assumptions!$B$21)^$E48),1)</f>
        <v>571041.77005317481</v>
      </c>
      <c r="U47" s="49">
        <f>(U48)/((1+Assumptions!$B$21)^$E48)+N48/IF(N$3="EOP",((1+Assumptions!$B$21)^$E48),1)</f>
        <v>1170635.6286090082</v>
      </c>
      <c r="V47" s="49">
        <f>(V48)/((1+Assumptions!$B$21)^$E48)+O48/IF(O$3="EOP",((1+Assumptions!$B$21)^$E48),1)</f>
        <v>117063.56286090086</v>
      </c>
      <c r="W47" s="49">
        <f>(W48)/((1+Assumptions!$B$21)^$E48)+P48/IF(P$3="EOP",((1+Assumptions!$B$21)^$E48),1)</f>
        <v>468254.25144360331</v>
      </c>
      <c r="X47" s="49">
        <f>(X48)/((1+Assumptions!$B$21)^$E48)+Q48/IF(Q$3="EOP",((1+Assumptions!$B$21)^$E48),1)</f>
        <v>285520.88502658741</v>
      </c>
      <c r="Y47" s="53">
        <f t="shared" si="2"/>
        <v>-1761663.8606140446</v>
      </c>
      <c r="Z47" s="52">
        <f>H48*Assumptions!$B$7*Assumptions!$B$25/$E48/12</f>
        <v>28615.936933475165</v>
      </c>
      <c r="AA47" s="49">
        <f>Z47*Assumptions!$B$11</f>
        <v>5723.1873866950336</v>
      </c>
      <c r="AB47" s="54">
        <f t="shared" si="15"/>
        <v>22892.749546780131</v>
      </c>
      <c r="AC47" s="88">
        <f t="shared" si="9"/>
        <v>-1738771.1110672646</v>
      </c>
      <c r="AD47" s="88">
        <f>Assumptions!$B$23*R47</f>
        <v>877976.72145675623</v>
      </c>
      <c r="AE47" s="88">
        <f t="shared" si="11"/>
        <v>-860794.38961050834</v>
      </c>
    </row>
    <row r="48" spans="1:31" x14ac:dyDescent="0.25">
      <c r="A48" s="44">
        <f t="shared" si="12"/>
        <v>43</v>
      </c>
      <c r="B48" s="45" t="s">
        <v>18</v>
      </c>
      <c r="C48" s="48">
        <f t="shared" si="13"/>
        <v>120</v>
      </c>
      <c r="D48" s="47">
        <f t="shared" si="1"/>
        <v>10</v>
      </c>
      <c r="E48" s="47">
        <f t="shared" si="4"/>
        <v>1</v>
      </c>
      <c r="F48" s="48">
        <f t="shared" si="14"/>
        <v>1</v>
      </c>
      <c r="G48" s="49">
        <f>(G47*($K47/$K46)-L47)*(1+Assumptions!$B$15)^$F48</f>
        <v>274849783.5738225</v>
      </c>
      <c r="H48" s="49">
        <f>$H$6/$G$6*G48*(1+Assumptions!$B$16)^INT((C48-1)/12)*IF(B48="Monthly",1,12)</f>
        <v>549425.98912272311</v>
      </c>
      <c r="I48" s="50">
        <f>Assumptions!$B$14</f>
        <v>0.15</v>
      </c>
      <c r="J48" s="50">
        <f t="shared" si="6"/>
        <v>0.15000000000000002</v>
      </c>
      <c r="K48" s="51">
        <f t="shared" si="7"/>
        <v>0.19687440434072254</v>
      </c>
      <c r="L48" s="52">
        <f>H48*Assumptions!$B$7</f>
        <v>274712.99456136156</v>
      </c>
      <c r="M48" s="49">
        <f>L48*Assumptions!$B$11</f>
        <v>54942.598912272311</v>
      </c>
      <c r="N48" s="49">
        <f>H48*Assumptions!$B$11</f>
        <v>109885.19782454462</v>
      </c>
      <c r="O48" s="49">
        <f>N48*Assumptions!$B$12</f>
        <v>10988.519782454463</v>
      </c>
      <c r="P48" s="49">
        <f>H48*Assumptions!$B$9</f>
        <v>43954.079129817852</v>
      </c>
      <c r="Q48" s="49">
        <f>H48*Assumptions!$B$8</f>
        <v>27471.299456136156</v>
      </c>
      <c r="R48" s="52">
        <f>(R49)/((1+Assumptions!$B$21)^$E49)+H49/IF(H$3="EOP",((1+Assumptions!$B$21)^$E49),1)</f>
        <v>5436345.9577703755</v>
      </c>
      <c r="S48" s="49">
        <f>(S49)/((1+Assumptions!$B$21)^$E49)+L49/IF(L$3="EOP",((1+Assumptions!$B$21)^$E49),1)</f>
        <v>2651876.0769611588</v>
      </c>
      <c r="T48" s="49">
        <f>(T49)/((1+Assumptions!$B$21)^$E49)+M49/IF(M$3="EOP",((1+Assumptions!$B$21)^$E49),1)</f>
        <v>530375.21539223182</v>
      </c>
      <c r="U48" s="49">
        <f>(U49)/((1+Assumptions!$B$21)^$E49)+N49/IF(N$3="EOP",((1+Assumptions!$B$21)^$E49),1)</f>
        <v>1087269.1915540749</v>
      </c>
      <c r="V48" s="49">
        <f>(V49)/((1+Assumptions!$B$21)^$E49)+O49/IF(O$3="EOP",((1+Assumptions!$B$21)^$E49),1)</f>
        <v>108726.91915540755</v>
      </c>
      <c r="W48" s="49">
        <f>(W49)/((1+Assumptions!$B$21)^$E49)+P49/IF(P$3="EOP",((1+Assumptions!$B$21)^$E49),1)</f>
        <v>434907.67662163009</v>
      </c>
      <c r="X48" s="49">
        <f>(X49)/((1+Assumptions!$B$21)^$E49)+Q49/IF(Q$3="EOP",((1+Assumptions!$B$21)^$E49),1)</f>
        <v>265187.60769611591</v>
      </c>
      <c r="Y48" s="53">
        <f t="shared" si="2"/>
        <v>-1636207.5394850352</v>
      </c>
      <c r="Z48" s="52">
        <f>H49*Assumptions!$B$7*Assumptions!$B$25/$E49/12</f>
        <v>26763.311079630115</v>
      </c>
      <c r="AA48" s="49">
        <f>Z48*Assumptions!$B$11</f>
        <v>5352.6622159260232</v>
      </c>
      <c r="AB48" s="54">
        <f t="shared" si="15"/>
        <v>21410.648863704093</v>
      </c>
      <c r="AC48" s="88">
        <f t="shared" si="9"/>
        <v>-1614796.8906213311</v>
      </c>
      <c r="AD48" s="88">
        <f>Assumptions!$B$23*R48</f>
        <v>815451.89366555633</v>
      </c>
      <c r="AE48" s="88">
        <f t="shared" si="11"/>
        <v>-799344.99695577472</v>
      </c>
    </row>
    <row r="49" spans="1:31" x14ac:dyDescent="0.25">
      <c r="A49" s="44">
        <f t="shared" si="12"/>
        <v>44</v>
      </c>
      <c r="B49" s="45" t="s">
        <v>18</v>
      </c>
      <c r="C49" s="48">
        <f t="shared" si="13"/>
        <v>132</v>
      </c>
      <c r="D49" s="47">
        <f t="shared" si="1"/>
        <v>11</v>
      </c>
      <c r="E49" s="47">
        <f t="shared" si="4"/>
        <v>1</v>
      </c>
      <c r="F49" s="48">
        <f t="shared" si="14"/>
        <v>1</v>
      </c>
      <c r="G49" s="49">
        <f>(G48*($K48/$K47)-L48)*(1+Assumptions!$B$15)^$F49</f>
        <v>238014555.1040515</v>
      </c>
      <c r="H49" s="49">
        <f>$H$6/$G$6*G49*(1+Assumptions!$B$16)^INT((C49-1)/12)*IF(B49="Monthly",1,12)</f>
        <v>513855.57272889814</v>
      </c>
      <c r="I49" s="50">
        <f>Assumptions!$B$14</f>
        <v>0.15</v>
      </c>
      <c r="J49" s="50">
        <f t="shared" si="6"/>
        <v>0.15000000000000002</v>
      </c>
      <c r="K49" s="51">
        <f t="shared" si="7"/>
        <v>0.16734324368961415</v>
      </c>
      <c r="L49" s="52">
        <f>H49*Assumptions!$B$7</f>
        <v>256927.78636444907</v>
      </c>
      <c r="M49" s="49">
        <f>L49*Assumptions!$B$11</f>
        <v>51385.557272889819</v>
      </c>
      <c r="N49" s="49">
        <f>H49*Assumptions!$B$11</f>
        <v>102771.11454577964</v>
      </c>
      <c r="O49" s="49">
        <f>N49*Assumptions!$B$12</f>
        <v>10277.111454577964</v>
      </c>
      <c r="P49" s="49">
        <f>H49*Assumptions!$B$9</f>
        <v>41108.445818311855</v>
      </c>
      <c r="Q49" s="49">
        <f>H49*Assumptions!$B$8</f>
        <v>25692.778636444909</v>
      </c>
      <c r="R49" s="52">
        <f>(R50)/((1+Assumptions!$B$21)^$E50)+H50/IF(H$3="EOP",((1+Assumptions!$B$21)^$E50),1)</f>
        <v>5045552.6446675137</v>
      </c>
      <c r="S49" s="49">
        <f>(S50)/((1+Assumptions!$B$21)^$E50)+L50/IF(L$3="EOP",((1+Assumptions!$B$21)^$E50),1)</f>
        <v>2461245.1925207386</v>
      </c>
      <c r="T49" s="49">
        <f>(T50)/((1+Assumptions!$B$21)^$E50)+M50/IF(M$3="EOP",((1+Assumptions!$B$21)^$E50),1)</f>
        <v>492249.03850414773</v>
      </c>
      <c r="U49" s="49">
        <f>(U50)/((1+Assumptions!$B$21)^$E50)+N50/IF(N$3="EOP",((1+Assumptions!$B$21)^$E50),1)</f>
        <v>1009110.5289335025</v>
      </c>
      <c r="V49" s="49">
        <f>(V50)/((1+Assumptions!$B$21)^$E50)+O50/IF(O$3="EOP",((1+Assumptions!$B$21)^$E50),1)</f>
        <v>100911.05289335031</v>
      </c>
      <c r="W49" s="49">
        <f>(W50)/((1+Assumptions!$B$21)^$E50)+P50/IF(P$3="EOP",((1+Assumptions!$B$21)^$E50),1)</f>
        <v>403644.21157340112</v>
      </c>
      <c r="X49" s="49">
        <f>(X50)/((1+Assumptions!$B$21)^$E50)+Q50/IF(Q$3="EOP",((1+Assumptions!$B$21)^$E50),1)</f>
        <v>246124.51925207386</v>
      </c>
      <c r="Y49" s="53">
        <f t="shared" si="2"/>
        <v>-1518588.2837852957</v>
      </c>
      <c r="Z49" s="52">
        <f>H50*Assumptions!$B$7*Assumptions!$B$25/$E50/12</f>
        <v>25028.268748822637</v>
      </c>
      <c r="AA49" s="49">
        <f>Z49*Assumptions!$B$11</f>
        <v>5005.6537497645277</v>
      </c>
      <c r="AB49" s="54">
        <f t="shared" si="15"/>
        <v>20022.614999058111</v>
      </c>
      <c r="AC49" s="88">
        <f t="shared" si="9"/>
        <v>-1498565.6687862375</v>
      </c>
      <c r="AD49" s="88">
        <f>Assumptions!$B$23*R49</f>
        <v>756832.89670012705</v>
      </c>
      <c r="AE49" s="88">
        <f t="shared" si="11"/>
        <v>-741732.77208611043</v>
      </c>
    </row>
    <row r="50" spans="1:31" x14ac:dyDescent="0.25">
      <c r="A50" s="44">
        <f t="shared" si="12"/>
        <v>45</v>
      </c>
      <c r="B50" s="45" t="s">
        <v>18</v>
      </c>
      <c r="C50" s="48">
        <f t="shared" si="13"/>
        <v>144</v>
      </c>
      <c r="D50" s="47">
        <f t="shared" si="1"/>
        <v>12</v>
      </c>
      <c r="E50" s="47">
        <f t="shared" si="4"/>
        <v>1</v>
      </c>
      <c r="F50" s="48">
        <f t="shared" si="14"/>
        <v>1</v>
      </c>
      <c r="G50" s="49">
        <f>(G49*($K49/$K48)-L49)*(1+Assumptions!$B$15)^$F50</f>
        <v>206096552.93312091</v>
      </c>
      <c r="H50" s="49">
        <f>$H$6/$G$6*G50*(1+Assumptions!$B$16)^INT((C50-1)/12)*IF(B50="Monthly",1,12)</f>
        <v>480542.7599773946</v>
      </c>
      <c r="I50" s="50">
        <f>Assumptions!$B$14</f>
        <v>0.15</v>
      </c>
      <c r="J50" s="50">
        <f t="shared" si="6"/>
        <v>0.15000000000000002</v>
      </c>
      <c r="K50" s="51">
        <f t="shared" si="7"/>
        <v>0.14224175713617201</v>
      </c>
      <c r="L50" s="52">
        <f>H50*Assumptions!$B$7</f>
        <v>240271.3799886973</v>
      </c>
      <c r="M50" s="49">
        <f>L50*Assumptions!$B$11</f>
        <v>48054.27599773946</v>
      </c>
      <c r="N50" s="49">
        <f>H50*Assumptions!$B$11</f>
        <v>96108.55199547892</v>
      </c>
      <c r="O50" s="49">
        <f>N50*Assumptions!$B$12</f>
        <v>9610.855199547892</v>
      </c>
      <c r="P50" s="49">
        <f>H50*Assumptions!$B$9</f>
        <v>38443.420798191568</v>
      </c>
      <c r="Q50" s="49">
        <f>H50*Assumptions!$B$8</f>
        <v>24027.13799886973</v>
      </c>
      <c r="R50" s="52">
        <f>(R51)/((1+Assumptions!$B$21)^$E51)+H51/IF(H$3="EOP",((1+Assumptions!$B$21)^$E51),1)</f>
        <v>4679135.131807372</v>
      </c>
      <c r="S50" s="49">
        <f>(S51)/((1+Assumptions!$B$21)^$E51)+L51/IF(L$3="EOP",((1+Assumptions!$B$21)^$E51),1)</f>
        <v>2282504.9423450595</v>
      </c>
      <c r="T50" s="49">
        <f>(T51)/((1+Assumptions!$B$21)^$E51)+M51/IF(M$3="EOP",((1+Assumptions!$B$21)^$E51),1)</f>
        <v>456500.98846901191</v>
      </c>
      <c r="U50" s="49">
        <f>(U51)/((1+Assumptions!$B$21)^$E51)+N51/IF(N$3="EOP",((1+Assumptions!$B$21)^$E51),1)</f>
        <v>935827.02636147407</v>
      </c>
      <c r="V50" s="49">
        <f>(V51)/((1+Assumptions!$B$21)^$E51)+O51/IF(O$3="EOP",((1+Assumptions!$B$21)^$E51),1)</f>
        <v>93582.702636147471</v>
      </c>
      <c r="W50" s="49">
        <f>(W51)/((1+Assumptions!$B$21)^$E51)+P51/IF(P$3="EOP",((1+Assumptions!$B$21)^$E51),1)</f>
        <v>374330.81054458977</v>
      </c>
      <c r="X50" s="49">
        <f>(X51)/((1+Assumptions!$B$21)^$E51)+Q51/IF(Q$3="EOP",((1+Assumptions!$B$21)^$E51),1)</f>
        <v>228250.49423450595</v>
      </c>
      <c r="Y50" s="53">
        <f t="shared" si="2"/>
        <v>-1408305.5494269021</v>
      </c>
      <c r="Z50" s="52">
        <f>H51*Assumptions!$B$7*Assumptions!$B$25/$E51/12</f>
        <v>23403.326752043675</v>
      </c>
      <c r="AA50" s="49">
        <f>Z50*Assumptions!$B$11</f>
        <v>4680.6653504087353</v>
      </c>
      <c r="AB50" s="54">
        <f t="shared" si="15"/>
        <v>18722.661401634941</v>
      </c>
      <c r="AC50" s="88">
        <f t="shared" si="9"/>
        <v>-1389582.888025267</v>
      </c>
      <c r="AD50" s="88">
        <f>Assumptions!$B$23*R50</f>
        <v>701870.26977110573</v>
      </c>
      <c r="AE50" s="88">
        <f t="shared" si="11"/>
        <v>-687712.61825416132</v>
      </c>
    </row>
    <row r="51" spans="1:31" x14ac:dyDescent="0.25">
      <c r="A51" s="44">
        <f t="shared" si="12"/>
        <v>46</v>
      </c>
      <c r="B51" s="45" t="s">
        <v>18</v>
      </c>
      <c r="C51" s="48">
        <f t="shared" si="13"/>
        <v>156</v>
      </c>
      <c r="D51" s="47">
        <f t="shared" si="1"/>
        <v>13</v>
      </c>
      <c r="E51" s="47">
        <f t="shared" si="4"/>
        <v>1</v>
      </c>
      <c r="F51" s="48">
        <f t="shared" si="14"/>
        <v>1</v>
      </c>
      <c r="G51" s="49">
        <f>(G50*($K50/$K49)-L50)*(1+Assumptions!$B$15)^$F51</f>
        <v>178440634.58542734</v>
      </c>
      <c r="H51" s="49">
        <f>$H$6/$G$6*G51*(1+Assumptions!$B$16)^INT((C51-1)/12)*IF(B51="Monthly",1,12)</f>
        <v>449343.87363923853</v>
      </c>
      <c r="I51" s="50">
        <f>Assumptions!$B$14</f>
        <v>0.15</v>
      </c>
      <c r="J51" s="50">
        <f t="shared" si="6"/>
        <v>0.15000000000000002</v>
      </c>
      <c r="K51" s="51">
        <f t="shared" si="7"/>
        <v>0.1209054935657462</v>
      </c>
      <c r="L51" s="52">
        <f>H51*Assumptions!$B$7</f>
        <v>224671.93681961927</v>
      </c>
      <c r="M51" s="49">
        <f>L51*Assumptions!$B$11</f>
        <v>44934.387363923859</v>
      </c>
      <c r="N51" s="49">
        <f>H51*Assumptions!$B$11</f>
        <v>89868.774727847718</v>
      </c>
      <c r="O51" s="49">
        <f>N51*Assumptions!$B$12</f>
        <v>8986.8774727847722</v>
      </c>
      <c r="P51" s="49">
        <f>H51*Assumptions!$B$9</f>
        <v>35947.509891139081</v>
      </c>
      <c r="Q51" s="49">
        <f>H51*Assumptions!$B$8</f>
        <v>22467.19368196193</v>
      </c>
      <c r="R51" s="52">
        <f>(R52)/((1+Assumptions!$B$21)^$E52)+H52/IF(H$3="EOP",((1+Assumptions!$B$21)^$E52),1)</f>
        <v>4335536.0396223357</v>
      </c>
      <c r="S51" s="49">
        <f>(S52)/((1+Assumptions!$B$21)^$E52)+L52/IF(L$3="EOP",((1+Assumptions!$B$21)^$E52),1)</f>
        <v>2114895.6290840665</v>
      </c>
      <c r="T51" s="49">
        <f>(T52)/((1+Assumptions!$B$21)^$E52)+M52/IF(M$3="EOP",((1+Assumptions!$B$21)^$E52),1)</f>
        <v>422979.12581681326</v>
      </c>
      <c r="U51" s="49">
        <f>(U52)/((1+Assumptions!$B$21)^$E52)+N52/IF(N$3="EOP",((1+Assumptions!$B$21)^$E52),1)</f>
        <v>867107.20792446705</v>
      </c>
      <c r="V51" s="49">
        <f>(V52)/((1+Assumptions!$B$21)^$E52)+O52/IF(O$3="EOP",((1+Assumptions!$B$21)^$E52),1)</f>
        <v>86710.720792446751</v>
      </c>
      <c r="W51" s="49">
        <f>(W52)/((1+Assumptions!$B$21)^$E52)+P52/IF(P$3="EOP",((1+Assumptions!$B$21)^$E52),1)</f>
        <v>346842.88316978695</v>
      </c>
      <c r="X51" s="49">
        <f>(X52)/((1+Assumptions!$B$21)^$E52)+Q52/IF(Q$3="EOP",((1+Assumptions!$B$21)^$E52),1)</f>
        <v>211489.56290840663</v>
      </c>
      <c r="Y51" s="53">
        <f t="shared" si="2"/>
        <v>-1304890.6031448685</v>
      </c>
      <c r="Z51" s="52">
        <f>H52*Assumptions!$B$7*Assumptions!$B$25/$E52/12</f>
        <v>21881.478433763525</v>
      </c>
      <c r="AA51" s="49">
        <f>Z51*Assumptions!$B$11</f>
        <v>4376.2956867527055</v>
      </c>
      <c r="AB51" s="54">
        <f t="shared" si="15"/>
        <v>17505.182747010818</v>
      </c>
      <c r="AC51" s="88">
        <f t="shared" si="9"/>
        <v>-1287385.4203978577</v>
      </c>
      <c r="AD51" s="88">
        <f>Assumptions!$B$23*R51</f>
        <v>650330.40594335028</v>
      </c>
      <c r="AE51" s="88">
        <f t="shared" si="11"/>
        <v>-637055.01445450739</v>
      </c>
    </row>
    <row r="52" spans="1:31" x14ac:dyDescent="0.25">
      <c r="A52" s="44">
        <f t="shared" si="12"/>
        <v>47</v>
      </c>
      <c r="B52" s="45" t="s">
        <v>18</v>
      </c>
      <c r="C52" s="48">
        <f t="shared" si="13"/>
        <v>168</v>
      </c>
      <c r="D52" s="47">
        <f t="shared" si="1"/>
        <v>14</v>
      </c>
      <c r="E52" s="47">
        <f t="shared" si="4"/>
        <v>1</v>
      </c>
      <c r="F52" s="48">
        <f t="shared" si="14"/>
        <v>1</v>
      </c>
      <c r="G52" s="49">
        <f>(G51*($K51/$K50)-L51)*(1+Assumptions!$B$15)^$F52</f>
        <v>154478864.81000948</v>
      </c>
      <c r="H52" s="49">
        <f>$H$6/$G$6*G52*(1+Assumptions!$B$16)^INT((C52-1)/12)*IF(B52="Monthly",1,12)</f>
        <v>420124.3859282597</v>
      </c>
      <c r="I52" s="50">
        <f>Assumptions!$B$14</f>
        <v>0.15</v>
      </c>
      <c r="J52" s="50">
        <f t="shared" si="6"/>
        <v>0.15000000000000002</v>
      </c>
      <c r="K52" s="51">
        <f t="shared" si="7"/>
        <v>0.10276966953088428</v>
      </c>
      <c r="L52" s="52">
        <f>H52*Assumptions!$B$7</f>
        <v>210062.19296412985</v>
      </c>
      <c r="M52" s="49">
        <f>L52*Assumptions!$B$11</f>
        <v>42012.438592825973</v>
      </c>
      <c r="N52" s="49">
        <f>H52*Assumptions!$B$11</f>
        <v>84024.877185651945</v>
      </c>
      <c r="O52" s="49">
        <f>N52*Assumptions!$B$12</f>
        <v>8402.4877185651949</v>
      </c>
      <c r="P52" s="49">
        <f>H52*Assumptions!$B$9</f>
        <v>33609.95087426078</v>
      </c>
      <c r="Q52" s="49">
        <f>H52*Assumptions!$B$8</f>
        <v>21006.219296412986</v>
      </c>
      <c r="R52" s="52">
        <f>(R53)/((1+Assumptions!$B$21)^$E53)+H53/IF(H$3="EOP",((1+Assumptions!$B$21)^$E53),1)</f>
        <v>4013296.9450364276</v>
      </c>
      <c r="S52" s="49">
        <f>(S53)/((1+Assumptions!$B$21)^$E53)+L53/IF(L$3="EOP",((1+Assumptions!$B$21)^$E53),1)</f>
        <v>1957705.8268470382</v>
      </c>
      <c r="T52" s="49">
        <f>(T53)/((1+Assumptions!$B$21)^$E53)+M53/IF(M$3="EOP",((1+Assumptions!$B$21)^$E53),1)</f>
        <v>391541.16536940762</v>
      </c>
      <c r="U52" s="49">
        <f>(U53)/((1+Assumptions!$B$21)^$E53)+N53/IF(N$3="EOP",((1+Assumptions!$B$21)^$E53),1)</f>
        <v>802659.38900728547</v>
      </c>
      <c r="V52" s="49">
        <f>(V53)/((1+Assumptions!$B$21)^$E53)+O53/IF(O$3="EOP",((1+Assumptions!$B$21)^$E53),1)</f>
        <v>80265.938900728579</v>
      </c>
      <c r="W52" s="49">
        <f>(W53)/((1+Assumptions!$B$21)^$E53)+P53/IF(P$3="EOP",((1+Assumptions!$B$21)^$E53),1)</f>
        <v>321063.75560291426</v>
      </c>
      <c r="X52" s="49">
        <f>(X53)/((1+Assumptions!$B$21)^$E53)+Q53/IF(Q$3="EOP",((1+Assumptions!$B$21)^$E53),1)</f>
        <v>195770.58268470381</v>
      </c>
      <c r="Y52" s="53">
        <f t="shared" si="2"/>
        <v>-1207904.4951646219</v>
      </c>
      <c r="Z52" s="52">
        <f>H53*Assumptions!$B$7*Assumptions!$B$25/$E53/12</f>
        <v>20456.16337537688</v>
      </c>
      <c r="AA52" s="49">
        <f>Z52*Assumptions!$B$11</f>
        <v>4091.2326750753764</v>
      </c>
      <c r="AB52" s="54">
        <f t="shared" si="15"/>
        <v>16364.930700301504</v>
      </c>
      <c r="AC52" s="88">
        <f t="shared" si="9"/>
        <v>-1191539.5644643204</v>
      </c>
      <c r="AD52" s="88">
        <f>Assumptions!$B$23*R52</f>
        <v>601994.54175546416</v>
      </c>
      <c r="AE52" s="88">
        <f t="shared" si="11"/>
        <v>-589545.02270885627</v>
      </c>
    </row>
    <row r="53" spans="1:31" x14ac:dyDescent="0.25">
      <c r="A53" s="44">
        <f t="shared" si="12"/>
        <v>48</v>
      </c>
      <c r="B53" s="45" t="s">
        <v>18</v>
      </c>
      <c r="C53" s="48">
        <f t="shared" si="13"/>
        <v>180</v>
      </c>
      <c r="D53" s="47">
        <f t="shared" si="1"/>
        <v>15</v>
      </c>
      <c r="E53" s="47">
        <f t="shared" si="4"/>
        <v>1</v>
      </c>
      <c r="F53" s="48">
        <f t="shared" si="14"/>
        <v>1</v>
      </c>
      <c r="G53" s="49">
        <f>(G52*($K52/$K51)-L52)*(1+Assumptions!$B$15)^$F53</f>
        <v>133718912.3534548</v>
      </c>
      <c r="H53" s="49">
        <f>$H$6/$G$6*G53*(1+Assumptions!$B$16)^INT((C53-1)/12)*IF(B53="Monthly",1,12)</f>
        <v>392758.33680723608</v>
      </c>
      <c r="I53" s="50">
        <f>Assumptions!$B$14</f>
        <v>0.15</v>
      </c>
      <c r="J53" s="50">
        <f t="shared" si="6"/>
        <v>0.15000000000000002</v>
      </c>
      <c r="K53" s="51">
        <f t="shared" si="7"/>
        <v>8.7354219101251629E-2</v>
      </c>
      <c r="L53" s="52">
        <f>H53*Assumptions!$B$7</f>
        <v>196379.16840361804</v>
      </c>
      <c r="M53" s="49">
        <f>L53*Assumptions!$B$11</f>
        <v>39275.833680723612</v>
      </c>
      <c r="N53" s="49">
        <f>H53*Assumptions!$B$11</f>
        <v>78551.667361447224</v>
      </c>
      <c r="O53" s="49">
        <f>N53*Assumptions!$B$12</f>
        <v>7855.1667361447226</v>
      </c>
      <c r="P53" s="49">
        <f>H53*Assumptions!$B$9</f>
        <v>31420.666944578887</v>
      </c>
      <c r="Q53" s="49">
        <f>H53*Assumptions!$B$8</f>
        <v>19637.916840361806</v>
      </c>
      <c r="R53" s="52">
        <f>(R54)/((1+Assumptions!$B$21)^$E54)+H54/IF(H$3="EOP",((1+Assumptions!$B$21)^$E54),1)</f>
        <v>3711052.073434921</v>
      </c>
      <c r="S53" s="49">
        <f>(S54)/((1+Assumptions!$B$21)^$E54)+L54/IF(L$3="EOP",((1+Assumptions!$B$21)^$E54),1)</f>
        <v>1810269.3041145958</v>
      </c>
      <c r="T53" s="49">
        <f>(T54)/((1+Assumptions!$B$21)^$E54)+M54/IF(M$3="EOP",((1+Assumptions!$B$21)^$E54),1)</f>
        <v>362053.86082291917</v>
      </c>
      <c r="U53" s="49">
        <f>(U54)/((1+Assumptions!$B$21)^$E54)+N54/IF(N$3="EOP",((1+Assumptions!$B$21)^$E54),1)</f>
        <v>742210.41468698415</v>
      </c>
      <c r="V53" s="49">
        <f>(V54)/((1+Assumptions!$B$21)^$E54)+O54/IF(O$3="EOP",((1+Assumptions!$B$21)^$E54),1)</f>
        <v>74221.041468698444</v>
      </c>
      <c r="W53" s="49">
        <f>(W54)/((1+Assumptions!$B$21)^$E54)+P54/IF(P$3="EOP",((1+Assumptions!$B$21)^$E54),1)</f>
        <v>296884.16587479372</v>
      </c>
      <c r="X53" s="49">
        <f>(X54)/((1+Assumptions!$B$21)^$E54)+Q54/IF(Q$3="EOP",((1+Assumptions!$B$21)^$E54),1)</f>
        <v>181026.93041145959</v>
      </c>
      <c r="Y53" s="53">
        <f t="shared" si="2"/>
        <v>-1116936.1606387054</v>
      </c>
      <c r="Z53" s="52">
        <f>H54*Assumptions!$B$7*Assumptions!$B$25/$E54/12</f>
        <v>19121.239029244167</v>
      </c>
      <c r="AA53" s="49">
        <f>Z53*Assumptions!$B$11</f>
        <v>3824.2478058488337</v>
      </c>
      <c r="AB53" s="54">
        <f t="shared" si="15"/>
        <v>15296.991223395333</v>
      </c>
      <c r="AC53" s="88">
        <f t="shared" si="9"/>
        <v>-1101639.16941531</v>
      </c>
      <c r="AD53" s="88">
        <f>Assumptions!$B$23*R53</f>
        <v>556657.81101523817</v>
      </c>
      <c r="AE53" s="88">
        <f t="shared" si="11"/>
        <v>-544981.35840007185</v>
      </c>
    </row>
    <row r="54" spans="1:31" x14ac:dyDescent="0.25">
      <c r="A54" s="44">
        <f t="shared" si="12"/>
        <v>49</v>
      </c>
      <c r="B54" s="45" t="s">
        <v>18</v>
      </c>
      <c r="C54" s="48">
        <f t="shared" si="13"/>
        <v>192</v>
      </c>
      <c r="D54" s="47">
        <f t="shared" si="1"/>
        <v>16</v>
      </c>
      <c r="E54" s="47">
        <f t="shared" si="4"/>
        <v>1</v>
      </c>
      <c r="F54" s="48">
        <f t="shared" si="14"/>
        <v>1</v>
      </c>
      <c r="G54" s="49">
        <f>(G53*($K53/$K52)-L53)*(1+Assumptions!$B$15)^$F54</f>
        <v>115733990.25867361</v>
      </c>
      <c r="H54" s="49">
        <f>$H$6/$G$6*G54*(1+Assumptions!$B$16)^INT((C54-1)/12)*IF(B54="Monthly",1,12)</f>
        <v>367127.78936148802</v>
      </c>
      <c r="I54" s="50">
        <f>Assumptions!$B$14</f>
        <v>0.15</v>
      </c>
      <c r="J54" s="50">
        <f t="shared" si="6"/>
        <v>0.15000000000000002</v>
      </c>
      <c r="K54" s="51">
        <f t="shared" si="7"/>
        <v>7.4251086236063885E-2</v>
      </c>
      <c r="L54" s="52">
        <f>H54*Assumptions!$B$7</f>
        <v>183563.89468074401</v>
      </c>
      <c r="M54" s="49">
        <f>L54*Assumptions!$B$11</f>
        <v>36712.778936148803</v>
      </c>
      <c r="N54" s="49">
        <f>H54*Assumptions!$B$11</f>
        <v>73425.557872297606</v>
      </c>
      <c r="O54" s="49">
        <f>N54*Assumptions!$B$12</f>
        <v>7342.5557872297613</v>
      </c>
      <c r="P54" s="49">
        <f>H54*Assumptions!$B$9</f>
        <v>29370.223148919042</v>
      </c>
      <c r="Q54" s="49">
        <f>H54*Assumptions!$B$8</f>
        <v>18356.389468074402</v>
      </c>
      <c r="R54" s="52">
        <f>(R55)/((1+Assumptions!$B$21)^$E55)+H55/IF(H$3="EOP",((1+Assumptions!$B$21)^$E55),1)</f>
        <v>3427522.3911752682</v>
      </c>
      <c r="S54" s="49">
        <f>(S55)/((1+Assumptions!$B$21)^$E55)+L55/IF(L$3="EOP",((1+Assumptions!$B$21)^$E55),1)</f>
        <v>1671962.1420367165</v>
      </c>
      <c r="T54" s="49">
        <f>(T55)/((1+Assumptions!$B$21)^$E55)+M55/IF(M$3="EOP",((1+Assumptions!$B$21)^$E55),1)</f>
        <v>334392.42840734334</v>
      </c>
      <c r="U54" s="49">
        <f>(U55)/((1+Assumptions!$B$21)^$E55)+N55/IF(N$3="EOP",((1+Assumptions!$B$21)^$E55),1)</f>
        <v>685504.47823505371</v>
      </c>
      <c r="V54" s="49">
        <f>(V55)/((1+Assumptions!$B$21)^$E55)+O55/IF(O$3="EOP",((1+Assumptions!$B$21)^$E55),1)</f>
        <v>68550.447823505383</v>
      </c>
      <c r="W54" s="49">
        <f>(W55)/((1+Assumptions!$B$21)^$E55)+P55/IF(P$3="EOP",((1+Assumptions!$B$21)^$E55),1)</f>
        <v>274201.79129402147</v>
      </c>
      <c r="X54" s="49">
        <f>(X55)/((1+Assumptions!$B$21)^$E55)+Q55/IF(Q$3="EOP",((1+Assumptions!$B$21)^$E55),1)</f>
        <v>167196.21420367167</v>
      </c>
      <c r="Y54" s="53">
        <f t="shared" si="2"/>
        <v>-1031600.6416366537</v>
      </c>
      <c r="Z54" s="52">
        <f>H55*Assumptions!$B$7*Assumptions!$B$25/$E55/12</f>
        <v>17870.954160649391</v>
      </c>
      <c r="AA54" s="49">
        <f>Z54*Assumptions!$B$11</f>
        <v>3574.1908321298783</v>
      </c>
      <c r="AB54" s="54">
        <f t="shared" si="15"/>
        <v>14296.763328519513</v>
      </c>
      <c r="AC54" s="88">
        <f t="shared" si="9"/>
        <v>-1017303.8783081342</v>
      </c>
      <c r="AD54" s="88">
        <f>Assumptions!$B$23*R54</f>
        <v>514128.3586762902</v>
      </c>
      <c r="AE54" s="88">
        <f t="shared" si="11"/>
        <v>-503175.51963184396</v>
      </c>
    </row>
    <row r="55" spans="1:31" x14ac:dyDescent="0.25">
      <c r="A55" s="44">
        <f t="shared" si="12"/>
        <v>50</v>
      </c>
      <c r="B55" s="45" t="s">
        <v>18</v>
      </c>
      <c r="C55" s="48">
        <f t="shared" si="13"/>
        <v>204</v>
      </c>
      <c r="D55" s="47">
        <f t="shared" si="1"/>
        <v>17</v>
      </c>
      <c r="E55" s="47">
        <f t="shared" si="4"/>
        <v>1</v>
      </c>
      <c r="F55" s="48">
        <f t="shared" si="14"/>
        <v>1</v>
      </c>
      <c r="G55" s="49">
        <f>(G54*($K54/$K53)-L54)*(1+Assumptions!$B$15)^$F55</f>
        <v>100154134.38169566</v>
      </c>
      <c r="H55" s="49">
        <f>$H$6/$G$6*G55*(1+Assumptions!$B$16)^INT((C55-1)/12)*IF(B55="Monthly",1,12)</f>
        <v>343122.31988446834</v>
      </c>
      <c r="I55" s="50">
        <f>Assumptions!$B$14</f>
        <v>0.15</v>
      </c>
      <c r="J55" s="50">
        <f t="shared" si="6"/>
        <v>0.15000000000000002</v>
      </c>
      <c r="K55" s="51">
        <f t="shared" si="7"/>
        <v>6.3113423300654295E-2</v>
      </c>
      <c r="L55" s="52">
        <f>H55*Assumptions!$B$7</f>
        <v>171561.15994223417</v>
      </c>
      <c r="M55" s="49">
        <f>L55*Assumptions!$B$11</f>
        <v>34312.231988446838</v>
      </c>
      <c r="N55" s="49">
        <f>H55*Assumptions!$B$11</f>
        <v>68624.463976893676</v>
      </c>
      <c r="O55" s="49">
        <f>N55*Assumptions!$B$12</f>
        <v>6862.4463976893676</v>
      </c>
      <c r="P55" s="49">
        <f>H55*Assumptions!$B$9</f>
        <v>27449.785590757467</v>
      </c>
      <c r="Q55" s="49">
        <f>H55*Assumptions!$B$8</f>
        <v>17156.115994223419</v>
      </c>
      <c r="R55" s="52">
        <f>(R56)/((1+Assumptions!$B$21)^$E56)+H56/IF(H$3="EOP",((1+Assumptions!$B$21)^$E56),1)</f>
        <v>3161510.0730730696</v>
      </c>
      <c r="S55" s="49">
        <f>(S56)/((1+Assumptions!$B$21)^$E56)+L56/IF(L$3="EOP",((1+Assumptions!$B$21)^$E56),1)</f>
        <v>1542200.0356453999</v>
      </c>
      <c r="T55" s="49">
        <f>(T56)/((1+Assumptions!$B$21)^$E56)+M56/IF(M$3="EOP",((1+Assumptions!$B$21)^$E56),1)</f>
        <v>308440.00712908001</v>
      </c>
      <c r="U55" s="49">
        <f>(U56)/((1+Assumptions!$B$21)^$E56)+N56/IF(N$3="EOP",((1+Assumptions!$B$21)^$E56),1)</f>
        <v>632302.01461461396</v>
      </c>
      <c r="V55" s="49">
        <f>(V56)/((1+Assumptions!$B$21)^$E56)+O56/IF(O$3="EOP",((1+Assumptions!$B$21)^$E56),1)</f>
        <v>63230.201461461402</v>
      </c>
      <c r="W55" s="49">
        <f>(W56)/((1+Assumptions!$B$21)^$E56)+P56/IF(P$3="EOP",((1+Assumptions!$B$21)^$E56),1)</f>
        <v>252920.80584584561</v>
      </c>
      <c r="X55" s="49">
        <f>(X56)/((1+Assumptions!$B$21)^$E56)+Q56/IF(Q$3="EOP",((1+Assumptions!$B$21)^$E56),1)</f>
        <v>154220.00356454001</v>
      </c>
      <c r="Y55" s="53">
        <f t="shared" si="2"/>
        <v>-951537.42199321114</v>
      </c>
      <c r="Z55" s="52">
        <f>H56*Assumptions!$B$7*Assumptions!$B$25/$E56/12</f>
        <v>16699.923982809694</v>
      </c>
      <c r="AA55" s="49">
        <f>Z55*Assumptions!$B$11</f>
        <v>3339.9847965619392</v>
      </c>
      <c r="AB55" s="54">
        <f t="shared" si="15"/>
        <v>13359.939186247755</v>
      </c>
      <c r="AC55" s="88">
        <f t="shared" si="9"/>
        <v>-938177.48280696338</v>
      </c>
      <c r="AD55" s="88">
        <f>Assumptions!$B$23*R55</f>
        <v>474226.51096096041</v>
      </c>
      <c r="AE55" s="88">
        <f t="shared" si="11"/>
        <v>-463950.97184600297</v>
      </c>
    </row>
    <row r="56" spans="1:31" x14ac:dyDescent="0.25">
      <c r="A56" s="44">
        <f t="shared" si="12"/>
        <v>51</v>
      </c>
      <c r="B56" s="45" t="s">
        <v>18</v>
      </c>
      <c r="C56" s="48">
        <f t="shared" si="13"/>
        <v>216</v>
      </c>
      <c r="D56" s="47">
        <f t="shared" si="1"/>
        <v>18</v>
      </c>
      <c r="E56" s="47">
        <f t="shared" si="4"/>
        <v>1</v>
      </c>
      <c r="F56" s="48">
        <f t="shared" si="14"/>
        <v>1</v>
      </c>
      <c r="G56" s="49">
        <f>(G55*($K55/$K54)-L55)*(1+Assumptions!$B$15)^$F56</f>
        <v>86658642.125789031</v>
      </c>
      <c r="H56" s="49">
        <f>$H$6/$G$6*G56*(1+Assumptions!$B$16)^INT((C56-1)/12)*IF(B56="Monthly",1,12)</f>
        <v>320638.54046994611</v>
      </c>
      <c r="I56" s="50">
        <f>Assumptions!$B$14</f>
        <v>0.15</v>
      </c>
      <c r="J56" s="50">
        <f t="shared" si="6"/>
        <v>0.15000000000000002</v>
      </c>
      <c r="K56" s="51">
        <f t="shared" si="7"/>
        <v>5.3646409805556149E-2</v>
      </c>
      <c r="L56" s="52">
        <f>H56*Assumptions!$B$7</f>
        <v>160319.27023497305</v>
      </c>
      <c r="M56" s="49">
        <f>L56*Assumptions!$B$11</f>
        <v>32063.854046994613</v>
      </c>
      <c r="N56" s="49">
        <f>H56*Assumptions!$B$11</f>
        <v>64127.708093989226</v>
      </c>
      <c r="O56" s="49">
        <f>N56*Assumptions!$B$12</f>
        <v>6412.7708093989231</v>
      </c>
      <c r="P56" s="49">
        <f>H56*Assumptions!$B$9</f>
        <v>25651.083237595689</v>
      </c>
      <c r="Q56" s="49">
        <f>H56*Assumptions!$B$8</f>
        <v>16031.927023497306</v>
      </c>
      <c r="R56" s="52">
        <f>(R57)/((1+Assumptions!$B$21)^$E57)+H57/IF(H$3="EOP",((1+Assumptions!$B$21)^$E57),1)</f>
        <v>2911893.320918201</v>
      </c>
      <c r="S56" s="49">
        <f>(S57)/((1+Assumptions!$B$21)^$E57)+L57/IF(L$3="EOP",((1+Assumptions!$B$21)^$E57),1)</f>
        <v>1420435.7663015616</v>
      </c>
      <c r="T56" s="49">
        <f>(T57)/((1+Assumptions!$B$21)^$E57)+M57/IF(M$3="EOP",((1+Assumptions!$B$21)^$E57),1)</f>
        <v>284087.15326031233</v>
      </c>
      <c r="U56" s="49">
        <f>(U57)/((1+Assumptions!$B$21)^$E57)+N57/IF(N$3="EOP",((1+Assumptions!$B$21)^$E57),1)</f>
        <v>582378.66418364039</v>
      </c>
      <c r="V56" s="49">
        <f>(V57)/((1+Assumptions!$B$21)^$E57)+O57/IF(O$3="EOP",((1+Assumptions!$B$21)^$E57),1)</f>
        <v>58237.866418364036</v>
      </c>
      <c r="W56" s="49">
        <f>(W57)/((1+Assumptions!$B$21)^$E57)+P57/IF(P$3="EOP",((1+Assumptions!$B$21)^$E57),1)</f>
        <v>232951.46567345614</v>
      </c>
      <c r="X56" s="49">
        <f>(X57)/((1+Assumptions!$B$21)^$E57)+Q57/IF(Q$3="EOP",((1+Assumptions!$B$21)^$E57),1)</f>
        <v>142043.57663015617</v>
      </c>
      <c r="Y56" s="53">
        <f t="shared" si="2"/>
        <v>-876408.86780806293</v>
      </c>
      <c r="Z56" s="52">
        <f>H57*Assumptions!$B$7*Assumptions!$B$25/$E57/12</f>
        <v>15603.106877389879</v>
      </c>
      <c r="AA56" s="49">
        <f>Z56*Assumptions!$B$11</f>
        <v>3120.621375477976</v>
      </c>
      <c r="AB56" s="54">
        <f t="shared" si="15"/>
        <v>12482.485501911902</v>
      </c>
      <c r="AC56" s="88">
        <f t="shared" si="9"/>
        <v>-863926.38230615098</v>
      </c>
      <c r="AD56" s="88">
        <f>Assumptions!$B$23*R56</f>
        <v>436783.99813773012</v>
      </c>
      <c r="AE56" s="88">
        <f t="shared" si="11"/>
        <v>-427142.38416842086</v>
      </c>
    </row>
    <row r="57" spans="1:31" x14ac:dyDescent="0.25">
      <c r="A57" s="44">
        <f t="shared" si="12"/>
        <v>52</v>
      </c>
      <c r="B57" s="45" t="s">
        <v>18</v>
      </c>
      <c r="C57" s="48">
        <f t="shared" si="13"/>
        <v>228</v>
      </c>
      <c r="D57" s="47">
        <f t="shared" si="1"/>
        <v>19</v>
      </c>
      <c r="E57" s="47">
        <f t="shared" si="4"/>
        <v>1</v>
      </c>
      <c r="F57" s="48">
        <f t="shared" si="14"/>
        <v>1</v>
      </c>
      <c r="G57" s="49">
        <f>(G56*($K56/$K55)-L56)*(1+Assumptions!$B$15)^$F57</f>
        <v>74969517.067419425</v>
      </c>
      <c r="H57" s="49">
        <f>$H$6/$G$6*G57*(1+Assumptions!$B$16)^INT((C57-1)/12)*IF(B57="Monthly",1,12)</f>
        <v>299579.65204588568</v>
      </c>
      <c r="I57" s="50">
        <f>Assumptions!$B$14</f>
        <v>0.15</v>
      </c>
      <c r="J57" s="50">
        <f t="shared" si="6"/>
        <v>0.15000000000000002</v>
      </c>
      <c r="K57" s="51">
        <f t="shared" si="7"/>
        <v>4.5599448334722723E-2</v>
      </c>
      <c r="L57" s="52">
        <f>H57*Assumptions!$B$7</f>
        <v>149789.82602294284</v>
      </c>
      <c r="M57" s="49">
        <f>L57*Assumptions!$B$11</f>
        <v>29957.96520458857</v>
      </c>
      <c r="N57" s="49">
        <f>H57*Assumptions!$B$11</f>
        <v>59915.930409177141</v>
      </c>
      <c r="O57" s="49">
        <f>N57*Assumptions!$B$12</f>
        <v>5991.5930409177145</v>
      </c>
      <c r="P57" s="49">
        <f>H57*Assumptions!$B$9</f>
        <v>23966.372163670854</v>
      </c>
      <c r="Q57" s="49">
        <f>H57*Assumptions!$B$8</f>
        <v>14978.982602294285</v>
      </c>
      <c r="R57" s="52">
        <f>(R58)/((1+Assumptions!$B$21)^$E58)+H58/IF(H$3="EOP",((1+Assumptions!$B$21)^$E58),1)</f>
        <v>2677621.510594123</v>
      </c>
      <c r="S57" s="49">
        <f>(S58)/((1+Assumptions!$B$21)^$E58)+L58/IF(L$3="EOP",((1+Assumptions!$B$21)^$E58),1)</f>
        <v>1306156.8344361577</v>
      </c>
      <c r="T57" s="49">
        <f>(T58)/((1+Assumptions!$B$21)^$E58)+M58/IF(M$3="EOP",((1+Assumptions!$B$21)^$E58),1)</f>
        <v>261231.36688723153</v>
      </c>
      <c r="U57" s="49">
        <f>(U58)/((1+Assumptions!$B$21)^$E58)+N58/IF(N$3="EOP",((1+Assumptions!$B$21)^$E58),1)</f>
        <v>535524.30211882479</v>
      </c>
      <c r="V57" s="49">
        <f>(V58)/((1+Assumptions!$B$21)^$E58)+O58/IF(O$3="EOP",((1+Assumptions!$B$21)^$E58),1)</f>
        <v>53552.430211882471</v>
      </c>
      <c r="W57" s="49">
        <f>(W58)/((1+Assumptions!$B$21)^$E58)+P58/IF(P$3="EOP",((1+Assumptions!$B$21)^$E58),1)</f>
        <v>214209.72084752988</v>
      </c>
      <c r="X57" s="49">
        <f>(X58)/((1+Assumptions!$B$21)^$E58)+Q58/IF(Q$3="EOP",((1+Assumptions!$B$21)^$E58),1)</f>
        <v>130615.68344361577</v>
      </c>
      <c r="Y57" s="53">
        <f t="shared" si="2"/>
        <v>-805898.76684710907</v>
      </c>
      <c r="Z57" s="52">
        <f>H58*Assumptions!$B$7*Assumptions!$B$25/$E58/12</f>
        <v>14575.78259982587</v>
      </c>
      <c r="AA57" s="49">
        <f>Z57*Assumptions!$B$11</f>
        <v>2915.1565199651741</v>
      </c>
      <c r="AB57" s="54">
        <f t="shared" si="15"/>
        <v>11660.626079860696</v>
      </c>
      <c r="AC57" s="88">
        <f t="shared" si="9"/>
        <v>-794238.14076724835</v>
      </c>
      <c r="AD57" s="88">
        <f>Assumptions!$B$23*R57</f>
        <v>401643.22658911842</v>
      </c>
      <c r="AE57" s="88">
        <f t="shared" si="11"/>
        <v>-392594.91417812993</v>
      </c>
    </row>
    <row r="58" spans="1:31" x14ac:dyDescent="0.25">
      <c r="A58" s="44">
        <f t="shared" si="12"/>
        <v>53</v>
      </c>
      <c r="B58" s="45" t="s">
        <v>18</v>
      </c>
      <c r="C58" s="48">
        <f t="shared" si="13"/>
        <v>240</v>
      </c>
      <c r="D58" s="47">
        <f t="shared" si="1"/>
        <v>20</v>
      </c>
      <c r="E58" s="47">
        <f t="shared" si="4"/>
        <v>1</v>
      </c>
      <c r="F58" s="48">
        <f t="shared" si="14"/>
        <v>1</v>
      </c>
      <c r="G58" s="49">
        <f>(G57*($K57/$K56)-L57)*(1+Assumptions!$B$15)^$F58</f>
        <v>64845785.674909234</v>
      </c>
      <c r="H58" s="49">
        <f>$H$6/$G$6*G58*(1+Assumptions!$B$16)^INT((C58-1)/12)*IF(B58="Monthly",1,12)</f>
        <v>279855.02591665671</v>
      </c>
      <c r="I58" s="50">
        <f>Assumptions!$B$14</f>
        <v>0.15</v>
      </c>
      <c r="J58" s="50">
        <f t="shared" si="6"/>
        <v>0.15000000000000002</v>
      </c>
      <c r="K58" s="51">
        <f t="shared" si="7"/>
        <v>3.8759531084514312E-2</v>
      </c>
      <c r="L58" s="52">
        <f>H58*Assumptions!$B$7</f>
        <v>139927.51295832836</v>
      </c>
      <c r="M58" s="49">
        <f>L58*Assumptions!$B$11</f>
        <v>27985.502591665674</v>
      </c>
      <c r="N58" s="49">
        <f>H58*Assumptions!$B$11</f>
        <v>55971.005183331348</v>
      </c>
      <c r="O58" s="49">
        <f>N58*Assumptions!$B$12</f>
        <v>5597.1005183331354</v>
      </c>
      <c r="P58" s="49">
        <f>H58*Assumptions!$B$9</f>
        <v>22388.402073332538</v>
      </c>
      <c r="Q58" s="49">
        <f>H58*Assumptions!$B$8</f>
        <v>13992.751295832837</v>
      </c>
      <c r="R58" s="52">
        <f>(R59)/((1+Assumptions!$B$21)^$E59)+H59/IF(H$3="EOP",((1+Assumptions!$B$21)^$E59),1)</f>
        <v>2457710.646794403</v>
      </c>
      <c r="S58" s="49">
        <f>(S59)/((1+Assumptions!$B$21)^$E59)+L59/IF(L$3="EOP",((1+Assumptions!$B$21)^$E59),1)</f>
        <v>1198883.2423387333</v>
      </c>
      <c r="T58" s="49">
        <f>(T59)/((1+Assumptions!$B$21)^$E59)+M59/IF(M$3="EOP",((1+Assumptions!$B$21)^$E59),1)</f>
        <v>239776.64846774662</v>
      </c>
      <c r="U58" s="49">
        <f>(U59)/((1+Assumptions!$B$21)^$E59)+N59/IF(N$3="EOP",((1+Assumptions!$B$21)^$E59),1)</f>
        <v>491542.12935888069</v>
      </c>
      <c r="V58" s="49">
        <f>(V59)/((1+Assumptions!$B$21)^$E59)+O59/IF(O$3="EOP",((1+Assumptions!$B$21)^$E59),1)</f>
        <v>49154.212935888063</v>
      </c>
      <c r="W58" s="49">
        <f>(W59)/((1+Assumptions!$B$21)^$E59)+P59/IF(P$3="EOP",((1+Assumptions!$B$21)^$E59),1)</f>
        <v>196616.85174355225</v>
      </c>
      <c r="X58" s="49">
        <f>(X59)/((1+Assumptions!$B$21)^$E59)+Q59/IF(Q$3="EOP",((1+Assumptions!$B$21)^$E59),1)</f>
        <v>119888.32423387331</v>
      </c>
      <c r="Y58" s="53">
        <f t="shared" si="2"/>
        <v>-739710.96052299801</v>
      </c>
      <c r="Z58" s="52">
        <f>H59*Assumptions!$B$7*Assumptions!$B$25/$E59/12</f>
        <v>13613.531875174665</v>
      </c>
      <c r="AA58" s="49">
        <f>Z58*Assumptions!$B$11</f>
        <v>2722.7063750349334</v>
      </c>
      <c r="AB58" s="54">
        <f t="shared" si="15"/>
        <v>10890.825500139732</v>
      </c>
      <c r="AC58" s="88">
        <f t="shared" si="9"/>
        <v>-728820.13502285827</v>
      </c>
      <c r="AD58" s="88">
        <f>Assumptions!$B$23*R58</f>
        <v>368656.59701916046</v>
      </c>
      <c r="AE58" s="88">
        <f t="shared" si="11"/>
        <v>-360163.53800369782</v>
      </c>
    </row>
    <row r="59" spans="1:31" x14ac:dyDescent="0.25">
      <c r="A59" s="44">
        <f t="shared" si="12"/>
        <v>54</v>
      </c>
      <c r="B59" s="45" t="s">
        <v>18</v>
      </c>
      <c r="C59" s="48">
        <f t="shared" si="13"/>
        <v>252</v>
      </c>
      <c r="D59" s="47">
        <f t="shared" si="1"/>
        <v>21</v>
      </c>
      <c r="E59" s="47">
        <f t="shared" si="4"/>
        <v>1</v>
      </c>
      <c r="F59" s="48">
        <f t="shared" si="14"/>
        <v>1</v>
      </c>
      <c r="G59" s="49">
        <f>(G58*($K58/$K57)-L58)*(1+Assumptions!$B$15)^$F59</f>
        <v>56078570.116928808</v>
      </c>
      <c r="H59" s="49">
        <f>$H$6/$G$6*G59*(1+Assumptions!$B$16)^INT((C59-1)/12)*IF(B59="Monthly",1,12)</f>
        <v>261379.81200335355</v>
      </c>
      <c r="I59" s="50">
        <f>Assumptions!$B$14</f>
        <v>0.15</v>
      </c>
      <c r="J59" s="50">
        <f t="shared" si="6"/>
        <v>0.15000000000000002</v>
      </c>
      <c r="K59" s="51">
        <f t="shared" si="7"/>
        <v>3.2945601421837167E-2</v>
      </c>
      <c r="L59" s="52">
        <f>H59*Assumptions!$B$7</f>
        <v>130689.90600167678</v>
      </c>
      <c r="M59" s="49">
        <f>L59*Assumptions!$B$11</f>
        <v>26137.981200335358</v>
      </c>
      <c r="N59" s="49">
        <f>H59*Assumptions!$B$11</f>
        <v>52275.962400670716</v>
      </c>
      <c r="O59" s="49">
        <f>N59*Assumptions!$B$12</f>
        <v>5227.5962400670724</v>
      </c>
      <c r="P59" s="49">
        <f>H59*Assumptions!$B$9</f>
        <v>20910.384960268286</v>
      </c>
      <c r="Q59" s="49">
        <f>H59*Assumptions!$B$8</f>
        <v>13068.990600167679</v>
      </c>
      <c r="R59" s="52">
        <f>(R60)/((1+Assumptions!$B$21)^$E60)+H60/IF(H$3="EOP",((1+Assumptions!$B$21)^$E60),1)</f>
        <v>2251239.1056608255</v>
      </c>
      <c r="S59" s="49">
        <f>(S60)/((1+Assumptions!$B$21)^$E60)+L60/IF(L$3="EOP",((1+Assumptions!$B$21)^$E60),1)</f>
        <v>1098165.4173955247</v>
      </c>
      <c r="T59" s="49">
        <f>(T60)/((1+Assumptions!$B$21)^$E60)+M60/IF(M$3="EOP",((1+Assumptions!$B$21)^$E60),1)</f>
        <v>219633.08347910491</v>
      </c>
      <c r="U59" s="49">
        <f>(U60)/((1+Assumptions!$B$21)^$E60)+N60/IF(N$3="EOP",((1+Assumptions!$B$21)^$E60),1)</f>
        <v>450247.82113216515</v>
      </c>
      <c r="V59" s="49">
        <f>(V60)/((1+Assumptions!$B$21)^$E60)+O60/IF(O$3="EOP",((1+Assumptions!$B$21)^$E60),1)</f>
        <v>45024.782113216512</v>
      </c>
      <c r="W59" s="49">
        <f>(W60)/((1+Assumptions!$B$21)^$E60)+P60/IF(P$3="EOP",((1+Assumptions!$B$21)^$E60),1)</f>
        <v>180099.12845286605</v>
      </c>
      <c r="X59" s="49">
        <f>(X60)/((1+Assumptions!$B$21)^$E60)+Q60/IF(Q$3="EOP",((1+Assumptions!$B$21)^$E60),1)</f>
        <v>109816.54173955246</v>
      </c>
      <c r="Y59" s="53">
        <f t="shared" si="2"/>
        <v>-677568.06253303867</v>
      </c>
      <c r="Z59" s="52">
        <f>H60*Assumptions!$B$7*Assumptions!$B$25/$E60/12</f>
        <v>12712.217296211993</v>
      </c>
      <c r="AA59" s="49">
        <f>Z59*Assumptions!$B$11</f>
        <v>2542.4434592423986</v>
      </c>
      <c r="AB59" s="54">
        <f t="shared" si="15"/>
        <v>10169.773836969594</v>
      </c>
      <c r="AC59" s="88">
        <f t="shared" si="9"/>
        <v>-667398.28869606904</v>
      </c>
      <c r="AD59" s="88">
        <f>Assumptions!$B$23*R59</f>
        <v>337685.8658491238</v>
      </c>
      <c r="AE59" s="88">
        <f t="shared" si="11"/>
        <v>-329712.42284694524</v>
      </c>
    </row>
    <row r="60" spans="1:31" x14ac:dyDescent="0.25">
      <c r="A60" s="44">
        <f t="shared" si="12"/>
        <v>55</v>
      </c>
      <c r="B60" s="45" t="s">
        <v>18</v>
      </c>
      <c r="C60" s="48">
        <f t="shared" si="13"/>
        <v>264</v>
      </c>
      <c r="D60" s="47">
        <f t="shared" si="1"/>
        <v>22</v>
      </c>
      <c r="E60" s="47">
        <f t="shared" si="4"/>
        <v>1</v>
      </c>
      <c r="F60" s="48">
        <f t="shared" si="14"/>
        <v>1</v>
      </c>
      <c r="G60" s="49">
        <f>(G59*($K59/$K58)-L59)*(1+Assumptions!$B$15)^$F60</f>
        <v>48486816.587255567</v>
      </c>
      <c r="H60" s="49">
        <f>$H$6/$G$6*G60*(1+Assumptions!$B$16)^INT((C60-1)/12)*IF(B60="Monthly",1,12)</f>
        <v>244074.57208727027</v>
      </c>
      <c r="I60" s="50">
        <f>Assumptions!$B$14</f>
        <v>0.15</v>
      </c>
      <c r="J60" s="50">
        <f t="shared" si="6"/>
        <v>0.15000000000000002</v>
      </c>
      <c r="K60" s="51">
        <f t="shared" si="7"/>
        <v>2.800376120856159E-2</v>
      </c>
      <c r="L60" s="52">
        <f>H60*Assumptions!$B$7</f>
        <v>122037.28604363513</v>
      </c>
      <c r="M60" s="49">
        <f>L60*Assumptions!$B$11</f>
        <v>24407.457208727028</v>
      </c>
      <c r="N60" s="49">
        <f>H60*Assumptions!$B$11</f>
        <v>48814.914417454056</v>
      </c>
      <c r="O60" s="49">
        <f>N60*Assumptions!$B$12</f>
        <v>4881.4914417454056</v>
      </c>
      <c r="P60" s="49">
        <f>H60*Assumptions!$B$9</f>
        <v>19525.965766981622</v>
      </c>
      <c r="Q60" s="49">
        <f>H60*Assumptions!$B$8</f>
        <v>12203.728604363514</v>
      </c>
      <c r="R60" s="52">
        <f>(R61)/((1+Assumptions!$B$21)^$E61)+H61/IF(H$3="EOP",((1+Assumptions!$B$21)^$E61),1)</f>
        <v>2057343.646912894</v>
      </c>
      <c r="S60" s="49">
        <f>(S61)/((1+Assumptions!$B$21)^$E61)+L61/IF(L$3="EOP",((1+Assumptions!$B$21)^$E61),1)</f>
        <v>1003582.2667867776</v>
      </c>
      <c r="T60" s="49">
        <f>(T61)/((1+Assumptions!$B$21)^$E61)+M61/IF(M$3="EOP",((1+Assumptions!$B$21)^$E61),1)</f>
        <v>200716.45335735549</v>
      </c>
      <c r="U60" s="49">
        <f>(U61)/((1+Assumptions!$B$21)^$E61)+N61/IF(N$3="EOP",((1+Assumptions!$B$21)^$E61),1)</f>
        <v>411468.72938257887</v>
      </c>
      <c r="V60" s="49">
        <f>(V61)/((1+Assumptions!$B$21)^$E61)+O61/IF(O$3="EOP",((1+Assumptions!$B$21)^$E61),1)</f>
        <v>41146.872938257882</v>
      </c>
      <c r="W60" s="49">
        <f>(W61)/((1+Assumptions!$B$21)^$E61)+P61/IF(P$3="EOP",((1+Assumptions!$B$21)^$E61),1)</f>
        <v>164587.49175303153</v>
      </c>
      <c r="X60" s="49">
        <f>(X61)/((1+Assumptions!$B$21)^$E61)+Q61/IF(Q$3="EOP",((1+Assumptions!$B$21)^$E61),1)</f>
        <v>100358.22667867775</v>
      </c>
      <c r="Y60" s="53">
        <f t="shared" si="2"/>
        <v>-619210.25860744156</v>
      </c>
      <c r="Z60" s="52">
        <f>H61*Assumptions!$B$7*Assumptions!$B$25/$E61/12</f>
        <v>11867.965441118204</v>
      </c>
      <c r="AA60" s="49">
        <f>Z60*Assumptions!$B$11</f>
        <v>2373.5930882236407</v>
      </c>
      <c r="AB60" s="54">
        <f t="shared" si="15"/>
        <v>9494.3723528945629</v>
      </c>
      <c r="AC60" s="88">
        <f t="shared" si="9"/>
        <v>-609715.88625454705</v>
      </c>
      <c r="AD60" s="88">
        <f>Assumptions!$B$23*R60</f>
        <v>308601.54703693406</v>
      </c>
      <c r="AE60" s="88">
        <f t="shared" si="11"/>
        <v>-301114.33921761299</v>
      </c>
    </row>
    <row r="61" spans="1:31" x14ac:dyDescent="0.25">
      <c r="A61" s="44">
        <f t="shared" si="12"/>
        <v>56</v>
      </c>
      <c r="B61" s="45" t="s">
        <v>18</v>
      </c>
      <c r="C61" s="48">
        <f t="shared" si="13"/>
        <v>276</v>
      </c>
      <c r="D61" s="47">
        <f t="shared" si="1"/>
        <v>23</v>
      </c>
      <c r="E61" s="47">
        <f t="shared" si="4"/>
        <v>1</v>
      </c>
      <c r="F61" s="48">
        <f t="shared" si="14"/>
        <v>1</v>
      </c>
      <c r="G61" s="49">
        <f>(G60*($K60/$K59)-L60)*(1+Assumptions!$B$15)^$F61</f>
        <v>41913591.94938606</v>
      </c>
      <c r="H61" s="49">
        <f>$H$6/$G$6*G61*(1+Assumptions!$B$16)^INT((C61-1)/12)*IF(B61="Monthly",1,12)</f>
        <v>227864.93646946951</v>
      </c>
      <c r="I61" s="50">
        <f>Assumptions!$B$14</f>
        <v>0.15</v>
      </c>
      <c r="J61" s="50">
        <f t="shared" si="6"/>
        <v>0.15000000000000002</v>
      </c>
      <c r="K61" s="51">
        <f t="shared" si="7"/>
        <v>2.3803197027277352E-2</v>
      </c>
      <c r="L61" s="52">
        <f>H61*Assumptions!$B$7</f>
        <v>113932.46823473476</v>
      </c>
      <c r="M61" s="49">
        <f>L61*Assumptions!$B$11</f>
        <v>22786.493646946954</v>
      </c>
      <c r="N61" s="49">
        <f>H61*Assumptions!$B$11</f>
        <v>45572.987293893908</v>
      </c>
      <c r="O61" s="49">
        <f>N61*Assumptions!$B$12</f>
        <v>4557.2987293893912</v>
      </c>
      <c r="P61" s="49">
        <f>H61*Assumptions!$B$9</f>
        <v>18229.194917557561</v>
      </c>
      <c r="Q61" s="49">
        <f>H61*Assumptions!$B$8</f>
        <v>11393.246823473477</v>
      </c>
      <c r="R61" s="52">
        <f>(R62)/((1+Assumptions!$B$21)^$E62)+H62/IF(H$3="EOP",((1+Assumptions!$B$21)^$E62),1)</f>
        <v>1875215.6782045099</v>
      </c>
      <c r="S61" s="49">
        <f>(S62)/((1+Assumptions!$B$21)^$E62)+L62/IF(L$3="EOP",((1+Assumptions!$B$21)^$E62),1)</f>
        <v>914739.35522171226</v>
      </c>
      <c r="T61" s="49">
        <f>(T62)/((1+Assumptions!$B$21)^$E62)+M62/IF(M$3="EOP",((1+Assumptions!$B$21)^$E62),1)</f>
        <v>182947.87104434241</v>
      </c>
      <c r="U61" s="49">
        <f>(U62)/((1+Assumptions!$B$21)^$E62)+N62/IF(N$3="EOP",((1+Assumptions!$B$21)^$E62),1)</f>
        <v>375043.1356409021</v>
      </c>
      <c r="V61" s="49">
        <f>(V62)/((1+Assumptions!$B$21)^$E62)+O62/IF(O$3="EOP",((1+Assumptions!$B$21)^$E62),1)</f>
        <v>37504.313564090204</v>
      </c>
      <c r="W61" s="49">
        <f>(W62)/((1+Assumptions!$B$21)^$E62)+P62/IF(P$3="EOP",((1+Assumptions!$B$21)^$E62),1)</f>
        <v>150017.25425636081</v>
      </c>
      <c r="X61" s="49">
        <f>(X62)/((1+Assumptions!$B$21)^$E62)+Q62/IF(Q$3="EOP",((1+Assumptions!$B$21)^$E62),1)</f>
        <v>91473.935522171203</v>
      </c>
      <c r="Y61" s="53">
        <f t="shared" si="2"/>
        <v>-564394.1821717961</v>
      </c>
      <c r="Z61" s="52">
        <f>H62*Assumptions!$B$7*Assumptions!$B$25/$E62/12</f>
        <v>11077.150133351757</v>
      </c>
      <c r="AA61" s="49">
        <f>Z61*Assumptions!$B$11</f>
        <v>2215.4300266703517</v>
      </c>
      <c r="AB61" s="54">
        <f t="shared" si="15"/>
        <v>8861.720106681405</v>
      </c>
      <c r="AC61" s="88">
        <f t="shared" si="9"/>
        <v>-555532.46206511464</v>
      </c>
      <c r="AD61" s="88">
        <f>Assumptions!$B$23*R61</f>
        <v>281282.35173067648</v>
      </c>
      <c r="AE61" s="88">
        <f t="shared" si="11"/>
        <v>-274250.11033443816</v>
      </c>
    </row>
    <row r="62" spans="1:31" x14ac:dyDescent="0.25">
      <c r="A62" s="44">
        <f t="shared" si="12"/>
        <v>57</v>
      </c>
      <c r="B62" s="45" t="s">
        <v>18</v>
      </c>
      <c r="C62" s="48">
        <f t="shared" si="13"/>
        <v>288</v>
      </c>
      <c r="D62" s="47">
        <f t="shared" si="1"/>
        <v>24</v>
      </c>
      <c r="E62" s="47">
        <f t="shared" si="4"/>
        <v>1</v>
      </c>
      <c r="F62" s="48">
        <f t="shared" si="14"/>
        <v>1</v>
      </c>
      <c r="G62" s="49">
        <f>(G61*($K61/$K60)-L61)*(1+Assumptions!$B$15)^$F62</f>
        <v>36222873.10251829</v>
      </c>
      <c r="H62" s="49">
        <f>$H$6/$G$6*G62*(1+Assumptions!$B$16)^INT((C62-1)/12)*IF(B62="Monthly",1,12)</f>
        <v>212681.28256035375</v>
      </c>
      <c r="I62" s="50">
        <f>Assumptions!$B$14</f>
        <v>0.15</v>
      </c>
      <c r="J62" s="50">
        <f t="shared" si="6"/>
        <v>0.15000000000000002</v>
      </c>
      <c r="K62" s="51">
        <f t="shared" si="7"/>
        <v>2.0232717473185748E-2</v>
      </c>
      <c r="L62" s="52">
        <f>H62*Assumptions!$B$7</f>
        <v>106340.64128017687</v>
      </c>
      <c r="M62" s="49">
        <f>L62*Assumptions!$B$11</f>
        <v>21268.128256035376</v>
      </c>
      <c r="N62" s="49">
        <f>H62*Assumptions!$B$11</f>
        <v>42536.256512070751</v>
      </c>
      <c r="O62" s="49">
        <f>N62*Assumptions!$B$12</f>
        <v>4253.625651207075</v>
      </c>
      <c r="P62" s="49">
        <f>H62*Assumptions!$B$9</f>
        <v>17014.5026048283</v>
      </c>
      <c r="Q62" s="49">
        <f>H62*Assumptions!$B$8</f>
        <v>10634.064128017688</v>
      </c>
      <c r="R62" s="52">
        <f>(R63)/((1+Assumptions!$B$21)^$E63)+H63/IF(H$3="EOP",((1+Assumptions!$B$21)^$E63),1)</f>
        <v>1704097.7555352598</v>
      </c>
      <c r="S62" s="49">
        <f>(S63)/((1+Assumptions!$B$21)^$E63)+L63/IF(L$3="EOP",((1+Assumptions!$B$21)^$E63),1)</f>
        <v>831267.19782207813</v>
      </c>
      <c r="T62" s="49">
        <f>(T63)/((1+Assumptions!$B$21)^$E63)+M63/IF(M$3="EOP",((1+Assumptions!$B$21)^$E63),1)</f>
        <v>166253.4395644156</v>
      </c>
      <c r="U62" s="49">
        <f>(U63)/((1+Assumptions!$B$21)^$E63)+N63/IF(N$3="EOP",((1+Assumptions!$B$21)^$E63),1)</f>
        <v>340819.55110705207</v>
      </c>
      <c r="V62" s="49">
        <f>(V63)/((1+Assumptions!$B$21)^$E63)+O63/IF(O$3="EOP",((1+Assumptions!$B$21)^$E63),1)</f>
        <v>34081.955110705203</v>
      </c>
      <c r="W62" s="49">
        <f>(W63)/((1+Assumptions!$B$21)^$E63)+P63/IF(P$3="EOP",((1+Assumptions!$B$21)^$E63),1)</f>
        <v>136327.82044282081</v>
      </c>
      <c r="X62" s="49">
        <f>(X63)/((1+Assumptions!$B$21)^$E63)+Q63/IF(Q$3="EOP",((1+Assumptions!$B$21)^$E63),1)</f>
        <v>83126.719782207801</v>
      </c>
      <c r="Y62" s="53">
        <f t="shared" si="2"/>
        <v>-512891.86105622182</v>
      </c>
      <c r="Z62" s="52">
        <f>H63*Assumptions!$B$7*Assumptions!$B$25/$E63/12</f>
        <v>10336.376771230194</v>
      </c>
      <c r="AA62" s="49">
        <f>Z62*Assumptions!$B$11</f>
        <v>2067.2753542460391</v>
      </c>
      <c r="AB62" s="54">
        <f t="shared" si="15"/>
        <v>8269.1014169841546</v>
      </c>
      <c r="AC62" s="88">
        <f t="shared" si="9"/>
        <v>-504622.75963923766</v>
      </c>
      <c r="AD62" s="88">
        <f>Assumptions!$B$23*R62</f>
        <v>255614.66333028895</v>
      </c>
      <c r="AE62" s="88">
        <f t="shared" si="11"/>
        <v>-249008.0963089487</v>
      </c>
    </row>
    <row r="63" spans="1:31" x14ac:dyDescent="0.25">
      <c r="A63" s="44">
        <f t="shared" si="12"/>
        <v>58</v>
      </c>
      <c r="B63" s="45" t="s">
        <v>18</v>
      </c>
      <c r="C63" s="48">
        <f t="shared" si="13"/>
        <v>300</v>
      </c>
      <c r="D63" s="47">
        <f t="shared" si="1"/>
        <v>25</v>
      </c>
      <c r="E63" s="47">
        <f t="shared" si="4"/>
        <v>1</v>
      </c>
      <c r="F63" s="48">
        <f t="shared" si="14"/>
        <v>1</v>
      </c>
      <c r="G63" s="49">
        <f>(G62*($K62/$K61)-L62)*(1+Assumptions!$B$15)^$F63</f>
        <v>31296763.525777575</v>
      </c>
      <c r="H63" s="49">
        <f>$H$6/$G$6*G63*(1+Assumptions!$B$16)^INT((C63-1)/12)*IF(B63="Monthly",1,12)</f>
        <v>198458.43400761974</v>
      </c>
      <c r="I63" s="50">
        <f>Assumptions!$B$14</f>
        <v>0.15</v>
      </c>
      <c r="J63" s="50">
        <f t="shared" si="6"/>
        <v>0.15000000000000002</v>
      </c>
      <c r="K63" s="51">
        <f t="shared" si="7"/>
        <v>1.7197809852207886E-2</v>
      </c>
      <c r="L63" s="52">
        <f>H63*Assumptions!$B$7</f>
        <v>99229.21700380987</v>
      </c>
      <c r="M63" s="49">
        <f>L63*Assumptions!$B$11</f>
        <v>19845.843400761976</v>
      </c>
      <c r="N63" s="49">
        <f>H63*Assumptions!$B$11</f>
        <v>39691.686801523952</v>
      </c>
      <c r="O63" s="49">
        <f>N63*Assumptions!$B$12</f>
        <v>3969.1686801523956</v>
      </c>
      <c r="P63" s="49">
        <f>H63*Assumptions!$B$9</f>
        <v>15876.674720609579</v>
      </c>
      <c r="Q63" s="49">
        <f>H63*Assumptions!$B$8</f>
        <v>9922.9217003809881</v>
      </c>
      <c r="R63" s="52">
        <f>(R64)/((1+Assumptions!$B$21)^$E64)+H64/IF(H$3="EOP",((1+Assumptions!$B$21)^$E64),1)</f>
        <v>1543280.3045658311</v>
      </c>
      <c r="S63" s="49">
        <f>(S64)/((1+Assumptions!$B$21)^$E64)+L64/IF(L$3="EOP",((1+Assumptions!$B$21)^$E64),1)</f>
        <v>752819.66076382005</v>
      </c>
      <c r="T63" s="49">
        <f>(T64)/((1+Assumptions!$B$21)^$E64)+M64/IF(M$3="EOP",((1+Assumptions!$B$21)^$E64),1)</f>
        <v>150563.932152764</v>
      </c>
      <c r="U63" s="49">
        <f>(U64)/((1+Assumptions!$B$21)^$E64)+N64/IF(N$3="EOP",((1+Assumptions!$B$21)^$E64),1)</f>
        <v>308656.06091316626</v>
      </c>
      <c r="V63" s="49">
        <f>(V64)/((1+Assumptions!$B$21)^$E64)+O64/IF(O$3="EOP",((1+Assumptions!$B$21)^$E64),1)</f>
        <v>30865.606091316622</v>
      </c>
      <c r="W63" s="49">
        <f>(W64)/((1+Assumptions!$B$21)^$E64)+P64/IF(P$3="EOP",((1+Assumptions!$B$21)^$E64),1)</f>
        <v>123462.42436526649</v>
      </c>
      <c r="X63" s="49">
        <f>(X64)/((1+Assumptions!$B$21)^$E64)+Q64/IF(Q$3="EOP",((1+Assumptions!$B$21)^$E64),1)</f>
        <v>75281.966076381999</v>
      </c>
      <c r="Y63" s="53">
        <f t="shared" si="2"/>
        <v>-464489.73069127707</v>
      </c>
      <c r="Z63" s="52">
        <f>H64*Assumptions!$B$7*Assumptions!$B$25/$E64/12</f>
        <v>9642.4676593414679</v>
      </c>
      <c r="AA63" s="49">
        <f>Z63*Assumptions!$B$11</f>
        <v>1928.4935318682938</v>
      </c>
      <c r="AB63" s="54">
        <f t="shared" si="15"/>
        <v>7713.9741274731741</v>
      </c>
      <c r="AC63" s="88">
        <f t="shared" si="9"/>
        <v>-456775.75656380388</v>
      </c>
      <c r="AD63" s="88">
        <f>Assumptions!$B$23*R63</f>
        <v>231492.04568487467</v>
      </c>
      <c r="AE63" s="88">
        <f t="shared" si="11"/>
        <v>-225283.71087892921</v>
      </c>
    </row>
    <row r="64" spans="1:31" x14ac:dyDescent="0.25">
      <c r="A64" s="44">
        <f t="shared" si="12"/>
        <v>59</v>
      </c>
      <c r="B64" s="45" t="s">
        <v>18</v>
      </c>
      <c r="C64" s="48">
        <f t="shared" si="13"/>
        <v>312</v>
      </c>
      <c r="D64" s="47">
        <f t="shared" si="1"/>
        <v>26</v>
      </c>
      <c r="E64" s="47">
        <f t="shared" si="4"/>
        <v>1</v>
      </c>
      <c r="F64" s="48">
        <f t="shared" si="14"/>
        <v>1</v>
      </c>
      <c r="G64" s="49">
        <f>(G63*($K63/$K62)-L63)*(1+Assumptions!$B$15)^$F64</f>
        <v>27033080.175505269</v>
      </c>
      <c r="H64" s="49">
        <f>$H$6/$G$6*G64*(1+Assumptions!$B$16)^INT((C64-1)/12)*IF(B64="Monthly",1,12)</f>
        <v>185135.3790593562</v>
      </c>
      <c r="I64" s="50">
        <f>Assumptions!$B$14</f>
        <v>0.15</v>
      </c>
      <c r="J64" s="50">
        <f t="shared" si="6"/>
        <v>0.15000000000000002</v>
      </c>
      <c r="K64" s="51">
        <f t="shared" si="7"/>
        <v>1.4618138374376703E-2</v>
      </c>
      <c r="L64" s="52">
        <f>H64*Assumptions!$B$7</f>
        <v>92567.6895296781</v>
      </c>
      <c r="M64" s="49">
        <f>L64*Assumptions!$B$11</f>
        <v>18513.53790593562</v>
      </c>
      <c r="N64" s="49">
        <f>H64*Assumptions!$B$11</f>
        <v>37027.07581187124</v>
      </c>
      <c r="O64" s="49">
        <f>N64*Assumptions!$B$12</f>
        <v>3702.7075811871241</v>
      </c>
      <c r="P64" s="49">
        <f>H64*Assumptions!$B$9</f>
        <v>14810.830324748496</v>
      </c>
      <c r="Q64" s="49">
        <f>H64*Assumptions!$B$8</f>
        <v>9256.76895296781</v>
      </c>
      <c r="R64" s="52">
        <f>(R65)/((1+Assumptions!$B$21)^$E65)+H65/IF(H$3="EOP",((1+Assumptions!$B$21)^$E65),1)</f>
        <v>1392098.5486441366</v>
      </c>
      <c r="S64" s="49">
        <f>(S65)/((1+Assumptions!$B$21)^$E65)+L65/IF(L$3="EOP",((1+Assumptions!$B$21)^$E65),1)</f>
        <v>679072.46275323734</v>
      </c>
      <c r="T64" s="49">
        <f>(T65)/((1+Assumptions!$B$21)^$E65)+M65/IF(M$3="EOP",((1+Assumptions!$B$21)^$E65),1)</f>
        <v>135814.49255064747</v>
      </c>
      <c r="U64" s="49">
        <f>(U65)/((1+Assumptions!$B$21)^$E65)+N65/IF(N$3="EOP",((1+Assumptions!$B$21)^$E65),1)</f>
        <v>278419.70972882735</v>
      </c>
      <c r="V64" s="49">
        <f>(V65)/((1+Assumptions!$B$21)^$E65)+O65/IF(O$3="EOP",((1+Assumptions!$B$21)^$E65),1)</f>
        <v>27841.970972882733</v>
      </c>
      <c r="W64" s="49">
        <f>(W65)/((1+Assumptions!$B$21)^$E65)+P65/IF(P$3="EOP",((1+Assumptions!$B$21)^$E65),1)</f>
        <v>111367.88389153093</v>
      </c>
      <c r="X64" s="49">
        <f>(X65)/((1+Assumptions!$B$21)^$E65)+Q65/IF(Q$3="EOP",((1+Assumptions!$B$21)^$E65),1)</f>
        <v>67907.246275323734</v>
      </c>
      <c r="Y64" s="53">
        <f t="shared" si="2"/>
        <v>-418987.70951874746</v>
      </c>
      <c r="Z64" s="52">
        <f>H65*Assumptions!$B$7*Assumptions!$B$25/$E65/12</f>
        <v>8992.4482782130563</v>
      </c>
      <c r="AA64" s="49">
        <f>Z64*Assumptions!$B$11</f>
        <v>1798.4896556426113</v>
      </c>
      <c r="AB64" s="54">
        <f t="shared" si="15"/>
        <v>7193.9586225704452</v>
      </c>
      <c r="AC64" s="88">
        <f t="shared" si="9"/>
        <v>-411793.75089617702</v>
      </c>
      <c r="AD64" s="88">
        <f>Assumptions!$B$23*R64</f>
        <v>208814.78229662048</v>
      </c>
      <c r="AE64" s="88">
        <f t="shared" si="11"/>
        <v>-202978.96859955654</v>
      </c>
    </row>
    <row r="65" spans="1:31" x14ac:dyDescent="0.25">
      <c r="A65" s="44">
        <f t="shared" si="12"/>
        <v>60</v>
      </c>
      <c r="B65" s="45" t="s">
        <v>18</v>
      </c>
      <c r="C65" s="48">
        <f t="shared" si="13"/>
        <v>324</v>
      </c>
      <c r="D65" s="47">
        <f t="shared" si="1"/>
        <v>27</v>
      </c>
      <c r="E65" s="47">
        <f t="shared" si="4"/>
        <v>1</v>
      </c>
      <c r="F65" s="48">
        <f t="shared" si="14"/>
        <v>1</v>
      </c>
      <c r="G65" s="49">
        <f>(G64*($K64/$K63)-L64)*(1+Assumptions!$B$15)^$F65</f>
        <v>23343261.468842793</v>
      </c>
      <c r="H65" s="49">
        <f>$H$6/$G$6*G65*(1+Assumptions!$B$16)^INT((C65-1)/12)*IF(B65="Monthly",1,12)</f>
        <v>172655.00694169069</v>
      </c>
      <c r="I65" s="50">
        <f>Assumptions!$B$14</f>
        <v>0.15</v>
      </c>
      <c r="J65" s="50">
        <f t="shared" si="6"/>
        <v>0.15000000000000002</v>
      </c>
      <c r="K65" s="51">
        <f t="shared" si="7"/>
        <v>1.2425417618220197E-2</v>
      </c>
      <c r="L65" s="52">
        <f>H65*Assumptions!$B$7</f>
        <v>86327.503470845346</v>
      </c>
      <c r="M65" s="49">
        <f>L65*Assumptions!$B$11</f>
        <v>17265.50069416907</v>
      </c>
      <c r="N65" s="49">
        <f>H65*Assumptions!$B$11</f>
        <v>34531.00138833814</v>
      </c>
      <c r="O65" s="49">
        <f>N65*Assumptions!$B$12</f>
        <v>3453.1001388338141</v>
      </c>
      <c r="P65" s="49">
        <f>H65*Assumptions!$B$9</f>
        <v>13812.400555335256</v>
      </c>
      <c r="Q65" s="49">
        <f>H65*Assumptions!$B$8</f>
        <v>8632.750347084535</v>
      </c>
      <c r="R65" s="52">
        <f>(R66)/((1+Assumptions!$B$21)^$E66)+H66/IF(H$3="EOP",((1+Assumptions!$B$21)^$E66),1)</f>
        <v>1249929.6302450069</v>
      </c>
      <c r="S65" s="49">
        <f>(S66)/((1+Assumptions!$B$21)^$E66)+L66/IF(L$3="EOP",((1+Assumptions!$B$21)^$E66),1)</f>
        <v>609721.77085122291</v>
      </c>
      <c r="T65" s="49">
        <f>(T66)/((1+Assumptions!$B$21)^$E66)+M66/IF(M$3="EOP",((1+Assumptions!$B$21)^$E66),1)</f>
        <v>121944.35417024458</v>
      </c>
      <c r="U65" s="49">
        <f>(U66)/((1+Assumptions!$B$21)^$E66)+N66/IF(N$3="EOP",((1+Assumptions!$B$21)^$E66),1)</f>
        <v>249985.9260490014</v>
      </c>
      <c r="V65" s="49">
        <f>(V66)/((1+Assumptions!$B$21)^$E66)+O66/IF(O$3="EOP",((1+Assumptions!$B$21)^$E66),1)</f>
        <v>24998.592604900139</v>
      </c>
      <c r="W65" s="49">
        <f>(W66)/((1+Assumptions!$B$21)^$E66)+P66/IF(P$3="EOP",((1+Assumptions!$B$21)^$E66),1)</f>
        <v>99994.370419600556</v>
      </c>
      <c r="X65" s="49">
        <f>(X66)/((1+Assumptions!$B$21)^$E66)+Q66/IF(Q$3="EOP",((1+Assumptions!$B$21)^$E66),1)</f>
        <v>60972.17708512229</v>
      </c>
      <c r="Y65" s="53">
        <f t="shared" si="2"/>
        <v>-376198.33261520439</v>
      </c>
      <c r="Z65" s="52">
        <f>H66*Assumptions!$B$7*Assumptions!$B$25/$E66/12</f>
        <v>8383.5344326905561</v>
      </c>
      <c r="AA65" s="49">
        <f>Z65*Assumptions!$B$11</f>
        <v>1676.7068865381113</v>
      </c>
      <c r="AB65" s="54">
        <f t="shared" si="15"/>
        <v>6706.8275461524445</v>
      </c>
      <c r="AC65" s="88">
        <f t="shared" si="9"/>
        <v>-369491.50506905193</v>
      </c>
      <c r="AD65" s="88">
        <f>Assumptions!$B$23*R65</f>
        <v>187489.44453675102</v>
      </c>
      <c r="AE65" s="88">
        <f t="shared" si="11"/>
        <v>-182002.06053230091</v>
      </c>
    </row>
    <row r="66" spans="1:31" x14ac:dyDescent="0.25">
      <c r="A66" s="44">
        <f t="shared" si="12"/>
        <v>61</v>
      </c>
      <c r="B66" s="45" t="s">
        <v>18</v>
      </c>
      <c r="C66" s="48">
        <f t="shared" si="13"/>
        <v>336</v>
      </c>
      <c r="D66" s="47">
        <f t="shared" si="1"/>
        <v>28</v>
      </c>
      <c r="E66" s="47">
        <f t="shared" si="4"/>
        <v>1</v>
      </c>
      <c r="F66" s="48">
        <f t="shared" si="14"/>
        <v>1</v>
      </c>
      <c r="G66" s="49">
        <f>(G65*($K65/$K64)-L65)*(1+Assumptions!$B$15)^$F66</f>
        <v>20150553.639946438</v>
      </c>
      <c r="H66" s="49">
        <f>$H$6/$G$6*G66*(1+Assumptions!$B$16)^INT((C66-1)/12)*IF(B66="Monthly",1,12)</f>
        <v>160963.86110765868</v>
      </c>
      <c r="I66" s="50">
        <f>Assumptions!$B$14</f>
        <v>0.15</v>
      </c>
      <c r="J66" s="50">
        <f t="shared" si="6"/>
        <v>0.15000000000000002</v>
      </c>
      <c r="K66" s="51">
        <f t="shared" si="7"/>
        <v>1.0561604975487167E-2</v>
      </c>
      <c r="L66" s="52">
        <f>H66*Assumptions!$B$7</f>
        <v>80481.930553829341</v>
      </c>
      <c r="M66" s="49">
        <f>L66*Assumptions!$B$11</f>
        <v>16096.386110765869</v>
      </c>
      <c r="N66" s="49">
        <f>H66*Assumptions!$B$11</f>
        <v>32192.772221531737</v>
      </c>
      <c r="O66" s="49">
        <f>N66*Assumptions!$B$12</f>
        <v>3219.2772221531741</v>
      </c>
      <c r="P66" s="49">
        <f>H66*Assumptions!$B$9</f>
        <v>12877.108888612694</v>
      </c>
      <c r="Q66" s="49">
        <f>H66*Assumptions!$B$8</f>
        <v>8048.1930553829343</v>
      </c>
      <c r="R66" s="52">
        <f>(R67)/((1+Assumptions!$B$21)^$E67)+H67/IF(H$3="EOP",((1+Assumptions!$B$21)^$E67),1)</f>
        <v>1116189.9133657818</v>
      </c>
      <c r="S66" s="49">
        <f>(S67)/((1+Assumptions!$B$21)^$E67)+L67/IF(L$3="EOP",((1+Assumptions!$B$21)^$E67),1)</f>
        <v>544482.88456867414</v>
      </c>
      <c r="T66" s="49">
        <f>(T67)/((1+Assumptions!$B$21)^$E67)+M67/IF(M$3="EOP",((1+Assumptions!$B$21)^$E67),1)</f>
        <v>108896.57691373481</v>
      </c>
      <c r="U66" s="49">
        <f>(U67)/((1+Assumptions!$B$21)^$E67)+N67/IF(N$3="EOP",((1+Assumptions!$B$21)^$E67),1)</f>
        <v>223237.98267315637</v>
      </c>
      <c r="V66" s="49">
        <f>(V67)/((1+Assumptions!$B$21)^$E67)+O67/IF(O$3="EOP",((1+Assumptions!$B$21)^$E67),1)</f>
        <v>22323.798267315637</v>
      </c>
      <c r="W66" s="49">
        <f>(W67)/((1+Assumptions!$B$21)^$E67)+P67/IF(P$3="EOP",((1+Assumptions!$B$21)^$E67),1)</f>
        <v>89295.193069262546</v>
      </c>
      <c r="X66" s="49">
        <f>(X67)/((1+Assumptions!$B$21)^$E67)+Q67/IF(Q$3="EOP",((1+Assumptions!$B$21)^$E67),1)</f>
        <v>54448.288456867405</v>
      </c>
      <c r="Y66" s="53">
        <f t="shared" si="2"/>
        <v>-335945.93977887178</v>
      </c>
      <c r="Z66" s="52">
        <f>H67*Assumptions!$B$7*Assumptions!$B$25/$E67/12</f>
        <v>7813.1202232373334</v>
      </c>
      <c r="AA66" s="49">
        <f>Z66*Assumptions!$B$11</f>
        <v>1562.6240446474667</v>
      </c>
      <c r="AB66" s="54">
        <f t="shared" si="15"/>
        <v>6250.4961785898668</v>
      </c>
      <c r="AC66" s="88">
        <f t="shared" si="9"/>
        <v>-329695.4436002819</v>
      </c>
      <c r="AD66" s="88">
        <f>Assumptions!$B$23*R66</f>
        <v>167428.48700486726</v>
      </c>
      <c r="AE66" s="88">
        <f t="shared" si="11"/>
        <v>-162266.95659541464</v>
      </c>
    </row>
    <row r="67" spans="1:31" x14ac:dyDescent="0.25">
      <c r="A67" s="44">
        <f t="shared" si="12"/>
        <v>62</v>
      </c>
      <c r="B67" s="45" t="s">
        <v>18</v>
      </c>
      <c r="C67" s="48">
        <f t="shared" si="13"/>
        <v>348</v>
      </c>
      <c r="D67" s="47">
        <f t="shared" si="1"/>
        <v>29</v>
      </c>
      <c r="E67" s="47">
        <f t="shared" si="4"/>
        <v>1</v>
      </c>
      <c r="F67" s="48">
        <f t="shared" si="14"/>
        <v>1</v>
      </c>
      <c r="G67" s="49">
        <f>(G66*($K66/$K65)-L66)*(1+Assumptions!$B$15)^$F67</f>
        <v>17388438.436668657</v>
      </c>
      <c r="H67" s="49">
        <f>$H$6/$G$6*G67*(1+Assumptions!$B$16)^INT((C67-1)/12)*IF(B67="Monthly",1,12)</f>
        <v>150011.9082861568</v>
      </c>
      <c r="I67" s="50">
        <f>Assumptions!$B$14</f>
        <v>0.15</v>
      </c>
      <c r="J67" s="50">
        <f t="shared" si="6"/>
        <v>0.15000000000000002</v>
      </c>
      <c r="K67" s="51">
        <f t="shared" si="7"/>
        <v>8.977364229164092E-3</v>
      </c>
      <c r="L67" s="52">
        <f>H67*Assumptions!$B$7</f>
        <v>75005.954143078401</v>
      </c>
      <c r="M67" s="49">
        <f>L67*Assumptions!$B$11</f>
        <v>15001.190828615681</v>
      </c>
      <c r="N67" s="49">
        <f>H67*Assumptions!$B$11</f>
        <v>30002.381657231363</v>
      </c>
      <c r="O67" s="49">
        <f>N67*Assumptions!$B$12</f>
        <v>3000.2381657231363</v>
      </c>
      <c r="P67" s="49">
        <f>H67*Assumptions!$B$9</f>
        <v>12000.952662892545</v>
      </c>
      <c r="Q67" s="49">
        <f>H67*Assumptions!$B$8</f>
        <v>7500.5954143078407</v>
      </c>
      <c r="R67" s="52">
        <f>(R68)/((1+Assumptions!$B$21)^$E68)+H68/IF(H$3="EOP",((1+Assumptions!$B$21)^$E68),1)</f>
        <v>990332.45520661562</v>
      </c>
      <c r="S67" s="49">
        <f>(S68)/((1+Assumptions!$B$21)^$E68)+L68/IF(L$3="EOP",((1+Assumptions!$B$21)^$E68),1)</f>
        <v>483089.00253981253</v>
      </c>
      <c r="T67" s="49">
        <f>(T68)/((1+Assumptions!$B$21)^$E68)+M68/IF(M$3="EOP",((1+Assumptions!$B$21)^$E68),1)</f>
        <v>96617.8005079625</v>
      </c>
      <c r="U67" s="49">
        <f>(U68)/((1+Assumptions!$B$21)^$E68)+N68/IF(N$3="EOP",((1+Assumptions!$B$21)^$E68),1)</f>
        <v>198066.49104132311</v>
      </c>
      <c r="V67" s="49">
        <f>(V68)/((1+Assumptions!$B$21)^$E68)+O68/IF(O$3="EOP",((1+Assumptions!$B$21)^$E68),1)</f>
        <v>19806.64910413231</v>
      </c>
      <c r="W67" s="49">
        <f>(W68)/((1+Assumptions!$B$21)^$E68)+P68/IF(P$3="EOP",((1+Assumptions!$B$21)^$E68),1)</f>
        <v>79226.596416529239</v>
      </c>
      <c r="X67" s="49">
        <f>(X68)/((1+Assumptions!$B$21)^$E68)+Q68/IF(Q$3="EOP",((1+Assumptions!$B$21)^$E68),1)</f>
        <v>48308.90025398125</v>
      </c>
      <c r="Y67" s="53">
        <f t="shared" si="2"/>
        <v>-298065.91456706438</v>
      </c>
      <c r="Z67" s="52">
        <f>H68*Assumptions!$B$7*Assumptions!$B$25/$E68/12</f>
        <v>7278.7667878785151</v>
      </c>
      <c r="AA67" s="49">
        <f>Z67*Assumptions!$B$11</f>
        <v>1455.7533575757031</v>
      </c>
      <c r="AB67" s="54">
        <f t="shared" si="15"/>
        <v>5823.0134303028117</v>
      </c>
      <c r="AC67" s="88">
        <f t="shared" si="9"/>
        <v>-292242.90113676159</v>
      </c>
      <c r="AD67" s="88">
        <f>Assumptions!$B$23*R67</f>
        <v>148549.86828099235</v>
      </c>
      <c r="AE67" s="88">
        <f t="shared" si="11"/>
        <v>-143693.03285576924</v>
      </c>
    </row>
    <row r="68" spans="1:31" x14ac:dyDescent="0.25">
      <c r="A68" s="44">
        <f t="shared" si="12"/>
        <v>63</v>
      </c>
      <c r="B68" s="45" t="s">
        <v>18</v>
      </c>
      <c r="C68" s="48">
        <f t="shared" si="13"/>
        <v>360</v>
      </c>
      <c r="D68" s="47">
        <f t="shared" si="1"/>
        <v>30</v>
      </c>
      <c r="E68" s="47">
        <f t="shared" si="4"/>
        <v>1</v>
      </c>
      <c r="F68" s="48">
        <f t="shared" si="14"/>
        <v>1</v>
      </c>
      <c r="G68" s="49">
        <f>(G67*($K67/$K66)-L67)*(1+Assumptions!$B$15)^$F68</f>
        <v>14999270.051365783</v>
      </c>
      <c r="H68" s="49">
        <f>$H$6/$G$6*G68*(1+Assumptions!$B$16)^INT((C68-1)/12)*IF(B68="Monthly",1,12)</f>
        <v>139752.32232726749</v>
      </c>
      <c r="I68" s="50">
        <f>Assumptions!$B$14</f>
        <v>0.15</v>
      </c>
      <c r="J68" s="50">
        <f t="shared" si="6"/>
        <v>0.15000000000000002</v>
      </c>
      <c r="K68" s="51">
        <f t="shared" si="7"/>
        <v>7.6307595947894781E-3</v>
      </c>
      <c r="L68" s="52">
        <f>H68*Assumptions!$B$7</f>
        <v>69876.161163633747</v>
      </c>
      <c r="M68" s="49">
        <f>L68*Assumptions!$B$11</f>
        <v>13975.23223272675</v>
      </c>
      <c r="N68" s="49">
        <f>H68*Assumptions!$B$11</f>
        <v>27950.4644654535</v>
      </c>
      <c r="O68" s="49">
        <f>N68*Assumptions!$B$12</f>
        <v>2795.0464465453501</v>
      </c>
      <c r="P68" s="49">
        <f>H68*Assumptions!$B$9</f>
        <v>11180.185786181401</v>
      </c>
      <c r="Q68" s="49">
        <f>H68*Assumptions!$B$8</f>
        <v>6987.6161163633751</v>
      </c>
      <c r="R68" s="52">
        <f>(R69)/((1+Assumptions!$B$21)^$E69)+H69/IF(H$3="EOP",((1+Assumptions!$B$21)^$E69),1)</f>
        <v>871844.63620133174</v>
      </c>
      <c r="S68" s="49">
        <f>(S69)/((1+Assumptions!$B$21)^$E69)+L69/IF(L$3="EOP",((1+Assumptions!$B$21)^$E69),1)</f>
        <v>425290.066439674</v>
      </c>
      <c r="T68" s="49">
        <f>(T69)/((1+Assumptions!$B$21)^$E69)+M69/IF(M$3="EOP",((1+Assumptions!$B$21)^$E69),1)</f>
        <v>85058.013287934809</v>
      </c>
      <c r="U68" s="49">
        <f>(U69)/((1+Assumptions!$B$21)^$E69)+N69/IF(N$3="EOP",((1+Assumptions!$B$21)^$E69),1)</f>
        <v>174368.92724026635</v>
      </c>
      <c r="V68" s="49">
        <f>(V69)/((1+Assumptions!$B$21)^$E69)+O69/IF(O$3="EOP",((1+Assumptions!$B$21)^$E69),1)</f>
        <v>17436.892724026631</v>
      </c>
      <c r="W68" s="49">
        <f>(W69)/((1+Assumptions!$B$21)^$E69)+P69/IF(P$3="EOP",((1+Assumptions!$B$21)^$E69),1)</f>
        <v>69747.570896106525</v>
      </c>
      <c r="X68" s="49">
        <f>(X69)/((1+Assumptions!$B$21)^$E69)+Q69/IF(Q$3="EOP",((1+Assumptions!$B$21)^$E69),1)</f>
        <v>42529.006643967405</v>
      </c>
      <c r="Y68" s="53">
        <f t="shared" si="2"/>
        <v>-262403.9709932789</v>
      </c>
      <c r="Z68" s="52">
        <f>H69*Assumptions!$B$7*Assumptions!$B$25/$E69/12</f>
        <v>6778.1917657893055</v>
      </c>
      <c r="AA68" s="49">
        <f>Z68*Assumptions!$B$11</f>
        <v>1355.6383531578613</v>
      </c>
      <c r="AB68" s="54">
        <f t="shared" si="15"/>
        <v>5422.5534126314442</v>
      </c>
      <c r="AC68" s="88">
        <f t="shared" si="9"/>
        <v>-256981.41758064745</v>
      </c>
      <c r="AD68" s="88">
        <f>Assumptions!$B$23*R68</f>
        <v>130776.69543019976</v>
      </c>
      <c r="AE68" s="88">
        <f t="shared" si="11"/>
        <v>-126204.72215044769</v>
      </c>
    </row>
    <row r="69" spans="1:31" x14ac:dyDescent="0.25">
      <c r="A69" s="44">
        <f t="shared" si="12"/>
        <v>64</v>
      </c>
      <c r="B69" s="45" t="s">
        <v>18</v>
      </c>
      <c r="C69" s="48">
        <f t="shared" si="13"/>
        <v>372</v>
      </c>
      <c r="D69" s="47">
        <f t="shared" si="1"/>
        <v>31</v>
      </c>
      <c r="E69" s="47">
        <f t="shared" si="4"/>
        <v>1</v>
      </c>
      <c r="F69" s="48">
        <f t="shared" si="14"/>
        <v>1</v>
      </c>
      <c r="G69" s="49">
        <f>(G68*($K68/$K67)-L68)*(1+Assumptions!$B$15)^$F69</f>
        <v>12933093.450147228</v>
      </c>
      <c r="H69" s="49">
        <f>$H$6/$G$6*G69*(1+Assumptions!$B$16)^INT((C69-1)/12)*IF(B69="Monthly",1,12)</f>
        <v>130141.28190315465</v>
      </c>
      <c r="I69" s="50">
        <f>Assumptions!$B$14</f>
        <v>0.15</v>
      </c>
      <c r="J69" s="50">
        <f t="shared" si="6"/>
        <v>0.15000000000000002</v>
      </c>
      <c r="K69" s="51">
        <f t="shared" si="7"/>
        <v>6.4861456555710562E-3</v>
      </c>
      <c r="L69" s="52">
        <f>H69*Assumptions!$B$7</f>
        <v>65070.640951577327</v>
      </c>
      <c r="M69" s="49">
        <f>L69*Assumptions!$B$11</f>
        <v>13014.128190315467</v>
      </c>
      <c r="N69" s="49">
        <f>H69*Assumptions!$B$11</f>
        <v>26028.256380630934</v>
      </c>
      <c r="O69" s="49">
        <f>N69*Assumptions!$B$12</f>
        <v>2602.8256380630937</v>
      </c>
      <c r="P69" s="49">
        <f>H69*Assumptions!$B$9</f>
        <v>10411.302552252373</v>
      </c>
      <c r="Q69" s="49">
        <f>H69*Assumptions!$B$8</f>
        <v>6507.0640951577334</v>
      </c>
      <c r="R69" s="52">
        <f>(R70)/((1+Assumptions!$B$21)^$E70)+H70/IF(H$3="EOP",((1+Assumptions!$B$21)^$E70),1)</f>
        <v>760245.93815563142</v>
      </c>
      <c r="S69" s="49">
        <f>(S70)/((1+Assumptions!$B$21)^$E70)+L70/IF(L$3="EOP",((1+Assumptions!$B$21)^$E70),1)</f>
        <v>370851.67714908853</v>
      </c>
      <c r="T69" s="49">
        <f>(T70)/((1+Assumptions!$B$21)^$E70)+M70/IF(M$3="EOP",((1+Assumptions!$B$21)^$E70),1)</f>
        <v>74170.3354298177</v>
      </c>
      <c r="U69" s="49">
        <f>(U70)/((1+Assumptions!$B$21)^$E70)+N70/IF(N$3="EOP",((1+Assumptions!$B$21)^$E70),1)</f>
        <v>152049.18763112626</v>
      </c>
      <c r="V69" s="49">
        <f>(V70)/((1+Assumptions!$B$21)^$E70)+O70/IF(O$3="EOP",((1+Assumptions!$B$21)^$E70),1)</f>
        <v>15204.918763112624</v>
      </c>
      <c r="W69" s="49">
        <f>(W70)/((1+Assumptions!$B$21)^$E70)+P70/IF(P$3="EOP",((1+Assumptions!$B$21)^$E70),1)</f>
        <v>60819.675052450497</v>
      </c>
      <c r="X69" s="49">
        <f>(X70)/((1+Assumptions!$B$21)^$E70)+Q70/IF(Q$3="EOP",((1+Assumptions!$B$21)^$E70),1)</f>
        <v>37085.16771490885</v>
      </c>
      <c r="Y69" s="53">
        <f t="shared" si="2"/>
        <v>-228815.48480098764</v>
      </c>
      <c r="Z69" s="52">
        <f>H70*Assumptions!$B$7*Assumptions!$B$25/$E70/12</f>
        <v>6309.2594365829054</v>
      </c>
      <c r="AA69" s="49">
        <f>Z69*Assumptions!$B$11</f>
        <v>1261.8518873165813</v>
      </c>
      <c r="AB69" s="54">
        <f t="shared" si="15"/>
        <v>5047.4075492663242</v>
      </c>
      <c r="AC69" s="88">
        <f t="shared" si="9"/>
        <v>-223768.07725172132</v>
      </c>
      <c r="AD69" s="88">
        <f>Assumptions!$B$23*R69</f>
        <v>114036.89072334471</v>
      </c>
      <c r="AE69" s="88">
        <f t="shared" si="11"/>
        <v>-109731.18652837661</v>
      </c>
    </row>
    <row r="70" spans="1:31" x14ac:dyDescent="0.25">
      <c r="A70" s="44">
        <f t="shared" si="12"/>
        <v>65</v>
      </c>
      <c r="B70" s="45" t="s">
        <v>18</v>
      </c>
      <c r="C70" s="48">
        <f t="shared" si="13"/>
        <v>384</v>
      </c>
      <c r="D70" s="47">
        <f t="shared" ref="D70:D78" si="16">C70/12</f>
        <v>32</v>
      </c>
      <c r="E70" s="47">
        <f t="shared" si="4"/>
        <v>1</v>
      </c>
      <c r="F70" s="48">
        <f t="shared" si="14"/>
        <v>1</v>
      </c>
      <c r="G70" s="49">
        <f>(G69*($K69/$K68)-L69)*(1+Assumptions!$B$15)^$F70</f>
        <v>11146619.967507036</v>
      </c>
      <c r="H70" s="49">
        <f>$H$6/$G$6*G70*(1+Assumptions!$B$16)^INT((C70-1)/12)*IF(B70="Monthly",1,12)</f>
        <v>121137.78118239177</v>
      </c>
      <c r="I70" s="50">
        <f>Assumptions!$B$14</f>
        <v>0.15</v>
      </c>
      <c r="J70" s="50">
        <f t="shared" si="6"/>
        <v>0.15000000000000002</v>
      </c>
      <c r="K70" s="51">
        <f t="shared" si="7"/>
        <v>5.5132238072353977E-3</v>
      </c>
      <c r="L70" s="52">
        <f>H70*Assumptions!$B$7</f>
        <v>60568.890591195886</v>
      </c>
      <c r="M70" s="49">
        <f>L70*Assumptions!$B$11</f>
        <v>12113.778118239177</v>
      </c>
      <c r="N70" s="49">
        <f>H70*Assumptions!$B$11</f>
        <v>24227.556236478355</v>
      </c>
      <c r="O70" s="49">
        <f>N70*Assumptions!$B$12</f>
        <v>2422.7556236478354</v>
      </c>
      <c r="P70" s="49">
        <f>H70*Assumptions!$B$9</f>
        <v>9691.0224945913415</v>
      </c>
      <c r="Q70" s="49">
        <f>H70*Assumptions!$B$8</f>
        <v>6056.8890591195886</v>
      </c>
      <c r="R70" s="52">
        <f>(R71)/((1+Assumptions!$B$21)^$E71)+H71/IF(H$3="EOP",((1+Assumptions!$B$21)^$E71),1)</f>
        <v>655085.8608975705</v>
      </c>
      <c r="S70" s="49">
        <f>(S71)/((1+Assumptions!$B$21)^$E71)+L71/IF(L$3="EOP",((1+Assumptions!$B$21)^$E71),1)</f>
        <v>319554.07848661981</v>
      </c>
      <c r="T70" s="49">
        <f>(T71)/((1+Assumptions!$B$21)^$E71)+M71/IF(M$3="EOP",((1+Assumptions!$B$21)^$E71),1)</f>
        <v>63910.815697323953</v>
      </c>
      <c r="U70" s="49">
        <f>(U71)/((1+Assumptions!$B$21)^$E71)+N71/IF(N$3="EOP",((1+Assumptions!$B$21)^$E71),1)</f>
        <v>131017.17217951408</v>
      </c>
      <c r="V70" s="49">
        <f>(V71)/((1+Assumptions!$B$21)^$E71)+O71/IF(O$3="EOP",((1+Assumptions!$B$21)^$E71),1)</f>
        <v>13101.717217951407</v>
      </c>
      <c r="W70" s="49">
        <f>(W71)/((1+Assumptions!$B$21)^$E71)+P71/IF(P$3="EOP",((1+Assumptions!$B$21)^$E71),1)</f>
        <v>52406.868871805629</v>
      </c>
      <c r="X70" s="49">
        <f>(X71)/((1+Assumptions!$B$21)^$E71)+Q71/IF(Q$3="EOP",((1+Assumptions!$B$21)^$E71),1)</f>
        <v>31955.407848661976</v>
      </c>
      <c r="Y70" s="53">
        <f t="shared" ref="Y70:Y78" si="17">-R70+S70-T70+U70-V70+W70+X70</f>
        <v>-197164.86642624438</v>
      </c>
      <c r="Z70" s="52">
        <f>H71*Assumptions!$B$7*Assumptions!$B$25/$E71/12</f>
        <v>5869.9714921989098</v>
      </c>
      <c r="AA70" s="49">
        <f>Z70*Assumptions!$B$11</f>
        <v>1173.9942984397819</v>
      </c>
      <c r="AB70" s="54">
        <f t="shared" si="15"/>
        <v>4695.9771937591277</v>
      </c>
      <c r="AC70" s="88">
        <f t="shared" ref="AC70:AC78" si="18">Y70+AB70</f>
        <v>-192468.88923248526</v>
      </c>
      <c r="AD70" s="88">
        <f>Assumptions!$B$23*R70</f>
        <v>98262.879134635572</v>
      </c>
      <c r="AE70" s="88">
        <f t="shared" ref="AE70:AE78" si="19">AC70+AD70</f>
        <v>-94206.010097849692</v>
      </c>
    </row>
    <row r="71" spans="1:31" x14ac:dyDescent="0.25">
      <c r="A71" s="44">
        <f t="shared" si="12"/>
        <v>66</v>
      </c>
      <c r="B71" s="45" t="s">
        <v>18</v>
      </c>
      <c r="C71" s="48">
        <f t="shared" si="13"/>
        <v>396</v>
      </c>
      <c r="D71" s="47">
        <f t="shared" si="16"/>
        <v>33</v>
      </c>
      <c r="E71" s="47">
        <f t="shared" ref="E71:E78" si="20">D71-D70</f>
        <v>1</v>
      </c>
      <c r="F71" s="48">
        <f t="shared" si="14"/>
        <v>1</v>
      </c>
      <c r="G71" s="49">
        <f>(G70*($K70/$K69)-L70)*(1+Assumptions!$B$15)^$F71</f>
        <v>9602339.2434255797</v>
      </c>
      <c r="H71" s="49">
        <f>$H$6/$G$6*G71*(1+Assumptions!$B$16)^INT((C71-1)/12)*IF(B71="Monthly",1,12)</f>
        <v>112703.45265021906</v>
      </c>
      <c r="I71" s="50">
        <f>Assumptions!$B$14</f>
        <v>0.15</v>
      </c>
      <c r="J71" s="50">
        <f t="shared" ref="J71:J78" si="21">1-(1-I71)^$E71</f>
        <v>0.15000000000000002</v>
      </c>
      <c r="K71" s="51">
        <f t="shared" ref="K71:K77" si="22">K70*(1-J71)</f>
        <v>4.6862402361500877E-3</v>
      </c>
      <c r="L71" s="52">
        <f>H71*Assumptions!$B$7</f>
        <v>56351.726325109528</v>
      </c>
      <c r="M71" s="49">
        <f>L71*Assumptions!$B$11</f>
        <v>11270.345265021906</v>
      </c>
      <c r="N71" s="49">
        <f>H71*Assumptions!$B$11</f>
        <v>22540.690530043812</v>
      </c>
      <c r="O71" s="49">
        <f>N71*Assumptions!$B$12</f>
        <v>2254.0690530043812</v>
      </c>
      <c r="P71" s="49">
        <f>H71*Assumptions!$B$9</f>
        <v>9016.2762120175248</v>
      </c>
      <c r="Q71" s="49">
        <f>H71*Assumptions!$B$8</f>
        <v>5635.172632510953</v>
      </c>
      <c r="R71" s="52">
        <f>(R72)/((1+Assumptions!$B$21)^$E72)+H72/IF(H$3="EOP",((1+Assumptions!$B$21)^$E72),1)</f>
        <v>555941.96845353511</v>
      </c>
      <c r="S71" s="49">
        <f>(S72)/((1+Assumptions!$B$21)^$E72)+L72/IF(L$3="EOP",((1+Assumptions!$B$21)^$E72),1)</f>
        <v>271191.20412367571</v>
      </c>
      <c r="T71" s="49">
        <f>(T72)/((1+Assumptions!$B$21)^$E72)+M72/IF(M$3="EOP",((1+Assumptions!$B$21)^$E72),1)</f>
        <v>54238.240824735141</v>
      </c>
      <c r="U71" s="49">
        <f>(U72)/((1+Assumptions!$B$21)^$E72)+N72/IF(N$3="EOP",((1+Assumptions!$B$21)^$E72),1)</f>
        <v>111188.39369070702</v>
      </c>
      <c r="V71" s="49">
        <f>(V72)/((1+Assumptions!$B$21)^$E72)+O72/IF(O$3="EOP",((1+Assumptions!$B$21)^$E72),1)</f>
        <v>11118.839369070702</v>
      </c>
      <c r="W71" s="49">
        <f>(W72)/((1+Assumptions!$B$21)^$E72)+P72/IF(P$3="EOP",((1+Assumptions!$B$21)^$E72),1)</f>
        <v>44475.357476282807</v>
      </c>
      <c r="X71" s="49">
        <f>(X72)/((1+Assumptions!$B$21)^$E72)+Q72/IF(Q$3="EOP",((1+Assumptions!$B$21)^$E72),1)</f>
        <v>27119.120412367571</v>
      </c>
      <c r="Y71" s="53">
        <f t="shared" si="17"/>
        <v>-167324.97294430784</v>
      </c>
      <c r="Z71" s="52">
        <f>H72*Assumptions!$B$7*Assumptions!$B$25/$E72/12</f>
        <v>5458.4584009397395</v>
      </c>
      <c r="AA71" s="49">
        <f>Z71*Assumptions!$B$11</f>
        <v>1091.6916801879479</v>
      </c>
      <c r="AB71" s="54">
        <f t="shared" si="15"/>
        <v>4366.7667207517916</v>
      </c>
      <c r="AC71" s="88">
        <f t="shared" si="18"/>
        <v>-162958.20622355604</v>
      </c>
      <c r="AD71" s="88">
        <f>Assumptions!$B$23*R71</f>
        <v>83391.29526803027</v>
      </c>
      <c r="AE71" s="88">
        <f t="shared" si="19"/>
        <v>-79566.910955525775</v>
      </c>
    </row>
    <row r="72" spans="1:31" x14ac:dyDescent="0.25">
      <c r="A72" s="44">
        <f t="shared" si="12"/>
        <v>67</v>
      </c>
      <c r="B72" s="45" t="s">
        <v>18</v>
      </c>
      <c r="C72" s="48">
        <f t="shared" si="13"/>
        <v>408</v>
      </c>
      <c r="D72" s="47">
        <f t="shared" si="16"/>
        <v>34</v>
      </c>
      <c r="E72" s="47">
        <f t="shared" si="20"/>
        <v>1</v>
      </c>
      <c r="F72" s="48">
        <f t="shared" si="14"/>
        <v>1</v>
      </c>
      <c r="G72" s="49">
        <f>(G71*($K71/$K70)-L71)*(1+Assumptions!$B$15)^$F72</f>
        <v>8267749.3631983651</v>
      </c>
      <c r="H72" s="49">
        <f>$H$6/$G$6*G72*(1+Assumptions!$B$16)^INT((C72-1)/12)*IF(B72="Monthly",1,12)</f>
        <v>104802.401298043</v>
      </c>
      <c r="I72" s="50">
        <f>Assumptions!$B$14</f>
        <v>0.15</v>
      </c>
      <c r="J72" s="50">
        <f t="shared" si="21"/>
        <v>0.15000000000000002</v>
      </c>
      <c r="K72" s="51">
        <f t="shared" si="22"/>
        <v>3.9833042007275743E-3</v>
      </c>
      <c r="L72" s="52">
        <f>H72*Assumptions!$B$7</f>
        <v>52401.200649021499</v>
      </c>
      <c r="M72" s="49">
        <f>L72*Assumptions!$B$11</f>
        <v>10480.240129804301</v>
      </c>
      <c r="N72" s="49">
        <f>H72*Assumptions!$B$11</f>
        <v>20960.480259608601</v>
      </c>
      <c r="O72" s="49">
        <f>N72*Assumptions!$B$12</f>
        <v>2096.0480259608603</v>
      </c>
      <c r="P72" s="49">
        <f>H72*Assumptions!$B$9</f>
        <v>8384.1921038434393</v>
      </c>
      <c r="Q72" s="49">
        <f>H72*Assumptions!$B$8</f>
        <v>5240.1200649021503</v>
      </c>
      <c r="R72" s="52">
        <f>(R73)/((1+Assumptions!$B$21)^$E73)+H73/IF(H$3="EOP",((1+Assumptions!$B$21)^$E73),1)</f>
        <v>462418.05633437936</v>
      </c>
      <c r="S72" s="49">
        <f>(S73)/((1+Assumptions!$B$21)^$E73)+L73/IF(L$3="EOP",((1+Assumptions!$B$21)^$E73),1)</f>
        <v>225569.78357774607</v>
      </c>
      <c r="T72" s="49">
        <f>(T73)/((1+Assumptions!$B$21)^$E73)+M73/IF(M$3="EOP",((1+Assumptions!$B$21)^$E73),1)</f>
        <v>45113.956715549211</v>
      </c>
      <c r="U72" s="49">
        <f>(U73)/((1+Assumptions!$B$21)^$E73)+N73/IF(N$3="EOP",((1+Assumptions!$B$21)^$E73),1)</f>
        <v>92483.611266875872</v>
      </c>
      <c r="V72" s="49">
        <f>(V73)/((1+Assumptions!$B$21)^$E73)+O73/IF(O$3="EOP",((1+Assumptions!$B$21)^$E73),1)</f>
        <v>9248.3611266875869</v>
      </c>
      <c r="W72" s="49">
        <f>(W73)/((1+Assumptions!$B$21)^$E73)+P73/IF(P$3="EOP",((1+Assumptions!$B$21)^$E73),1)</f>
        <v>36993.444506750348</v>
      </c>
      <c r="X72" s="49">
        <f>(X73)/((1+Assumptions!$B$21)^$E73)+Q73/IF(Q$3="EOP",((1+Assumptions!$B$21)^$E73),1)</f>
        <v>22556.978357774606</v>
      </c>
      <c r="Y72" s="53">
        <f t="shared" si="17"/>
        <v>-139176.55646746926</v>
      </c>
      <c r="Z72" s="52">
        <f>H73*Assumptions!$B$7*Assumptions!$B$25/$E73/12</f>
        <v>5072.971325660601</v>
      </c>
      <c r="AA72" s="49">
        <f>Z72*Assumptions!$B$11</f>
        <v>1014.5942651321202</v>
      </c>
      <c r="AB72" s="54">
        <f t="shared" si="15"/>
        <v>4058.3770605284808</v>
      </c>
      <c r="AC72" s="88">
        <f t="shared" si="18"/>
        <v>-135118.17940694076</v>
      </c>
      <c r="AD72" s="88">
        <f>Assumptions!$B$23*R72</f>
        <v>69362.708450156904</v>
      </c>
      <c r="AE72" s="88">
        <f t="shared" si="19"/>
        <v>-65755.470956783858</v>
      </c>
    </row>
    <row r="73" spans="1:31" x14ac:dyDescent="0.25">
      <c r="A73" s="44">
        <f t="shared" si="12"/>
        <v>68</v>
      </c>
      <c r="B73" s="45" t="s">
        <v>18</v>
      </c>
      <c r="C73" s="48">
        <f t="shared" si="13"/>
        <v>420</v>
      </c>
      <c r="D73" s="47">
        <f t="shared" si="16"/>
        <v>35</v>
      </c>
      <c r="E73" s="47">
        <f t="shared" si="20"/>
        <v>1</v>
      </c>
      <c r="F73" s="48">
        <f t="shared" si="14"/>
        <v>1</v>
      </c>
      <c r="G73" s="49">
        <f>(G72*($K72/$K71)-L72)*(1+Assumptions!$B$15)^$F73</f>
        <v>7114689.4732309803</v>
      </c>
      <c r="H73" s="49">
        <f>$H$6/$G$6*G73*(1+Assumptions!$B$16)^INT((C73-1)/12)*IF(B73="Monthly",1,12)</f>
        <v>97401.049452683539</v>
      </c>
      <c r="I73" s="50">
        <f>Assumptions!$B$14</f>
        <v>0.15</v>
      </c>
      <c r="J73" s="50">
        <f t="shared" si="21"/>
        <v>0.15000000000000002</v>
      </c>
      <c r="K73" s="51">
        <f t="shared" si="22"/>
        <v>3.3858085706184381E-3</v>
      </c>
      <c r="L73" s="52">
        <f>H73*Assumptions!$B$7</f>
        <v>48700.52472634177</v>
      </c>
      <c r="M73" s="49">
        <f>L73*Assumptions!$B$11</f>
        <v>9740.1049452683546</v>
      </c>
      <c r="N73" s="49">
        <f>H73*Assumptions!$B$11</f>
        <v>19480.209890536709</v>
      </c>
      <c r="O73" s="49">
        <f>N73*Assumptions!$B$12</f>
        <v>1948.020989053671</v>
      </c>
      <c r="P73" s="49">
        <f>H73*Assumptions!$B$9</f>
        <v>7792.083956214683</v>
      </c>
      <c r="Q73" s="49">
        <f>H73*Assumptions!$B$8</f>
        <v>4870.0524726341773</v>
      </c>
      <c r="R73" s="52">
        <f>(R74)/((1+Assumptions!$B$21)^$E74)+H74/IF(H$3="EOP",((1+Assumptions!$B$21)^$E74),1)</f>
        <v>374142.43205373816</v>
      </c>
      <c r="S73" s="49">
        <f>(S74)/((1+Assumptions!$B$21)^$E74)+L74/IF(L$3="EOP",((1+Assumptions!$B$21)^$E74),1)</f>
        <v>182508.50344084791</v>
      </c>
      <c r="T73" s="49">
        <f>(T74)/((1+Assumptions!$B$21)^$E74)+M74/IF(M$3="EOP",((1+Assumptions!$B$21)^$E74),1)</f>
        <v>36501.700688169578</v>
      </c>
      <c r="U73" s="49">
        <f>(U74)/((1+Assumptions!$B$21)^$E74)+N74/IF(N$3="EOP",((1+Assumptions!$B$21)^$E74),1)</f>
        <v>74828.486410747646</v>
      </c>
      <c r="V73" s="49">
        <f>(V74)/((1+Assumptions!$B$21)^$E74)+O74/IF(O$3="EOP",((1+Assumptions!$B$21)^$E74),1)</f>
        <v>7482.8486410747637</v>
      </c>
      <c r="W73" s="49">
        <f>(W74)/((1+Assumptions!$B$21)^$E74)+P74/IF(P$3="EOP",((1+Assumptions!$B$21)^$E74),1)</f>
        <v>29931.394564299055</v>
      </c>
      <c r="X73" s="49">
        <f>(X74)/((1+Assumptions!$B$21)^$E74)+Q74/IF(Q$3="EOP",((1+Assumptions!$B$21)^$E74),1)</f>
        <v>18250.850344084789</v>
      </c>
      <c r="Y73" s="53">
        <f t="shared" si="17"/>
        <v>-112607.7466230031</v>
      </c>
      <c r="Z73" s="52">
        <f>H74*Assumptions!$B$7*Assumptions!$B$25/$E74/12</f>
        <v>4711.8745603965554</v>
      </c>
      <c r="AA73" s="49">
        <f>Z73*Assumptions!$B$11</f>
        <v>942.37491207931112</v>
      </c>
      <c r="AB73" s="54">
        <f t="shared" si="15"/>
        <v>3769.4996483172445</v>
      </c>
      <c r="AC73" s="88">
        <f t="shared" si="18"/>
        <v>-108838.24697468586</v>
      </c>
      <c r="AD73" s="88">
        <f>Assumptions!$B$23*R73</f>
        <v>56121.364808060724</v>
      </c>
      <c r="AE73" s="88">
        <f t="shared" si="19"/>
        <v>-52716.882166625132</v>
      </c>
    </row>
    <row r="74" spans="1:31" x14ac:dyDescent="0.25">
      <c r="A74" s="44">
        <f t="shared" si="12"/>
        <v>69</v>
      </c>
      <c r="B74" s="45" t="s">
        <v>18</v>
      </c>
      <c r="C74" s="48">
        <f t="shared" si="13"/>
        <v>432</v>
      </c>
      <c r="D74" s="47">
        <f t="shared" si="16"/>
        <v>36</v>
      </c>
      <c r="E74" s="47">
        <f t="shared" si="20"/>
        <v>1</v>
      </c>
      <c r="F74" s="48">
        <f t="shared" si="14"/>
        <v>1</v>
      </c>
      <c r="G74" s="49">
        <f>(G73*($K73/$K72)-L73)*(1+Assumptions!$B$15)^$F74</f>
        <v>6118761.2380703911</v>
      </c>
      <c r="H74" s="49">
        <f>$H$6/$G$6*G74*(1+Assumptions!$B$16)^INT((C74-1)/12)*IF(B74="Monthly",1,12)</f>
        <v>90467.99155961386</v>
      </c>
      <c r="I74" s="50">
        <f>Assumptions!$B$14</f>
        <v>0.15</v>
      </c>
      <c r="J74" s="50">
        <f t="shared" si="21"/>
        <v>0.15000000000000002</v>
      </c>
      <c r="K74" s="51">
        <f t="shared" si="22"/>
        <v>2.8779372850256725E-3</v>
      </c>
      <c r="L74" s="52">
        <f>H74*Assumptions!$B$7</f>
        <v>45233.99577980693</v>
      </c>
      <c r="M74" s="49">
        <f>L74*Assumptions!$B$11</f>
        <v>9046.7991559613856</v>
      </c>
      <c r="N74" s="49">
        <f>H74*Assumptions!$B$11</f>
        <v>18093.598311922771</v>
      </c>
      <c r="O74" s="49">
        <f>N74*Assumptions!$B$12</f>
        <v>1809.3598311922772</v>
      </c>
      <c r="P74" s="49">
        <f>H74*Assumptions!$B$9</f>
        <v>7237.4393247691087</v>
      </c>
      <c r="Q74" s="49">
        <f>H74*Assumptions!$B$8</f>
        <v>4523.3995779806928</v>
      </c>
      <c r="R74" s="52">
        <f>(R75)/((1+Assumptions!$B$21)^$E75)+H75/IF(H$3="EOP",((1+Assumptions!$B$21)^$E75),1)</f>
        <v>290766.30150647741</v>
      </c>
      <c r="S74" s="49">
        <f>(S75)/((1+Assumptions!$B$21)^$E75)+L75/IF(L$3="EOP",((1+Assumptions!$B$21)^$E75),1)</f>
        <v>141837.22024706216</v>
      </c>
      <c r="T74" s="49">
        <f>(T75)/((1+Assumptions!$B$21)^$E75)+M75/IF(M$3="EOP",((1+Assumptions!$B$21)^$E75),1)</f>
        <v>28367.444049412428</v>
      </c>
      <c r="U74" s="49">
        <f>(U75)/((1+Assumptions!$B$21)^$E75)+N75/IF(N$3="EOP",((1+Assumptions!$B$21)^$E75),1)</f>
        <v>58153.260301295486</v>
      </c>
      <c r="V74" s="49">
        <f>(V75)/((1+Assumptions!$B$21)^$E75)+O75/IF(O$3="EOP",((1+Assumptions!$B$21)^$E75),1)</f>
        <v>5815.3260301295486</v>
      </c>
      <c r="W74" s="49">
        <f>(W75)/((1+Assumptions!$B$21)^$E75)+P75/IF(P$3="EOP",((1+Assumptions!$B$21)^$E75),1)</f>
        <v>23261.304120518194</v>
      </c>
      <c r="X74" s="49">
        <f>(X75)/((1+Assumptions!$B$21)^$E75)+Q75/IF(Q$3="EOP",((1+Assumptions!$B$21)^$E75),1)</f>
        <v>14183.722024706214</v>
      </c>
      <c r="Y74" s="53">
        <f t="shared" si="17"/>
        <v>-87513.564892437338</v>
      </c>
      <c r="Z74" s="52">
        <f>H75*Assumptions!$B$7*Assumptions!$B$25/$E75/12</f>
        <v>4373.6384518168888</v>
      </c>
      <c r="AA74" s="49">
        <f>Z74*Assumptions!$B$11</f>
        <v>874.72769036337786</v>
      </c>
      <c r="AB74" s="54">
        <f t="shared" si="15"/>
        <v>3498.910761453511</v>
      </c>
      <c r="AC74" s="88">
        <f t="shared" si="18"/>
        <v>-84014.654130983821</v>
      </c>
      <c r="AD74" s="88">
        <f>Assumptions!$B$23*R74</f>
        <v>43614.945225971613</v>
      </c>
      <c r="AE74" s="88">
        <f t="shared" si="19"/>
        <v>-40399.708905012209</v>
      </c>
    </row>
    <row r="75" spans="1:31" x14ac:dyDescent="0.25">
      <c r="A75" s="44">
        <f t="shared" si="12"/>
        <v>70</v>
      </c>
      <c r="B75" s="45" t="s">
        <v>18</v>
      </c>
      <c r="C75" s="48">
        <f t="shared" si="13"/>
        <v>444</v>
      </c>
      <c r="D75" s="47">
        <f t="shared" si="16"/>
        <v>37</v>
      </c>
      <c r="E75" s="47">
        <f t="shared" si="20"/>
        <v>1</v>
      </c>
      <c r="F75" s="48">
        <f t="shared" si="14"/>
        <v>1</v>
      </c>
      <c r="G75" s="49">
        <f>(G74*($K74/$K73)-L74)*(1+Assumptions!$B$15)^$F75</f>
        <v>5258827.3177116262</v>
      </c>
      <c r="H75" s="49">
        <f>$H$6/$G$6*G75*(1+Assumptions!$B$16)^INT((C75-1)/12)*IF(B75="Monthly",1,12)</f>
        <v>83973.85827488426</v>
      </c>
      <c r="I75" s="50">
        <f>Assumptions!$B$14</f>
        <v>0.15</v>
      </c>
      <c r="J75" s="50">
        <f t="shared" si="21"/>
        <v>0.15000000000000002</v>
      </c>
      <c r="K75" s="51">
        <f t="shared" si="22"/>
        <v>2.4462466922718215E-3</v>
      </c>
      <c r="L75" s="52">
        <f>H75*Assumptions!$B$7</f>
        <v>41986.92913744213</v>
      </c>
      <c r="M75" s="49">
        <f>L75*Assumptions!$B$11</f>
        <v>8397.385827488426</v>
      </c>
      <c r="N75" s="49">
        <f>H75*Assumptions!$B$11</f>
        <v>16794.771654976852</v>
      </c>
      <c r="O75" s="49">
        <f>N75*Assumptions!$B$12</f>
        <v>1679.4771654976853</v>
      </c>
      <c r="P75" s="49">
        <f>H75*Assumptions!$B$9</f>
        <v>6717.9086619907412</v>
      </c>
      <c r="Q75" s="49">
        <f>H75*Assumptions!$B$8</f>
        <v>4198.692913744213</v>
      </c>
      <c r="R75" s="52">
        <f>(R76)/((1+Assumptions!$B$21)^$E76)+H76/IF(H$3="EOP",((1+Assumptions!$B$21)^$E76),1)</f>
        <v>211962.25431238295</v>
      </c>
      <c r="S75" s="49">
        <f>(S76)/((1+Assumptions!$B$21)^$E76)+L76/IF(L$3="EOP",((1+Assumptions!$B$21)^$E76),1)</f>
        <v>103396.22161579657</v>
      </c>
      <c r="T75" s="49">
        <f>(T76)/((1+Assumptions!$B$21)^$E76)+M76/IF(M$3="EOP",((1+Assumptions!$B$21)^$E76),1)</f>
        <v>20679.244323159313</v>
      </c>
      <c r="U75" s="49">
        <f>(U76)/((1+Assumptions!$B$21)^$E76)+N76/IF(N$3="EOP",((1+Assumptions!$B$21)^$E76),1)</f>
        <v>42392.450862476595</v>
      </c>
      <c r="V75" s="49">
        <f>(V76)/((1+Assumptions!$B$21)^$E76)+O76/IF(O$3="EOP",((1+Assumptions!$B$21)^$E76),1)</f>
        <v>4239.2450862476599</v>
      </c>
      <c r="W75" s="49">
        <f>(W76)/((1+Assumptions!$B$21)^$E76)+P76/IF(P$3="EOP",((1+Assumptions!$B$21)^$E76),1)</f>
        <v>16956.980344990636</v>
      </c>
      <c r="X75" s="49">
        <f>(X76)/((1+Assumptions!$B$21)^$E76)+Q76/IF(Q$3="EOP",((1+Assumptions!$B$21)^$E76),1)</f>
        <v>10339.622161579657</v>
      </c>
      <c r="Y75" s="53">
        <f t="shared" si="17"/>
        <v>-63795.468736946466</v>
      </c>
      <c r="Z75" s="52">
        <f>H76*Assumptions!$B$7*Assumptions!$B$25/$E76/12</f>
        <v>4056.8327738395569</v>
      </c>
      <c r="AA75" s="49">
        <f>Z75*Assumptions!$B$11</f>
        <v>811.36655476791145</v>
      </c>
      <c r="AB75" s="54">
        <f t="shared" si="15"/>
        <v>3245.4662190716454</v>
      </c>
      <c r="AC75" s="88">
        <f t="shared" si="18"/>
        <v>-60550.002517874818</v>
      </c>
      <c r="AD75" s="88">
        <f>Assumptions!$B$23*R75</f>
        <v>31794.338146857441</v>
      </c>
      <c r="AE75" s="88">
        <f t="shared" si="19"/>
        <v>-28755.664371017378</v>
      </c>
    </row>
    <row r="76" spans="1:31" x14ac:dyDescent="0.25">
      <c r="A76" s="44">
        <f t="shared" si="12"/>
        <v>71</v>
      </c>
      <c r="B76" s="45" t="s">
        <v>18</v>
      </c>
      <c r="C76" s="48">
        <f t="shared" si="13"/>
        <v>456</v>
      </c>
      <c r="D76" s="47">
        <f t="shared" si="16"/>
        <v>38</v>
      </c>
      <c r="E76" s="47">
        <f t="shared" si="20"/>
        <v>1</v>
      </c>
      <c r="F76" s="48">
        <f t="shared" si="14"/>
        <v>1</v>
      </c>
      <c r="G76" s="49">
        <f>(G75*($K75/$K74)-L75)*(1+Assumptions!$B$15)^$F76</f>
        <v>4516576.616735789</v>
      </c>
      <c r="H76" s="49">
        <f>$H$6/$G$6*G76*(1+Assumptions!$B$16)^INT((C76-1)/12)*IF(B76="Monthly",1,12)</f>
        <v>77891.189257719496</v>
      </c>
      <c r="I76" s="50">
        <f>Assumptions!$B$14</f>
        <v>0.15</v>
      </c>
      <c r="J76" s="50">
        <f t="shared" si="21"/>
        <v>0.15000000000000002</v>
      </c>
      <c r="K76" s="51">
        <f t="shared" si="22"/>
        <v>2.0793096884310484E-3</v>
      </c>
      <c r="L76" s="52">
        <f>H76*Assumptions!$B$7</f>
        <v>38945.594628859748</v>
      </c>
      <c r="M76" s="49">
        <f>L76*Assumptions!$B$11</f>
        <v>7789.1189257719498</v>
      </c>
      <c r="N76" s="49">
        <f>H76*Assumptions!$B$11</f>
        <v>15578.2378515439</v>
      </c>
      <c r="O76" s="49">
        <f>N76*Assumptions!$B$12</f>
        <v>1557.82378515439</v>
      </c>
      <c r="P76" s="49">
        <f>H76*Assumptions!$B$9</f>
        <v>6231.2951406175598</v>
      </c>
      <c r="Q76" s="49">
        <f>H76*Assumptions!$B$8</f>
        <v>3894.5594628859749</v>
      </c>
      <c r="R76" s="52">
        <f>(R77)/((1+Assumptions!$B$21)^$E77)+H77/IF(H$3="EOP",((1+Assumptions!$B$21)^$E77),1)</f>
        <v>137422.84168103003</v>
      </c>
      <c r="S76" s="49">
        <f>(S77)/((1+Assumptions!$B$21)^$E77)+L77/IF(L$3="EOP",((1+Assumptions!$B$21)^$E77),1)</f>
        <v>67035.532527331728</v>
      </c>
      <c r="T76" s="49">
        <f>(T77)/((1+Assumptions!$B$21)^$E77)+M77/IF(M$3="EOP",((1+Assumptions!$B$21)^$E77),1)</f>
        <v>13407.106505466345</v>
      </c>
      <c r="U76" s="49">
        <f>(U77)/((1+Assumptions!$B$21)^$E77)+N77/IF(N$3="EOP",((1+Assumptions!$B$21)^$E77),1)</f>
        <v>27484.568336206008</v>
      </c>
      <c r="V76" s="49">
        <f>(V77)/((1+Assumptions!$B$21)^$E77)+O77/IF(O$3="EOP",((1+Assumptions!$B$21)^$E77),1)</f>
        <v>2748.4568336206007</v>
      </c>
      <c r="W76" s="49">
        <f>(W77)/((1+Assumptions!$B$21)^$E77)+P77/IF(P$3="EOP",((1+Assumptions!$B$21)^$E77),1)</f>
        <v>10993.827334482401</v>
      </c>
      <c r="X76" s="49">
        <f>(X77)/((1+Assumptions!$B$21)^$E77)+Q77/IF(Q$3="EOP",((1+Assumptions!$B$21)^$E77),1)</f>
        <v>6703.5532527331725</v>
      </c>
      <c r="Y76" s="53">
        <f t="shared" si="17"/>
        <v>-41360.923569363666</v>
      </c>
      <c r="Z76" s="52">
        <f>H77*Assumptions!$B$7*Assumptions!$B$25/$E77/12</f>
        <v>3760.1205255241512</v>
      </c>
      <c r="AA76" s="49">
        <f>Z76*Assumptions!$B$11</f>
        <v>752.02410510483026</v>
      </c>
      <c r="AB76" s="54">
        <f t="shared" si="15"/>
        <v>3008.096420419321</v>
      </c>
      <c r="AC76" s="88">
        <f t="shared" si="18"/>
        <v>-38352.827148944343</v>
      </c>
      <c r="AD76" s="88">
        <f>Assumptions!$B$23*R76</f>
        <v>20613.426252154502</v>
      </c>
      <c r="AE76" s="88">
        <f t="shared" si="19"/>
        <v>-17739.400896789841</v>
      </c>
    </row>
    <row r="77" spans="1:31" x14ac:dyDescent="0.25">
      <c r="A77" s="44">
        <f t="shared" si="12"/>
        <v>72</v>
      </c>
      <c r="B77" s="45" t="s">
        <v>18</v>
      </c>
      <c r="C77" s="48">
        <f t="shared" si="13"/>
        <v>468</v>
      </c>
      <c r="D77" s="47">
        <f t="shared" si="16"/>
        <v>39</v>
      </c>
      <c r="E77" s="47">
        <f t="shared" si="20"/>
        <v>1</v>
      </c>
      <c r="F77" s="48">
        <f t="shared" si="14"/>
        <v>1</v>
      </c>
      <c r="G77" s="49">
        <f>(G76*($K76/$K75)-L76)*(1+Assumptions!$B$15)^$F77</f>
        <v>3876147.4201884922</v>
      </c>
      <c r="H77" s="49">
        <f>$H$6/$G$6*G77*(1+Assumptions!$B$16)^INT((C77-1)/12)*IF(B77="Monthly",1,12)</f>
        <v>72194.314090063708</v>
      </c>
      <c r="I77" s="50">
        <f>Assumptions!$B$14</f>
        <v>0.15</v>
      </c>
      <c r="J77" s="50">
        <f t="shared" si="21"/>
        <v>0.15000000000000002</v>
      </c>
      <c r="K77" s="51">
        <f t="shared" si="22"/>
        <v>1.7674132351663911E-3</v>
      </c>
      <c r="L77" s="52">
        <f>H77*Assumptions!$B$7</f>
        <v>36097.157045031854</v>
      </c>
      <c r="M77" s="49">
        <f>L77*Assumptions!$B$11</f>
        <v>7219.4314090063708</v>
      </c>
      <c r="N77" s="49">
        <f>H77*Assumptions!$B$11</f>
        <v>14438.862818012742</v>
      </c>
      <c r="O77" s="49">
        <f>N77*Assumptions!$B$12</f>
        <v>1443.8862818012742</v>
      </c>
      <c r="P77" s="49">
        <f>H77*Assumptions!$B$9</f>
        <v>5775.5451272050968</v>
      </c>
      <c r="Q77" s="49">
        <f>H77*Assumptions!$B$8</f>
        <v>3609.7157045031854</v>
      </c>
      <c r="R77" s="52">
        <f>(R78)/((1+Assumptions!$B$21)^$E78)+H78/IF(H$3="EOP",((1+Assumptions!$B$21)^$E78),1)</f>
        <v>66859.240780740467</v>
      </c>
      <c r="S77" s="49">
        <f>(S78)/((1+Assumptions!$B$21)^$E78)+L78/IF(L$3="EOP",((1+Assumptions!$B$21)^$E78),1)</f>
        <v>32614.263795483159</v>
      </c>
      <c r="T77" s="49">
        <f>(T78)/((1+Assumptions!$B$21)^$E78)+M78/IF(M$3="EOP",((1+Assumptions!$B$21)^$E78),1)</f>
        <v>6522.8527590966323</v>
      </c>
      <c r="U77" s="49">
        <f>(U78)/((1+Assumptions!$B$21)^$E78)+N78/IF(N$3="EOP",((1+Assumptions!$B$21)^$E78),1)</f>
        <v>13371.848156148095</v>
      </c>
      <c r="V77" s="49">
        <f>(V78)/((1+Assumptions!$B$21)^$E78)+O78/IF(O$3="EOP",((1+Assumptions!$B$21)^$E78),1)</f>
        <v>1337.1848156148096</v>
      </c>
      <c r="W77" s="49">
        <f>(W78)/((1+Assumptions!$B$21)^$E78)+P78/IF(P$3="EOP",((1+Assumptions!$B$21)^$E78),1)</f>
        <v>5348.7392624592376</v>
      </c>
      <c r="X77" s="49">
        <f>(X78)/((1+Assumptions!$B$21)^$E78)+Q78/IF(Q$3="EOP",((1+Assumptions!$B$21)^$E78),1)</f>
        <v>3261.4263795483162</v>
      </c>
      <c r="Y77" s="53">
        <f t="shared" si="17"/>
        <v>-20123.000761813102</v>
      </c>
      <c r="Z77" s="52">
        <f>H78*Assumptions!$B$7*Assumptions!$B$25/$E78/12</f>
        <v>3482.2521239968992</v>
      </c>
      <c r="AA77" s="49">
        <f>Z77*Assumptions!$B$11</f>
        <v>696.4504247993799</v>
      </c>
      <c r="AB77" s="54">
        <f t="shared" si="15"/>
        <v>2785.8016991975192</v>
      </c>
      <c r="AC77" s="88">
        <f t="shared" si="18"/>
        <v>-17337.199062615582</v>
      </c>
      <c r="AD77" s="88">
        <f>Assumptions!$B$23*R77</f>
        <v>10028.886117111069</v>
      </c>
      <c r="AE77" s="88">
        <f t="shared" si="19"/>
        <v>-7308.3129455045128</v>
      </c>
    </row>
    <row r="78" spans="1:31" x14ac:dyDescent="0.25">
      <c r="A78" s="44">
        <f t="shared" si="12"/>
        <v>73</v>
      </c>
      <c r="B78" s="45" t="s">
        <v>18</v>
      </c>
      <c r="C78" s="48">
        <f t="shared" si="13"/>
        <v>480</v>
      </c>
      <c r="D78" s="47">
        <f t="shared" si="16"/>
        <v>40</v>
      </c>
      <c r="E78" s="47">
        <f t="shared" si="20"/>
        <v>1</v>
      </c>
      <c r="F78" s="48">
        <f t="shared" si="14"/>
        <v>1</v>
      </c>
      <c r="G78" s="49">
        <f>(G77*($K77/$K76)-L77)*(1+Assumptions!$B$15)^$F78</f>
        <v>3323800.7131174901</v>
      </c>
      <c r="H78" s="49">
        <f>$H$6/$G$6*G78*(1+Assumptions!$B$16)^INT((C78-1)/12)*IF(B78="Monthly",1,12)</f>
        <v>66859.240780740467</v>
      </c>
      <c r="I78" s="50">
        <f>Assumptions!$B$14</f>
        <v>0.15</v>
      </c>
      <c r="J78" s="50">
        <f t="shared" si="21"/>
        <v>0.15000000000000002</v>
      </c>
      <c r="K78" s="55">
        <v>0</v>
      </c>
      <c r="L78" s="52">
        <f>H78*Assumptions!$B$7</f>
        <v>33429.620390370234</v>
      </c>
      <c r="M78" s="49">
        <f>L78*Assumptions!$B$11</f>
        <v>6685.9240780740474</v>
      </c>
      <c r="N78" s="49">
        <f>H78*Assumptions!$B$11</f>
        <v>13371.848156148095</v>
      </c>
      <c r="O78" s="49">
        <f>N78*Assumptions!$B$12</f>
        <v>1337.1848156148096</v>
      </c>
      <c r="P78" s="49">
        <f>H78*Assumptions!$B$9</f>
        <v>5348.7392624592376</v>
      </c>
      <c r="Q78" s="49">
        <f>H78*Assumptions!$B$8</f>
        <v>3342.9620390370237</v>
      </c>
      <c r="R78" s="56">
        <v>0</v>
      </c>
      <c r="S78" s="57">
        <v>0</v>
      </c>
      <c r="T78" s="57">
        <v>0</v>
      </c>
      <c r="U78" s="57">
        <v>0</v>
      </c>
      <c r="V78" s="57">
        <v>0</v>
      </c>
      <c r="W78" s="57">
        <v>0</v>
      </c>
      <c r="X78" s="57">
        <v>0</v>
      </c>
      <c r="Y78" s="53">
        <f t="shared" si="17"/>
        <v>0</v>
      </c>
      <c r="Z78" s="56">
        <v>0</v>
      </c>
      <c r="AA78" s="57">
        <v>0</v>
      </c>
      <c r="AB78" s="58">
        <v>0</v>
      </c>
      <c r="AC78" s="88">
        <f t="shared" si="18"/>
        <v>0</v>
      </c>
      <c r="AD78" s="88">
        <f>Assumptions!$B$23*R78</f>
        <v>0</v>
      </c>
      <c r="AE78" s="88">
        <f t="shared" si="19"/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Assumptions</vt:lpstr>
      <vt:lpstr>BE CFs</vt:lpstr>
    </vt:vector>
  </TitlesOfParts>
  <Company>KPMG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Corbett, Peter</dc:creator>
  <cp:lastModifiedBy>Karenna Chhoeung</cp:lastModifiedBy>
  <cp:lastPrinted>2017-02-05T09:34:51Z</cp:lastPrinted>
  <dcterms:created xsi:type="dcterms:W3CDTF">2016-12-20T11:05:49Z</dcterms:created>
  <dcterms:modified xsi:type="dcterms:W3CDTF">2017-03-20T21:43:41Z</dcterms:modified>
</cp:coreProperties>
</file>