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66925"/>
  <bookViews>
    <workbookView xWindow="0" yWindow="0" windowWidth="21945" windowHeight="11820" activeTab="1"/>
  </bookViews>
  <sheets>
    <sheet name="Q1" sheetId="3" r:id="rId1"/>
    <sheet name="Q1Sol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T9" i="1"/>
  <c r="AH25" i="1" l="1"/>
  <c r="AG25" i="1"/>
  <c r="AE25" i="1"/>
  <c r="AH24" i="1"/>
  <c r="AG24" i="1"/>
  <c r="AE24" i="1"/>
  <c r="AH22" i="1"/>
  <c r="AG22" i="1"/>
  <c r="AE22" i="1"/>
  <c r="Q9" i="1"/>
  <c r="Q11" i="1"/>
  <c r="T11" i="1" s="1"/>
  <c r="Q12" i="1"/>
  <c r="Q15" i="1" s="1"/>
  <c r="Z15" i="1"/>
  <c r="W24" i="1"/>
  <c r="W30" i="1" s="1"/>
  <c r="W14" i="1"/>
  <c r="T24" i="1"/>
  <c r="T29" i="1" s="1"/>
  <c r="T14" i="1"/>
  <c r="Q14" i="1"/>
  <c r="W29" i="1" l="1"/>
  <c r="Q17" i="1"/>
  <c r="Q18" i="1" s="1"/>
  <c r="Q20" i="1" s="1"/>
  <c r="N8" i="1" s="1"/>
  <c r="T30" i="1"/>
  <c r="T15" i="1"/>
  <c r="T26" i="1"/>
  <c r="W11" i="1"/>
  <c r="T12" i="1"/>
  <c r="W15" i="1"/>
  <c r="T17" i="1" l="1"/>
  <c r="T18" i="1" s="1"/>
  <c r="T20" i="1" s="1"/>
  <c r="AC14" i="1"/>
  <c r="W12" i="1"/>
  <c r="W17" i="1" s="1"/>
  <c r="W18" i="1" s="1"/>
  <c r="T27" i="1"/>
  <c r="T32" i="1" s="1"/>
  <c r="T33" i="1" s="1"/>
  <c r="T35" i="1" s="1"/>
  <c r="N12" i="1" s="1"/>
  <c r="W26" i="1"/>
  <c r="Z11" i="1"/>
  <c r="Z14" i="1" s="1"/>
  <c r="N11" i="1" l="1"/>
  <c r="AC11" i="1"/>
  <c r="AC20" i="1" s="1"/>
  <c r="AF24" i="1"/>
  <c r="AH23" i="1"/>
  <c r="AF22" i="1"/>
  <c r="AG23" i="1"/>
  <c r="AC23" i="1"/>
  <c r="AF25" i="1"/>
  <c r="AF23" i="1"/>
  <c r="AE23" i="1"/>
  <c r="AF20" i="1"/>
  <c r="AC22" i="1"/>
  <c r="AH20" i="1"/>
  <c r="W20" i="1"/>
  <c r="N15" i="1" s="1"/>
  <c r="W27" i="1"/>
  <c r="W32" i="1" s="1"/>
  <c r="Z12" i="1"/>
  <c r="Z17" i="1" s="1"/>
  <c r="Z18" i="1" s="1"/>
  <c r="Z20" i="1" s="1"/>
  <c r="N19" i="1" l="1"/>
  <c r="AE20" i="1"/>
  <c r="AG20" i="1"/>
  <c r="AC25" i="1"/>
  <c r="AC24" i="1"/>
  <c r="AC12" i="1"/>
  <c r="W33" i="1"/>
  <c r="W35" i="1" s="1"/>
  <c r="N16" i="1" s="1"/>
  <c r="AD25" i="1" l="1"/>
  <c r="AH21" i="1"/>
  <c r="AD21" i="1"/>
  <c r="AD24" i="1"/>
  <c r="AG21" i="1"/>
  <c r="AC21" i="1"/>
  <c r="AF21" i="1"/>
  <c r="AD22" i="1"/>
  <c r="AE21" i="1"/>
  <c r="AD20" i="1"/>
  <c r="AD23" i="1"/>
  <c r="AC27" i="1" l="1"/>
  <c r="AC29" i="1" s="1"/>
  <c r="N22" i="1" l="1"/>
</calcChain>
</file>

<file path=xl/sharedStrings.xml><?xml version="1.0" encoding="utf-8"?>
<sst xmlns="http://schemas.openxmlformats.org/spreadsheetml/2006/main" count="249" uniqueCount="91">
  <si>
    <t>Data Provided</t>
  </si>
  <si>
    <t>Assets</t>
  </si>
  <si>
    <t>Market Value</t>
  </si>
  <si>
    <t>ASX Dividend Yield</t>
  </si>
  <si>
    <t>Government Bonds</t>
  </si>
  <si>
    <t>Liabilities</t>
  </si>
  <si>
    <t>Assumed Risk-Free Discount Rate</t>
  </si>
  <si>
    <t>Group Life Business - Death Benefits</t>
  </si>
  <si>
    <t>Group Life Business - TPD Benefits</t>
  </si>
  <si>
    <t>Portfolio Duration (Years)</t>
  </si>
  <si>
    <t>Gross of Reinsurance Termination Value (IBNR)</t>
  </si>
  <si>
    <t>Reinsured Termination Value (IBNR)</t>
  </si>
  <si>
    <t>Part (i)</t>
  </si>
  <si>
    <t>LPS 114 Stress</t>
  </si>
  <si>
    <t>Equity Shock</t>
  </si>
  <si>
    <t>Assets Post-Stress</t>
  </si>
  <si>
    <t>Gross of Tax Charge</t>
  </si>
  <si>
    <t>Net of Tax Charge</t>
  </si>
  <si>
    <t>Tax</t>
  </si>
  <si>
    <t>Assets Pre-Stress</t>
  </si>
  <si>
    <t>Part (ii)</t>
  </si>
  <si>
    <t>LPS 114 Stress (Up)</t>
  </si>
  <si>
    <t>Interest Rate Stress</t>
  </si>
  <si>
    <t>LPS 114 Stress (Dn)</t>
  </si>
  <si>
    <t>Part (iii)</t>
  </si>
  <si>
    <t>Part (iv)</t>
  </si>
  <si>
    <t>Net of Reins Liabilities pre-Stress</t>
  </si>
  <si>
    <t>Net of Reins Liabilities Post-Stress</t>
  </si>
  <si>
    <t>Part (v)</t>
  </si>
  <si>
    <t>RIR Up, INF Up</t>
  </si>
  <si>
    <t>RIR</t>
  </si>
  <si>
    <t>INF</t>
  </si>
  <si>
    <t>CUR</t>
  </si>
  <si>
    <t>EQY</t>
  </si>
  <si>
    <t>CSP</t>
  </si>
  <si>
    <t>PROP</t>
  </si>
  <si>
    <t>Value</t>
  </si>
  <si>
    <t>Sign</t>
  </si>
  <si>
    <t>Total</t>
  </si>
  <si>
    <t>Final ARC</t>
  </si>
  <si>
    <t>Counterparty Grade</t>
  </si>
  <si>
    <t>1 (government)</t>
  </si>
  <si>
    <t>1 (other)</t>
  </si>
  <si>
    <t>Default Factor (%)</t>
  </si>
  <si>
    <t>Grade</t>
  </si>
  <si>
    <t>Standard &amp; Poor's</t>
  </si>
  <si>
    <t>AA</t>
  </si>
  <si>
    <t>AA+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</si>
  <si>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</si>
  <si>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</si>
  <si>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</si>
  <si>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</si>
  <si>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</si>
  <si>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</si>
  <si>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</si>
  <si>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</si>
  <si>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</si>
  <si>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</si>
  <si>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</si>
  <si>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</si>
  <si>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</si>
  <si>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Below B-</t>
  </si>
  <si>
    <t>Outstanding Premiums (less than 6 months)</t>
  </si>
  <si>
    <t>LPS 114 Stress (Reinsurance)</t>
  </si>
  <si>
    <t>LPS 114 Stress (Outstanding Premium)</t>
  </si>
  <si>
    <t>Direct Level Premium Business</t>
  </si>
  <si>
    <t>Candidate's answer for part a)i)</t>
  </si>
  <si>
    <t>Candidate's answer for part a)ii)</t>
  </si>
  <si>
    <t>Candidate's answer for part a)iii)</t>
  </si>
  <si>
    <t>Candidate's answer for part a)iv)</t>
  </si>
  <si>
    <t>Candidate's answer for part a)v)</t>
  </si>
  <si>
    <t>Key:</t>
  </si>
  <si>
    <t>Provided data</t>
  </si>
  <si>
    <t>Solution Part a)i)</t>
  </si>
  <si>
    <t>Solution Part a)ii)</t>
  </si>
  <si>
    <t>Solution Part a)iii)</t>
  </si>
  <si>
    <t>Solution Part a)iv)</t>
  </si>
  <si>
    <t>Solution Part a)v)</t>
  </si>
  <si>
    <t>Candidate's final answer for parts a)i) to a)v), linked to working</t>
  </si>
  <si>
    <t>Equity Stress component of the ARC</t>
  </si>
  <si>
    <t>Real Interest Rate Stress component of the ARC - Increase in real interest rates</t>
  </si>
  <si>
    <t>Real Interest Rate Stress component of the ARC - Decrease in real interest rates</t>
  </si>
  <si>
    <t>Inflation Rate Stress component of the ARC - Increase in inflation rates</t>
  </si>
  <si>
    <t>Inflation Rate Stress component of the ARC - Decrease in inflation rates</t>
  </si>
  <si>
    <t>Default Rate Stress component of the ARC</t>
  </si>
  <si>
    <t>ARC for ABC Life</t>
  </si>
  <si>
    <t>Inflation Rate Stress</t>
  </si>
  <si>
    <t>Reinsurance Asset - Direct Level Business</t>
  </si>
  <si>
    <t>Statutory Fund</t>
  </si>
  <si>
    <t>AAA</t>
  </si>
  <si>
    <t>Listed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</si>
</sst>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i/>
      <u/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4" fillId="0" borderId="1" xfId="0" applyFont="1" applyBorder="1" applyAlignment="1">
      <alignment horizontal="right"/>
    </xf>
    <xf numFmtId="0" fontId="3" fillId="5" borderId="3" xfId="0" applyFont="1" applyFill="1" applyBorder="1"/>
    <xf numFmtId="0" fontId="3" fillId="0" borderId="0" xfId="0" applyFont="1" applyFill="1"/>
    <xf numFmtId="0" fontId="3" fillId="0" borderId="6" xfId="0" applyFont="1" applyFill="1" applyBorder="1"/>
    <xf numFmtId="0" fontId="3" fillId="2" borderId="8" xfId="0" applyFont="1" applyFill="1" applyBorder="1"/>
    <xf numFmtId="0" fontId="3" fillId="0" borderId="0" xfId="0" applyFont="1" applyFill="1" applyBorder="1"/>
    <xf numFmtId="0" fontId="4" fillId="0" borderId="0" xfId="0" applyFont="1"/>
    <xf numFmtId="0" fontId="3" fillId="0" borderId="1" xfId="0" applyFont="1" applyFill="1" applyBorder="1"/>
    <xf numFmtId="0" fontId="3" fillId="0" borderId="3" xfId="0" applyFont="1" applyFill="1" applyBorder="1"/>
    <xf numFmtId="0" fontId="5" fillId="0" borderId="0" xfId="0" applyFont="1" applyFill="1"/>
    <xf numFmtId="0" fontId="6" fillId="0" borderId="4" xfId="0" applyFont="1" applyFill="1" applyBorder="1"/>
    <xf numFmtId="0" fontId="3" fillId="0" borderId="5" xfId="0" applyFont="1" applyFill="1" applyBorder="1"/>
    <xf numFmtId="17" fontId="3" fillId="0" borderId="1" xfId="0" applyNumberFormat="1" applyFont="1" applyFill="1" applyBorder="1"/>
    <xf numFmtId="17" fontId="3" fillId="0" borderId="3" xfId="0" applyNumberFormat="1" applyFont="1" applyFill="1" applyBorder="1"/>
    <xf numFmtId="17" fontId="3" fillId="0" borderId="0" xfId="0" applyNumberFormat="1" applyFont="1" applyFill="1"/>
    <xf numFmtId="17" fontId="3" fillId="0" borderId="2" xfId="0" applyNumberFormat="1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0" fontId="5" fillId="0" borderId="1" xfId="0" applyFont="1" applyFill="1" applyBorder="1"/>
    <xf numFmtId="0" fontId="7" fillId="0" borderId="4" xfId="0" applyFont="1" applyFill="1" applyBorder="1"/>
    <xf numFmtId="165" fontId="3" fillId="2" borderId="8" xfId="0" applyNumberFormat="1" applyFont="1" applyFill="1" applyBorder="1"/>
    <xf numFmtId="10" fontId="3" fillId="0" borderId="5" xfId="0" applyNumberFormat="1" applyFont="1" applyFill="1" applyBorder="1"/>
    <xf numFmtId="164" fontId="3" fillId="0" borderId="5" xfId="1" applyFont="1" applyFill="1" applyBorder="1"/>
    <xf numFmtId="10" fontId="3" fillId="0" borderId="5" xfId="1" applyNumberFormat="1" applyFont="1" applyFill="1" applyBorder="1"/>
    <xf numFmtId="3" fontId="3" fillId="5" borderId="5" xfId="0" applyNumberFormat="1" applyFont="1" applyFill="1" applyBorder="1"/>
    <xf numFmtId="9" fontId="3" fillId="0" borderId="5" xfId="2" applyFont="1" applyFill="1" applyBorder="1"/>
    <xf numFmtId="10" fontId="3" fillId="0" borderId="5" xfId="2" applyNumberFormat="1" applyFont="1" applyFill="1" applyBorder="1"/>
    <xf numFmtId="10" fontId="3" fillId="5" borderId="5" xfId="0" applyNumberFormat="1" applyFont="1" applyFill="1" applyBorder="1"/>
    <xf numFmtId="165" fontId="3" fillId="2" borderId="5" xfId="0" applyNumberFormat="1" applyFont="1" applyFill="1" applyBorder="1"/>
    <xf numFmtId="165" fontId="3" fillId="0" borderId="5" xfId="1" applyNumberFormat="1" applyFont="1" applyFill="1" applyBorder="1"/>
    <xf numFmtId="165" fontId="3" fillId="0" borderId="0" xfId="1" applyNumberFormat="1" applyFont="1" applyFill="1" applyBorder="1"/>
    <xf numFmtId="165" fontId="3" fillId="4" borderId="0" xfId="1" applyNumberFormat="1" applyFont="1" applyFill="1" applyBorder="1"/>
    <xf numFmtId="0" fontId="3" fillId="5" borderId="5" xfId="0" applyFont="1" applyFill="1" applyBorder="1"/>
    <xf numFmtId="165" fontId="3" fillId="0" borderId="0" xfId="0" applyNumberFormat="1" applyFont="1" applyFill="1"/>
    <xf numFmtId="165" fontId="3" fillId="0" borderId="5" xfId="0" applyNumberFormat="1" applyFont="1" applyFill="1" applyBorder="1"/>
    <xf numFmtId="164" fontId="3" fillId="4" borderId="0" xfId="1" applyFont="1" applyFill="1" applyBorder="1"/>
    <xf numFmtId="165" fontId="3" fillId="3" borderId="8" xfId="0" applyNumberFormat="1" applyFont="1" applyFill="1" applyBorder="1"/>
    <xf numFmtId="165" fontId="3" fillId="3" borderId="5" xfId="0" applyNumberFormat="1" applyFont="1" applyFill="1" applyBorder="1"/>
    <xf numFmtId="0" fontId="3" fillId="0" borderId="8" xfId="0" applyFont="1" applyFill="1" applyBorder="1"/>
    <xf numFmtId="165" fontId="3" fillId="3" borderId="7" xfId="0" applyNumberFormat="1" applyFont="1" applyFill="1" applyBorder="1"/>
    <xf numFmtId="0" fontId="3" fillId="0" borderId="7" xfId="0" applyFont="1" applyFill="1" applyBorder="1"/>
    <xf numFmtId="0" fontId="3" fillId="5" borderId="0" xfId="0" applyFont="1" applyFill="1" applyBorder="1"/>
    <xf numFmtId="0" fontId="5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9" fontId="3" fillId="5" borderId="0" xfId="2" applyFont="1" applyFill="1" applyBorder="1" applyAlignment="1">
      <alignment horizontal="center"/>
    </xf>
    <xf numFmtId="9" fontId="3" fillId="5" borderId="5" xfId="2" applyFont="1" applyFill="1" applyBorder="1" applyAlignment="1">
      <alignment horizontal="center"/>
    </xf>
    <xf numFmtId="9" fontId="3" fillId="5" borderId="7" xfId="2" applyFont="1" applyFill="1" applyBorder="1" applyAlignment="1">
      <alignment horizontal="center"/>
    </xf>
    <xf numFmtId="9" fontId="3" fillId="5" borderId="8" xfId="2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4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L1" workbookViewId="0">
      <selection activeCell="J44" sqref="J44:J45"/>
    </sheetView>
  </sheetViews>
  <sheetFormatPr defaultColWidth="9.140625" defaultRowHeight="13.5" x14ac:dyDescent="0.25"/>
  <cols>
    <col min="1" max="1" width="9.140625" style="3"/>
    <col min="2" max="2" width="48.42578125" style="3" customWidth="1"/>
    <col min="3" max="3" width="15.42578125" style="3" bestFit="1" customWidth="1"/>
    <col min="4" max="4" width="12.7109375" style="3" bestFit="1" customWidth="1"/>
    <col min="5" max="11" width="20.7109375" style="3" customWidth="1"/>
    <col min="12" max="12" width="12.7109375" style="3" customWidth="1"/>
    <col min="13" max="13" width="76.28515625" style="3" bestFit="1" customWidth="1"/>
    <col min="14" max="14" width="13.85546875" style="3" bestFit="1" customWidth="1"/>
    <col min="15" max="26" width="12.7109375" style="3" customWidth="1"/>
    <col min="27" max="16384" width="9.140625" style="3"/>
  </cols>
  <sheetData>
    <row r="1" spans="1:14" x14ac:dyDescent="0.25">
      <c r="A1" s="1" t="s">
        <v>71</v>
      </c>
      <c r="B1" s="42" t="s">
        <v>72</v>
      </c>
      <c r="C1" s="2"/>
    </row>
    <row r="2" spans="1:14" ht="14.25" thickBot="1" x14ac:dyDescent="0.3">
      <c r="A2" s="4"/>
      <c r="B2" s="5" t="s">
        <v>78</v>
      </c>
      <c r="C2" s="5"/>
    </row>
    <row r="3" spans="1:14" x14ac:dyDescent="0.25">
      <c r="B3" s="7"/>
      <c r="C3" s="7"/>
    </row>
    <row r="4" spans="1:14" ht="14.25" thickBot="1" x14ac:dyDescent="0.3">
      <c r="B4" s="7" t="s">
        <v>0</v>
      </c>
      <c r="E4" s="7"/>
    </row>
    <row r="5" spans="1:14" x14ac:dyDescent="0.25">
      <c r="B5" s="8"/>
      <c r="C5" s="9"/>
    </row>
    <row r="6" spans="1:14" ht="14.25" thickBot="1" x14ac:dyDescent="0.3">
      <c r="B6" s="11" t="s">
        <v>1</v>
      </c>
      <c r="C6" s="43" t="s">
        <v>88</v>
      </c>
      <c r="E6" s="7" t="s">
        <v>0</v>
      </c>
    </row>
    <row r="7" spans="1:14" x14ac:dyDescent="0.25">
      <c r="B7" s="18"/>
      <c r="C7" s="12"/>
      <c r="E7" s="8"/>
      <c r="F7" s="46" t="s">
        <v>30</v>
      </c>
      <c r="G7" s="46" t="s">
        <v>31</v>
      </c>
      <c r="H7" s="46" t="s">
        <v>32</v>
      </c>
      <c r="I7" s="46" t="s">
        <v>33</v>
      </c>
      <c r="J7" s="46" t="s">
        <v>35</v>
      </c>
      <c r="K7" s="47" t="s">
        <v>34</v>
      </c>
      <c r="M7" s="19" t="s">
        <v>66</v>
      </c>
      <c r="N7" s="9"/>
    </row>
    <row r="8" spans="1:14" ht="14.25" thickBot="1" x14ac:dyDescent="0.3">
      <c r="B8" s="20" t="s">
        <v>90</v>
      </c>
      <c r="C8" s="12"/>
      <c r="E8" s="18" t="s">
        <v>30</v>
      </c>
      <c r="F8" s="48">
        <v>1</v>
      </c>
      <c r="G8" s="48">
        <v>0.2</v>
      </c>
      <c r="H8" s="48">
        <v>0.2</v>
      </c>
      <c r="I8" s="48">
        <v>0.2</v>
      </c>
      <c r="J8" s="48">
        <v>0.2</v>
      </c>
      <c r="K8" s="49">
        <v>0.2</v>
      </c>
      <c r="M8" s="4" t="s">
        <v>79</v>
      </c>
      <c r="N8" s="21"/>
    </row>
    <row r="9" spans="1:14" ht="14.25" thickBot="1" x14ac:dyDescent="0.3">
      <c r="B9" s="18" t="s">
        <v>2</v>
      </c>
      <c r="C9" s="25">
        <v>10000000</v>
      </c>
      <c r="E9" s="18" t="s">
        <v>31</v>
      </c>
      <c r="F9" s="48">
        <v>0.2</v>
      </c>
      <c r="G9" s="48">
        <v>1</v>
      </c>
      <c r="H9" s="48">
        <v>0.2</v>
      </c>
      <c r="I9" s="48">
        <v>0.4</v>
      </c>
      <c r="J9" s="48">
        <v>0.4</v>
      </c>
      <c r="K9" s="49">
        <v>0.2</v>
      </c>
    </row>
    <row r="10" spans="1:14" x14ac:dyDescent="0.25">
      <c r="B10" s="18" t="s">
        <v>3</v>
      </c>
      <c r="C10" s="28">
        <v>4.4999999999999998E-2</v>
      </c>
      <c r="E10" s="18" t="s">
        <v>32</v>
      </c>
      <c r="F10" s="48">
        <v>0.2</v>
      </c>
      <c r="G10" s="48">
        <v>0.2</v>
      </c>
      <c r="H10" s="48">
        <v>1</v>
      </c>
      <c r="I10" s="48">
        <v>0.6</v>
      </c>
      <c r="J10" s="48">
        <v>0.2</v>
      </c>
      <c r="K10" s="49">
        <v>0.4</v>
      </c>
      <c r="M10" s="19" t="s">
        <v>67</v>
      </c>
      <c r="N10" s="9"/>
    </row>
    <row r="11" spans="1:14" x14ac:dyDescent="0.25">
      <c r="B11" s="18"/>
      <c r="C11" s="12"/>
      <c r="E11" s="18" t="s">
        <v>33</v>
      </c>
      <c r="F11" s="48">
        <v>0.2</v>
      </c>
      <c r="G11" s="48">
        <v>0.4</v>
      </c>
      <c r="H11" s="48">
        <v>0.6</v>
      </c>
      <c r="I11" s="48">
        <v>1</v>
      </c>
      <c r="J11" s="48">
        <v>0.4</v>
      </c>
      <c r="K11" s="49">
        <v>0.8</v>
      </c>
      <c r="M11" s="18" t="s">
        <v>80</v>
      </c>
      <c r="N11" s="29"/>
    </row>
    <row r="12" spans="1:14" ht="14.25" thickBot="1" x14ac:dyDescent="0.3">
      <c r="B12" s="20" t="s">
        <v>4</v>
      </c>
      <c r="C12" s="12"/>
      <c r="E12" s="18" t="s">
        <v>35</v>
      </c>
      <c r="F12" s="48">
        <v>0.2</v>
      </c>
      <c r="G12" s="48">
        <v>0.4</v>
      </c>
      <c r="H12" s="48">
        <v>0.2</v>
      </c>
      <c r="I12" s="48">
        <v>0.4</v>
      </c>
      <c r="J12" s="48">
        <v>1</v>
      </c>
      <c r="K12" s="49">
        <v>0.4</v>
      </c>
      <c r="M12" s="4" t="s">
        <v>81</v>
      </c>
      <c r="N12" s="21"/>
    </row>
    <row r="13" spans="1:14" ht="14.25" thickBot="1" x14ac:dyDescent="0.3">
      <c r="B13" s="18" t="s">
        <v>2</v>
      </c>
      <c r="C13" s="25">
        <v>40000000</v>
      </c>
      <c r="E13" s="4" t="s">
        <v>34</v>
      </c>
      <c r="F13" s="50">
        <v>0.2</v>
      </c>
      <c r="G13" s="50">
        <v>0.2</v>
      </c>
      <c r="H13" s="50">
        <v>0.4</v>
      </c>
      <c r="I13" s="50">
        <v>0.8</v>
      </c>
      <c r="J13" s="50">
        <v>0.4</v>
      </c>
      <c r="K13" s="51">
        <v>1</v>
      </c>
    </row>
    <row r="14" spans="1:14" x14ac:dyDescent="0.25">
      <c r="B14" s="18" t="s">
        <v>9</v>
      </c>
      <c r="C14" s="33">
        <v>3</v>
      </c>
      <c r="E14" s="17"/>
      <c r="M14" s="19" t="s">
        <v>68</v>
      </c>
      <c r="N14" s="9"/>
    </row>
    <row r="15" spans="1:14" x14ac:dyDescent="0.25">
      <c r="B15" s="18"/>
      <c r="C15" s="12"/>
      <c r="E15" s="6"/>
      <c r="M15" s="18" t="s">
        <v>82</v>
      </c>
      <c r="N15" s="29"/>
    </row>
    <row r="16" spans="1:14" ht="14.25" thickBot="1" x14ac:dyDescent="0.3">
      <c r="B16" s="20" t="s">
        <v>87</v>
      </c>
      <c r="C16" s="12"/>
      <c r="F16" s="7" t="s">
        <v>0</v>
      </c>
      <c r="J16" s="7" t="s">
        <v>0</v>
      </c>
      <c r="M16" s="4" t="s">
        <v>83</v>
      </c>
      <c r="N16" s="21"/>
    </row>
    <row r="17" spans="1:14" ht="14.25" thickBot="1" x14ac:dyDescent="0.3">
      <c r="B17" s="18" t="s">
        <v>11</v>
      </c>
      <c r="C17" s="25">
        <v>1200000</v>
      </c>
      <c r="F17" s="52" t="s">
        <v>44</v>
      </c>
      <c r="G17" s="53" t="s">
        <v>45</v>
      </c>
      <c r="J17" s="52" t="s">
        <v>40</v>
      </c>
      <c r="K17" s="53" t="s">
        <v>43</v>
      </c>
    </row>
    <row r="18" spans="1:14" x14ac:dyDescent="0.25">
      <c r="B18" s="18" t="s">
        <v>9</v>
      </c>
      <c r="C18" s="33">
        <v>0.2</v>
      </c>
      <c r="F18" s="56">
        <v>1</v>
      </c>
      <c r="G18" s="58" t="s">
        <v>89</v>
      </c>
      <c r="J18" s="45" t="s">
        <v>41</v>
      </c>
      <c r="K18" s="54">
        <v>0</v>
      </c>
      <c r="M18" s="19" t="s">
        <v>69</v>
      </c>
      <c r="N18" s="9"/>
    </row>
    <row r="19" spans="1:14" ht="14.25" thickBot="1" x14ac:dyDescent="0.3">
      <c r="B19" s="18" t="s">
        <v>6</v>
      </c>
      <c r="C19" s="28">
        <v>2.5000000000000001E-2</v>
      </c>
      <c r="F19" s="63">
        <v>2</v>
      </c>
      <c r="G19" s="59" t="s">
        <v>47</v>
      </c>
      <c r="J19" s="45" t="s">
        <v>42</v>
      </c>
      <c r="K19" s="54">
        <v>2</v>
      </c>
      <c r="M19" s="4" t="s">
        <v>84</v>
      </c>
      <c r="N19" s="21"/>
    </row>
    <row r="20" spans="1:14" ht="14.25" thickBot="1" x14ac:dyDescent="0.3">
      <c r="A20" s="12"/>
      <c r="B20" s="6"/>
      <c r="C20" s="22"/>
      <c r="F20" s="64"/>
      <c r="G20" s="60" t="s">
        <v>46</v>
      </c>
      <c r="J20" s="45">
        <v>2</v>
      </c>
      <c r="K20" s="54">
        <v>2</v>
      </c>
    </row>
    <row r="21" spans="1:14" x14ac:dyDescent="0.25">
      <c r="A21" s="12"/>
      <c r="B21" s="3" t="s">
        <v>62</v>
      </c>
      <c r="C21" s="25">
        <v>500000</v>
      </c>
      <c r="F21" s="65"/>
      <c r="G21" s="61" t="s">
        <v>48</v>
      </c>
      <c r="J21" s="45">
        <v>3</v>
      </c>
      <c r="K21" s="54">
        <v>4</v>
      </c>
      <c r="M21" s="19" t="s">
        <v>70</v>
      </c>
      <c r="N21" s="9"/>
    </row>
    <row r="22" spans="1:14" ht="14.25" thickBot="1" x14ac:dyDescent="0.3">
      <c r="A22" s="12"/>
      <c r="C22" s="12"/>
      <c r="F22" s="63">
        <v>3</v>
      </c>
      <c r="G22" s="59" t="s">
        <v>49</v>
      </c>
      <c r="J22" s="45">
        <v>4</v>
      </c>
      <c r="K22" s="54">
        <v>6</v>
      </c>
      <c r="M22" s="4" t="s">
        <v>85</v>
      </c>
      <c r="N22" s="21"/>
    </row>
    <row r="23" spans="1:14" x14ac:dyDescent="0.25">
      <c r="B23" s="11" t="s">
        <v>5</v>
      </c>
      <c r="C23" s="43" t="s">
        <v>88</v>
      </c>
      <c r="F23" s="64"/>
      <c r="G23" s="60" t="s">
        <v>50</v>
      </c>
      <c r="J23" s="45">
        <v>5</v>
      </c>
      <c r="K23" s="54">
        <v>8</v>
      </c>
    </row>
    <row r="24" spans="1:14" x14ac:dyDescent="0.25">
      <c r="B24" s="18"/>
      <c r="C24" s="12"/>
      <c r="F24" s="65"/>
      <c r="G24" s="61" t="s">
        <v>51</v>
      </c>
      <c r="J24" s="45">
        <v>6</v>
      </c>
      <c r="K24" s="54">
        <v>12</v>
      </c>
    </row>
    <row r="25" spans="1:14" ht="14.25" thickBot="1" x14ac:dyDescent="0.3">
      <c r="B25" s="20" t="s">
        <v>65</v>
      </c>
      <c r="C25" s="12"/>
      <c r="F25" s="64">
        <v>4</v>
      </c>
      <c r="G25" s="60" t="s">
        <v>52</v>
      </c>
      <c r="J25" s="44">
        <v>7</v>
      </c>
      <c r="K25" s="55">
        <v>20</v>
      </c>
    </row>
    <row r="26" spans="1:14" x14ac:dyDescent="0.25">
      <c r="B26" s="18" t="s">
        <v>10</v>
      </c>
      <c r="C26" s="25">
        <v>2000000</v>
      </c>
      <c r="F26" s="64"/>
      <c r="G26" s="60" t="s">
        <v>53</v>
      </c>
    </row>
    <row r="27" spans="1:14" x14ac:dyDescent="0.25">
      <c r="B27" s="18" t="s">
        <v>9</v>
      </c>
      <c r="C27" s="33">
        <v>0.2</v>
      </c>
      <c r="F27" s="65"/>
      <c r="G27" s="61" t="s">
        <v>54</v>
      </c>
    </row>
    <row r="28" spans="1:14" x14ac:dyDescent="0.25">
      <c r="B28" s="18" t="s">
        <v>6</v>
      </c>
      <c r="C28" s="28">
        <v>2.5000000000000001E-2</v>
      </c>
      <c r="F28" s="64">
        <v>5</v>
      </c>
      <c r="G28" s="60" t="s">
        <v>55</v>
      </c>
    </row>
    <row r="29" spans="1:14" x14ac:dyDescent="0.25">
      <c r="B29" s="18"/>
      <c r="C29" s="12"/>
      <c r="F29" s="64"/>
      <c r="G29" s="60" t="s">
        <v>56</v>
      </c>
    </row>
    <row r="30" spans="1:14" x14ac:dyDescent="0.25">
      <c r="B30" s="20" t="s">
        <v>7</v>
      </c>
      <c r="C30" s="12"/>
      <c r="F30" s="65"/>
      <c r="G30" s="61" t="s">
        <v>57</v>
      </c>
    </row>
    <row r="31" spans="1:14" x14ac:dyDescent="0.25">
      <c r="B31" s="18" t="s">
        <v>10</v>
      </c>
      <c r="C31" s="25">
        <v>5000000</v>
      </c>
      <c r="F31" s="64">
        <v>6</v>
      </c>
      <c r="G31" s="60" t="s">
        <v>58</v>
      </c>
    </row>
    <row r="32" spans="1:14" x14ac:dyDescent="0.25">
      <c r="B32" s="18" t="s">
        <v>9</v>
      </c>
      <c r="C32" s="33">
        <v>0.5</v>
      </c>
      <c r="F32" s="64"/>
      <c r="G32" s="60" t="s">
        <v>59</v>
      </c>
    </row>
    <row r="33" spans="1:7" x14ac:dyDescent="0.25">
      <c r="B33" s="18" t="s">
        <v>6</v>
      </c>
      <c r="C33" s="28">
        <v>2.5000000000000001E-2</v>
      </c>
      <c r="F33" s="65"/>
      <c r="G33" s="61" t="s">
        <v>60</v>
      </c>
    </row>
    <row r="34" spans="1:7" ht="14.25" thickBot="1" x14ac:dyDescent="0.3">
      <c r="B34" s="18"/>
      <c r="C34" s="12"/>
      <c r="F34" s="57">
        <v>7</v>
      </c>
      <c r="G34" s="62" t="s">
        <v>61</v>
      </c>
    </row>
    <row r="35" spans="1:7" x14ac:dyDescent="0.25">
      <c r="B35" s="20" t="s">
        <v>8</v>
      </c>
      <c r="C35" s="12"/>
    </row>
    <row r="36" spans="1:7" x14ac:dyDescent="0.25">
      <c r="B36" s="18" t="s">
        <v>10</v>
      </c>
      <c r="C36" s="25">
        <v>25000000</v>
      </c>
    </row>
    <row r="37" spans="1:7" x14ac:dyDescent="0.25">
      <c r="B37" s="18" t="s">
        <v>9</v>
      </c>
      <c r="C37" s="33">
        <v>2.5</v>
      </c>
    </row>
    <row r="38" spans="1:7" x14ac:dyDescent="0.25">
      <c r="B38" s="18" t="s">
        <v>6</v>
      </c>
      <c r="C38" s="28">
        <v>2.5000000000000001E-2</v>
      </c>
    </row>
    <row r="39" spans="1:7" ht="14.25" thickBot="1" x14ac:dyDescent="0.3">
      <c r="A39" s="12"/>
      <c r="B39" s="4"/>
      <c r="C39" s="39"/>
    </row>
  </sheetData>
  <mergeCells count="5">
    <mergeCell ref="F19:F21"/>
    <mergeCell ref="F22:F24"/>
    <mergeCell ref="F25:F27"/>
    <mergeCell ref="F28:F30"/>
    <mergeCell ref="F31:F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workbookViewId="0">
      <selection activeCell="I42" sqref="I42"/>
    </sheetView>
  </sheetViews>
  <sheetFormatPr defaultColWidth="9.140625" defaultRowHeight="13.5" x14ac:dyDescent="0.25"/>
  <cols>
    <col min="1" max="1" width="9.140625" style="3"/>
    <col min="2" max="2" width="48.42578125" style="3" customWidth="1"/>
    <col min="3" max="3" width="15.42578125" style="3" bestFit="1" customWidth="1"/>
    <col min="4" max="4" width="12.7109375" style="3" bestFit="1" customWidth="1"/>
    <col min="5" max="11" width="20.7109375" style="3" customWidth="1"/>
    <col min="12" max="12" width="12.7109375" style="3" customWidth="1"/>
    <col min="13" max="13" width="76.28515625" style="3" bestFit="1" customWidth="1"/>
    <col min="14" max="14" width="13.85546875" style="3" bestFit="1" customWidth="1"/>
    <col min="15" max="15" width="12.7109375" style="3" customWidth="1"/>
    <col min="16" max="16" width="31.140625" style="3" bestFit="1" customWidth="1"/>
    <col min="17" max="17" width="13.85546875" style="3" bestFit="1" customWidth="1"/>
    <col min="18" max="18" width="9.140625" style="3"/>
    <col min="19" max="19" width="31.140625" style="3" bestFit="1" customWidth="1"/>
    <col min="20" max="20" width="11.28515625" style="3" customWidth="1"/>
    <col min="21" max="21" width="9.140625" style="3"/>
    <col min="22" max="22" width="31.140625" style="3" bestFit="1" customWidth="1"/>
    <col min="23" max="23" width="11.42578125" style="3" bestFit="1" customWidth="1"/>
    <col min="24" max="24" width="9.140625" style="3"/>
    <col min="25" max="25" width="35.28515625" style="3" bestFit="1" customWidth="1"/>
    <col min="26" max="26" width="11.42578125" style="3" bestFit="1" customWidth="1"/>
    <col min="27" max="28" width="9.140625" style="3"/>
    <col min="29" max="30" width="18.42578125" style="3" bestFit="1" customWidth="1"/>
    <col min="31" max="31" width="9.28515625" style="3" bestFit="1" customWidth="1"/>
    <col min="32" max="32" width="19.85546875" style="3" bestFit="1" customWidth="1"/>
    <col min="33" max="34" width="9.28515625" style="3" bestFit="1" customWidth="1"/>
    <col min="35" max="16384" width="9.140625" style="3"/>
  </cols>
  <sheetData>
    <row r="1" spans="1:34" x14ac:dyDescent="0.25">
      <c r="A1" s="1" t="s">
        <v>71</v>
      </c>
      <c r="B1" s="42" t="s">
        <v>72</v>
      </c>
      <c r="C1" s="2"/>
    </row>
    <row r="2" spans="1:34" ht="14.25" thickBot="1" x14ac:dyDescent="0.3">
      <c r="A2" s="4"/>
      <c r="B2" s="5" t="s">
        <v>78</v>
      </c>
      <c r="C2" s="5"/>
      <c r="W2" s="6"/>
    </row>
    <row r="3" spans="1:34" x14ac:dyDescent="0.25">
      <c r="B3" s="7"/>
      <c r="C3" s="7"/>
      <c r="W3" s="6"/>
    </row>
    <row r="4" spans="1:34" ht="14.25" thickBot="1" x14ac:dyDescent="0.3">
      <c r="B4" s="7" t="s">
        <v>0</v>
      </c>
      <c r="E4" s="7"/>
      <c r="W4" s="6"/>
    </row>
    <row r="5" spans="1:34" ht="14.25" thickBot="1" x14ac:dyDescent="0.3">
      <c r="B5" s="8"/>
      <c r="C5" s="9"/>
      <c r="P5" s="10" t="s">
        <v>73</v>
      </c>
      <c r="S5" s="10" t="s">
        <v>74</v>
      </c>
      <c r="V5" s="10" t="s">
        <v>75</v>
      </c>
      <c r="W5" s="6"/>
      <c r="Y5" s="10" t="s">
        <v>76</v>
      </c>
      <c r="AB5" s="10" t="s">
        <v>77</v>
      </c>
    </row>
    <row r="6" spans="1:34" ht="14.25" thickBot="1" x14ac:dyDescent="0.3">
      <c r="B6" s="11" t="s">
        <v>1</v>
      </c>
      <c r="C6" s="43" t="s">
        <v>88</v>
      </c>
      <c r="E6" s="7" t="s">
        <v>0</v>
      </c>
      <c r="P6" s="13" t="s">
        <v>12</v>
      </c>
      <c r="Q6" s="14"/>
      <c r="R6" s="15"/>
      <c r="S6" s="13" t="s">
        <v>20</v>
      </c>
      <c r="T6" s="14"/>
      <c r="U6" s="15"/>
      <c r="V6" s="13" t="s">
        <v>24</v>
      </c>
      <c r="W6" s="14"/>
      <c r="X6" s="15"/>
      <c r="Y6" s="13" t="s">
        <v>25</v>
      </c>
      <c r="Z6" s="14"/>
      <c r="AA6" s="15"/>
      <c r="AB6" s="13" t="s">
        <v>28</v>
      </c>
      <c r="AC6" s="16"/>
      <c r="AD6" s="16"/>
      <c r="AE6" s="16"/>
      <c r="AF6" s="17"/>
      <c r="AG6" s="17"/>
      <c r="AH6" s="9"/>
    </row>
    <row r="7" spans="1:34" x14ac:dyDescent="0.25">
      <c r="B7" s="18"/>
      <c r="C7" s="12"/>
      <c r="E7" s="8"/>
      <c r="F7" s="46" t="s">
        <v>30</v>
      </c>
      <c r="G7" s="46" t="s">
        <v>31</v>
      </c>
      <c r="H7" s="46" t="s">
        <v>32</v>
      </c>
      <c r="I7" s="46" t="s">
        <v>33</v>
      </c>
      <c r="J7" s="46" t="s">
        <v>35</v>
      </c>
      <c r="K7" s="47" t="s">
        <v>34</v>
      </c>
      <c r="M7" s="19" t="s">
        <v>66</v>
      </c>
      <c r="N7" s="9"/>
      <c r="P7" s="18"/>
      <c r="Q7" s="12"/>
      <c r="S7" s="18"/>
      <c r="T7" s="12"/>
      <c r="V7" s="18"/>
      <c r="W7" s="12"/>
      <c r="Y7" s="18"/>
      <c r="Z7" s="12"/>
      <c r="AB7" s="18"/>
      <c r="AC7" s="6"/>
      <c r="AD7" s="6"/>
      <c r="AE7" s="6"/>
      <c r="AF7" s="6"/>
      <c r="AG7" s="6"/>
      <c r="AH7" s="12"/>
    </row>
    <row r="8" spans="1:34" ht="14.25" thickBot="1" x14ac:dyDescent="0.3">
      <c r="B8" s="20" t="s">
        <v>90</v>
      </c>
      <c r="C8" s="12"/>
      <c r="E8" s="18" t="s">
        <v>30</v>
      </c>
      <c r="F8" s="48">
        <v>1</v>
      </c>
      <c r="G8" s="48">
        <v>0.2</v>
      </c>
      <c r="H8" s="48">
        <v>0.2</v>
      </c>
      <c r="I8" s="48">
        <v>0.2</v>
      </c>
      <c r="J8" s="48">
        <v>0.2</v>
      </c>
      <c r="K8" s="49">
        <v>0.2</v>
      </c>
      <c r="M8" s="4" t="s">
        <v>79</v>
      </c>
      <c r="N8" s="21">
        <f>$Q$20</f>
        <v>2500000.0000000023</v>
      </c>
      <c r="P8" s="18" t="s">
        <v>13</v>
      </c>
      <c r="Q8" s="22">
        <v>2.5000000000000001E-2</v>
      </c>
      <c r="S8" s="18" t="s">
        <v>21</v>
      </c>
      <c r="T8" s="23">
        <v>0.25</v>
      </c>
      <c r="V8" s="18" t="s">
        <v>21</v>
      </c>
      <c r="W8" s="24">
        <v>1.2500000000000001E-2</v>
      </c>
      <c r="Y8" s="18" t="s">
        <v>63</v>
      </c>
      <c r="Z8" s="22">
        <v>0.02</v>
      </c>
      <c r="AB8" s="18" t="s">
        <v>29</v>
      </c>
      <c r="AC8" s="6"/>
      <c r="AD8" s="6"/>
      <c r="AE8" s="6"/>
      <c r="AF8" s="6"/>
      <c r="AG8" s="6"/>
      <c r="AH8" s="12"/>
    </row>
    <row r="9" spans="1:34" ht="14.25" thickBot="1" x14ac:dyDescent="0.3">
      <c r="B9" s="18" t="s">
        <v>2</v>
      </c>
      <c r="C9" s="25">
        <v>10000000</v>
      </c>
      <c r="E9" s="18" t="s">
        <v>31</v>
      </c>
      <c r="F9" s="48">
        <v>0.2</v>
      </c>
      <c r="G9" s="48">
        <v>1</v>
      </c>
      <c r="H9" s="48">
        <v>0.2</v>
      </c>
      <c r="I9" s="48">
        <v>0.4</v>
      </c>
      <c r="J9" s="48">
        <v>0.4</v>
      </c>
      <c r="K9" s="49">
        <v>0.2</v>
      </c>
      <c r="P9" s="18" t="s">
        <v>14</v>
      </c>
      <c r="Q9" s="26">
        <f>C10/(C10+Q8)-1</f>
        <v>-0.35714285714285721</v>
      </c>
      <c r="S9" s="18" t="s">
        <v>22</v>
      </c>
      <c r="T9" s="27">
        <f>T8*2.5%</f>
        <v>6.2500000000000003E-3</v>
      </c>
      <c r="V9" s="18" t="s">
        <v>86</v>
      </c>
      <c r="W9" s="27">
        <f>W8</f>
        <v>1.2500000000000001E-2</v>
      </c>
      <c r="Y9" s="18" t="s">
        <v>64</v>
      </c>
      <c r="Z9" s="26">
        <v>0.04</v>
      </c>
      <c r="AB9" s="18"/>
      <c r="AC9" s="6"/>
      <c r="AD9" s="6"/>
      <c r="AE9" s="6"/>
      <c r="AF9" s="6"/>
      <c r="AG9" s="6"/>
      <c r="AH9" s="12"/>
    </row>
    <row r="10" spans="1:34" x14ac:dyDescent="0.25">
      <c r="B10" s="18" t="s">
        <v>3</v>
      </c>
      <c r="C10" s="28">
        <v>4.4999999999999998E-2</v>
      </c>
      <c r="E10" s="18" t="s">
        <v>32</v>
      </c>
      <c r="F10" s="48">
        <v>0.2</v>
      </c>
      <c r="G10" s="48">
        <v>0.2</v>
      </c>
      <c r="H10" s="48">
        <v>1</v>
      </c>
      <c r="I10" s="48">
        <v>0.6</v>
      </c>
      <c r="J10" s="48">
        <v>0.2</v>
      </c>
      <c r="K10" s="49">
        <v>0.4</v>
      </c>
      <c r="M10" s="19" t="s">
        <v>67</v>
      </c>
      <c r="N10" s="9"/>
      <c r="P10" s="18"/>
      <c r="Q10" s="12"/>
      <c r="S10" s="18"/>
      <c r="T10" s="12"/>
      <c r="V10" s="18"/>
      <c r="W10" s="12"/>
      <c r="Y10" s="18"/>
      <c r="Z10" s="12"/>
      <c r="AB10" s="18"/>
      <c r="AC10" s="6" t="s">
        <v>36</v>
      </c>
      <c r="AD10" s="6" t="s">
        <v>37</v>
      </c>
      <c r="AE10" s="6"/>
      <c r="AF10" s="6"/>
      <c r="AG10" s="6"/>
      <c r="AH10" s="12"/>
    </row>
    <row r="11" spans="1:34" x14ac:dyDescent="0.25">
      <c r="B11" s="18"/>
      <c r="C11" s="12"/>
      <c r="E11" s="18" t="s">
        <v>33</v>
      </c>
      <c r="F11" s="48">
        <v>0.2</v>
      </c>
      <c r="G11" s="48">
        <v>0.4</v>
      </c>
      <c r="H11" s="48">
        <v>0.6</v>
      </c>
      <c r="I11" s="48">
        <v>1</v>
      </c>
      <c r="J11" s="48">
        <v>0.4</v>
      </c>
      <c r="K11" s="49">
        <v>0.8</v>
      </c>
      <c r="M11" s="18" t="s">
        <v>80</v>
      </c>
      <c r="N11" s="29">
        <f>$T$20</f>
        <v>239925</v>
      </c>
      <c r="P11" s="18" t="s">
        <v>19</v>
      </c>
      <c r="Q11" s="30">
        <f>C9+C13</f>
        <v>50000000</v>
      </c>
      <c r="S11" s="18" t="s">
        <v>19</v>
      </c>
      <c r="T11" s="30">
        <f>Q11</f>
        <v>50000000</v>
      </c>
      <c r="V11" s="18" t="s">
        <v>19</v>
      </c>
      <c r="W11" s="30">
        <f>T11</f>
        <v>50000000</v>
      </c>
      <c r="Y11" s="18" t="s">
        <v>19</v>
      </c>
      <c r="Z11" s="30">
        <f>W11</f>
        <v>50000000</v>
      </c>
      <c r="AB11" s="18" t="s">
        <v>30</v>
      </c>
      <c r="AC11" s="31">
        <f>T20</f>
        <v>239925</v>
      </c>
      <c r="AD11" s="32">
        <v>-1</v>
      </c>
      <c r="AE11" s="6"/>
      <c r="AF11" s="6"/>
      <c r="AG11" s="6"/>
      <c r="AH11" s="12"/>
    </row>
    <row r="12" spans="1:34" ht="14.25" thickBot="1" x14ac:dyDescent="0.3">
      <c r="B12" s="20" t="s">
        <v>4</v>
      </c>
      <c r="C12" s="12"/>
      <c r="E12" s="18" t="s">
        <v>35</v>
      </c>
      <c r="F12" s="48">
        <v>0.2</v>
      </c>
      <c r="G12" s="48">
        <v>0.4</v>
      </c>
      <c r="H12" s="48">
        <v>0.2</v>
      </c>
      <c r="I12" s="48">
        <v>0.4</v>
      </c>
      <c r="J12" s="48">
        <v>1</v>
      </c>
      <c r="K12" s="49">
        <v>0.4</v>
      </c>
      <c r="M12" s="4" t="s">
        <v>81</v>
      </c>
      <c r="N12" s="21">
        <f>$T$35</f>
        <v>0</v>
      </c>
      <c r="P12" s="18" t="s">
        <v>26</v>
      </c>
      <c r="Q12" s="30">
        <f>C26*40%+C31+C36</f>
        <v>30800000</v>
      </c>
      <c r="S12" s="18" t="s">
        <v>26</v>
      </c>
      <c r="T12" s="30">
        <f>Q12</f>
        <v>30800000</v>
      </c>
      <c r="V12" s="18" t="s">
        <v>26</v>
      </c>
      <c r="W12" s="30">
        <f>T12</f>
        <v>30800000</v>
      </c>
      <c r="Y12" s="18" t="s">
        <v>26</v>
      </c>
      <c r="Z12" s="30">
        <f>W12</f>
        <v>30800000</v>
      </c>
      <c r="AB12" s="18" t="s">
        <v>31</v>
      </c>
      <c r="AC12" s="31">
        <f>W20</f>
        <v>479850</v>
      </c>
      <c r="AD12" s="32">
        <v>-1</v>
      </c>
      <c r="AE12" s="6"/>
      <c r="AF12" s="6"/>
      <c r="AG12" s="6"/>
      <c r="AH12" s="12"/>
    </row>
    <row r="13" spans="1:34" ht="14.25" thickBot="1" x14ac:dyDescent="0.3">
      <c r="B13" s="18" t="s">
        <v>2</v>
      </c>
      <c r="C13" s="25">
        <v>40000000</v>
      </c>
      <c r="E13" s="4" t="s">
        <v>34</v>
      </c>
      <c r="F13" s="50">
        <v>0.2</v>
      </c>
      <c r="G13" s="50">
        <v>0.2</v>
      </c>
      <c r="H13" s="50">
        <v>0.4</v>
      </c>
      <c r="I13" s="50">
        <v>0.8</v>
      </c>
      <c r="J13" s="50">
        <v>0.4</v>
      </c>
      <c r="K13" s="51">
        <v>1</v>
      </c>
      <c r="P13" s="18"/>
      <c r="Q13" s="12"/>
      <c r="S13" s="18"/>
      <c r="T13" s="12"/>
      <c r="V13" s="18"/>
      <c r="W13" s="12"/>
      <c r="Y13" s="18"/>
      <c r="Z13" s="12"/>
      <c r="AB13" s="18" t="s">
        <v>32</v>
      </c>
      <c r="AC13" s="32">
        <v>0</v>
      </c>
      <c r="AD13" s="32">
        <v>1</v>
      </c>
      <c r="AE13" s="6"/>
      <c r="AF13" s="6"/>
      <c r="AG13" s="6"/>
      <c r="AH13" s="12"/>
    </row>
    <row r="14" spans="1:34" x14ac:dyDescent="0.25">
      <c r="B14" s="18" t="s">
        <v>9</v>
      </c>
      <c r="C14" s="33">
        <v>3</v>
      </c>
      <c r="E14" s="17"/>
      <c r="M14" s="19" t="s">
        <v>68</v>
      </c>
      <c r="N14" s="9"/>
      <c r="P14" s="18" t="s">
        <v>15</v>
      </c>
      <c r="Q14" s="30">
        <f>C13+C9*(1+Q9)</f>
        <v>46428571.428571425</v>
      </c>
      <c r="S14" s="18" t="s">
        <v>15</v>
      </c>
      <c r="T14" s="30">
        <f>C9+C13-C13*T9*C14</f>
        <v>49250000</v>
      </c>
      <c r="U14" s="34"/>
      <c r="V14" s="18" t="s">
        <v>15</v>
      </c>
      <c r="W14" s="30">
        <f>C9+C13-C13*W9*C14</f>
        <v>48500000</v>
      </c>
      <c r="Y14" s="18" t="s">
        <v>15</v>
      </c>
      <c r="Z14" s="30">
        <f>Z11-Z9*C21</f>
        <v>49980000</v>
      </c>
      <c r="AB14" s="18" t="s">
        <v>33</v>
      </c>
      <c r="AC14" s="31">
        <f>Q20</f>
        <v>2500000.0000000023</v>
      </c>
      <c r="AD14" s="32">
        <v>1</v>
      </c>
      <c r="AE14" s="6"/>
      <c r="AF14" s="6"/>
      <c r="AG14" s="6"/>
      <c r="AH14" s="12"/>
    </row>
    <row r="15" spans="1:34" x14ac:dyDescent="0.25">
      <c r="B15" s="18"/>
      <c r="C15" s="12"/>
      <c r="E15" s="6"/>
      <c r="M15" s="18" t="s">
        <v>82</v>
      </c>
      <c r="N15" s="29">
        <f>$W$20</f>
        <v>479850</v>
      </c>
      <c r="P15" s="18" t="s">
        <v>27</v>
      </c>
      <c r="Q15" s="35">
        <f>Q12</f>
        <v>30800000</v>
      </c>
      <c r="S15" s="18" t="s">
        <v>27</v>
      </c>
      <c r="T15" s="35">
        <f>((C26-C17)-(C26-C17)*C27*T9)+(C31-C31*T9*C32)+(C36-C36*T9*C37)</f>
        <v>30392750</v>
      </c>
      <c r="U15" s="34"/>
      <c r="V15" s="18" t="s">
        <v>27</v>
      </c>
      <c r="W15" s="35">
        <f>((C26-C17)-(C26-C17)*C27*W9)+(C31-C31*W9*C32)+(C36-C36*W9*C37)</f>
        <v>29985500</v>
      </c>
      <c r="Y15" s="18" t="s">
        <v>27</v>
      </c>
      <c r="Z15" s="35">
        <f>C31+C36+C26-C17*(1-Z8)</f>
        <v>30824000</v>
      </c>
      <c r="AB15" s="18" t="s">
        <v>35</v>
      </c>
      <c r="AC15" s="36">
        <v>0</v>
      </c>
      <c r="AD15" s="32">
        <v>1</v>
      </c>
      <c r="AE15" s="6"/>
      <c r="AF15" s="6"/>
      <c r="AG15" s="6"/>
      <c r="AH15" s="12"/>
    </row>
    <row r="16" spans="1:34" ht="14.25" thickBot="1" x14ac:dyDescent="0.3">
      <c r="B16" s="20" t="s">
        <v>87</v>
      </c>
      <c r="C16" s="12"/>
      <c r="F16" s="7" t="s">
        <v>0</v>
      </c>
      <c r="J16" s="7" t="s">
        <v>0</v>
      </c>
      <c r="M16" s="4" t="s">
        <v>83</v>
      </c>
      <c r="N16" s="21">
        <f>$W$35</f>
        <v>0</v>
      </c>
      <c r="P16" s="18"/>
      <c r="Q16" s="12"/>
      <c r="S16" s="18"/>
      <c r="T16" s="12"/>
      <c r="V16" s="18"/>
      <c r="W16" s="12"/>
      <c r="Y16" s="18"/>
      <c r="Z16" s="12"/>
      <c r="AB16" s="18" t="s">
        <v>34</v>
      </c>
      <c r="AC16" s="36">
        <v>0</v>
      </c>
      <c r="AD16" s="32">
        <v>1</v>
      </c>
      <c r="AE16" s="6"/>
      <c r="AF16" s="6"/>
      <c r="AG16" s="6"/>
      <c r="AH16" s="12"/>
    </row>
    <row r="17" spans="1:34" ht="14.25" thickBot="1" x14ac:dyDescent="0.3">
      <c r="B17" s="18" t="s">
        <v>11</v>
      </c>
      <c r="C17" s="25">
        <v>1200000</v>
      </c>
      <c r="F17" s="52" t="s">
        <v>44</v>
      </c>
      <c r="G17" s="53" t="s">
        <v>45</v>
      </c>
      <c r="J17" s="52" t="s">
        <v>40</v>
      </c>
      <c r="K17" s="53" t="s">
        <v>43</v>
      </c>
      <c r="P17" s="18" t="s">
        <v>16</v>
      </c>
      <c r="Q17" s="35">
        <f>MAX(0,-((Q14-Q11)-(Q15-Q12)))</f>
        <v>3571428.5714285746</v>
      </c>
      <c r="S17" s="18" t="s">
        <v>16</v>
      </c>
      <c r="T17" s="35">
        <f>MAX(0,-((T14-T11)-(T15-T12)))</f>
        <v>342750</v>
      </c>
      <c r="V17" s="18" t="s">
        <v>16</v>
      </c>
      <c r="W17" s="35">
        <f>MAX(0,-((W14-W11)-(W15-W12)))</f>
        <v>685500</v>
      </c>
      <c r="Y17" s="18" t="s">
        <v>16</v>
      </c>
      <c r="Z17" s="35">
        <f>MAX(0,-((Z14-Z11)-(Z15-Z12)))</f>
        <v>44000</v>
      </c>
      <c r="AB17" s="18"/>
      <c r="AC17" s="6"/>
      <c r="AD17" s="6"/>
      <c r="AE17" s="6"/>
      <c r="AF17" s="6"/>
      <c r="AG17" s="6"/>
      <c r="AH17" s="12"/>
    </row>
    <row r="18" spans="1:34" x14ac:dyDescent="0.25">
      <c r="B18" s="18" t="s">
        <v>9</v>
      </c>
      <c r="C18" s="33">
        <v>0.2</v>
      </c>
      <c r="F18" s="56">
        <v>1</v>
      </c>
      <c r="G18" s="58" t="s">
        <v>89</v>
      </c>
      <c r="J18" s="45" t="s">
        <v>41</v>
      </c>
      <c r="K18" s="54">
        <v>0</v>
      </c>
      <c r="M18" s="19" t="s">
        <v>69</v>
      </c>
      <c r="N18" s="9"/>
      <c r="P18" s="18" t="s">
        <v>18</v>
      </c>
      <c r="Q18" s="35">
        <f>Q17*30%</f>
        <v>1071428.5714285723</v>
      </c>
      <c r="S18" s="18" t="s">
        <v>18</v>
      </c>
      <c r="T18" s="35">
        <f>T17*30%</f>
        <v>102825</v>
      </c>
      <c r="V18" s="18" t="s">
        <v>18</v>
      </c>
      <c r="W18" s="35">
        <f>W17*30%</f>
        <v>205650</v>
      </c>
      <c r="Y18" s="18" t="s">
        <v>18</v>
      </c>
      <c r="Z18" s="35">
        <f>Z17*30%</f>
        <v>13200</v>
      </c>
      <c r="AB18" s="18"/>
      <c r="AC18" s="6"/>
      <c r="AD18" s="6"/>
      <c r="AE18" s="6"/>
      <c r="AF18" s="6"/>
      <c r="AG18" s="6"/>
      <c r="AH18" s="12"/>
    </row>
    <row r="19" spans="1:34" ht="14.25" thickBot="1" x14ac:dyDescent="0.3">
      <c r="B19" s="18" t="s">
        <v>6</v>
      </c>
      <c r="C19" s="28">
        <v>2.5000000000000001E-2</v>
      </c>
      <c r="F19" s="63">
        <v>2</v>
      </c>
      <c r="G19" s="59" t="s">
        <v>47</v>
      </c>
      <c r="J19" s="45" t="s">
        <v>42</v>
      </c>
      <c r="K19" s="54">
        <v>2</v>
      </c>
      <c r="M19" s="4" t="s">
        <v>84</v>
      </c>
      <c r="N19" s="21">
        <f>$Z$20</f>
        <v>30800</v>
      </c>
      <c r="P19" s="18"/>
      <c r="Q19" s="35"/>
      <c r="S19" s="18"/>
      <c r="T19" s="35"/>
      <c r="V19" s="18"/>
      <c r="W19" s="35"/>
      <c r="Y19" s="18"/>
      <c r="Z19" s="35"/>
      <c r="AB19" s="18"/>
      <c r="AC19" s="6" t="s">
        <v>30</v>
      </c>
      <c r="AD19" s="6" t="s">
        <v>31</v>
      </c>
      <c r="AE19" s="6" t="s">
        <v>32</v>
      </c>
      <c r="AF19" s="6" t="s">
        <v>33</v>
      </c>
      <c r="AG19" s="6" t="s">
        <v>35</v>
      </c>
      <c r="AH19" s="12" t="s">
        <v>34</v>
      </c>
    </row>
    <row r="20" spans="1:34" ht="14.25" thickBot="1" x14ac:dyDescent="0.3">
      <c r="A20" s="12"/>
      <c r="B20" s="6"/>
      <c r="C20" s="22"/>
      <c r="F20" s="64"/>
      <c r="G20" s="60" t="s">
        <v>46</v>
      </c>
      <c r="J20" s="45">
        <v>2</v>
      </c>
      <c r="K20" s="54">
        <v>2</v>
      </c>
      <c r="P20" s="4" t="s">
        <v>17</v>
      </c>
      <c r="Q20" s="37">
        <f>Q17-Q18</f>
        <v>2500000.0000000023</v>
      </c>
      <c r="S20" s="18" t="s">
        <v>17</v>
      </c>
      <c r="T20" s="38">
        <f>T17-T18</f>
        <v>239925</v>
      </c>
      <c r="V20" s="18" t="s">
        <v>17</v>
      </c>
      <c r="W20" s="38">
        <f>W17-W18</f>
        <v>479850</v>
      </c>
      <c r="Y20" s="4" t="s">
        <v>17</v>
      </c>
      <c r="Z20" s="37">
        <f>Z17-Z18</f>
        <v>30800</v>
      </c>
      <c r="AB20" s="18" t="s">
        <v>30</v>
      </c>
      <c r="AC20" s="31">
        <f t="shared" ref="AC20:AH25" si="0">MAX(VLOOKUP($AB20,$AB$11:$AD$16,2,FALSE)*VLOOKUP(AC$19,$AB$11:$AD$16,2,FALSE)*VLOOKUP($AB20,$AB$11:$AD$16,3,FALSE)*VLOOKUP(AC$19,$AB$11:$AD$16,3,FALSE)*F8,0)</f>
        <v>57564005625</v>
      </c>
      <c r="AD20" s="31">
        <f t="shared" si="0"/>
        <v>23025602250</v>
      </c>
      <c r="AE20" s="31">
        <f t="shared" si="0"/>
        <v>0</v>
      </c>
      <c r="AF20" s="31">
        <f t="shared" si="0"/>
        <v>0</v>
      </c>
      <c r="AG20" s="31">
        <f t="shared" si="0"/>
        <v>0</v>
      </c>
      <c r="AH20" s="30">
        <f t="shared" si="0"/>
        <v>0</v>
      </c>
    </row>
    <row r="21" spans="1:34" x14ac:dyDescent="0.25">
      <c r="A21" s="12"/>
      <c r="B21" s="3" t="s">
        <v>62</v>
      </c>
      <c r="C21" s="25">
        <v>500000</v>
      </c>
      <c r="F21" s="65"/>
      <c r="G21" s="61" t="s">
        <v>48</v>
      </c>
      <c r="J21" s="45">
        <v>3</v>
      </c>
      <c r="K21" s="54">
        <v>4</v>
      </c>
      <c r="M21" s="19" t="s">
        <v>70</v>
      </c>
      <c r="N21" s="9"/>
      <c r="S21" s="18"/>
      <c r="T21" s="12"/>
      <c r="V21" s="18"/>
      <c r="W21" s="12"/>
      <c r="AB21" s="18" t="s">
        <v>31</v>
      </c>
      <c r="AC21" s="31">
        <f t="shared" si="0"/>
        <v>23025602250</v>
      </c>
      <c r="AD21" s="31">
        <f t="shared" si="0"/>
        <v>230256022500</v>
      </c>
      <c r="AE21" s="31">
        <f t="shared" si="0"/>
        <v>0</v>
      </c>
      <c r="AF21" s="31">
        <f t="shared" si="0"/>
        <v>0</v>
      </c>
      <c r="AG21" s="31">
        <f t="shared" si="0"/>
        <v>0</v>
      </c>
      <c r="AH21" s="30">
        <f t="shared" si="0"/>
        <v>0</v>
      </c>
    </row>
    <row r="22" spans="1:34" ht="14.25" thickBot="1" x14ac:dyDescent="0.3">
      <c r="A22" s="12"/>
      <c r="C22" s="12"/>
      <c r="F22" s="63">
        <v>3</v>
      </c>
      <c r="G22" s="59" t="s">
        <v>49</v>
      </c>
      <c r="J22" s="45">
        <v>4</v>
      </c>
      <c r="K22" s="54">
        <v>6</v>
      </c>
      <c r="M22" s="4" t="s">
        <v>85</v>
      </c>
      <c r="N22" s="21">
        <f>$AC$29</f>
        <v>2596705.5385233909</v>
      </c>
      <c r="S22" s="18"/>
      <c r="T22" s="12"/>
      <c r="V22" s="18"/>
      <c r="W22" s="12"/>
      <c r="AB22" s="18" t="s">
        <v>32</v>
      </c>
      <c r="AC22" s="31">
        <f t="shared" si="0"/>
        <v>0</v>
      </c>
      <c r="AD22" s="31">
        <f t="shared" si="0"/>
        <v>0</v>
      </c>
      <c r="AE22" s="31">
        <f t="shared" si="0"/>
        <v>0</v>
      </c>
      <c r="AF22" s="31">
        <f t="shared" si="0"/>
        <v>0</v>
      </c>
      <c r="AG22" s="31">
        <f t="shared" si="0"/>
        <v>0</v>
      </c>
      <c r="AH22" s="30">
        <f t="shared" si="0"/>
        <v>0</v>
      </c>
    </row>
    <row r="23" spans="1:34" x14ac:dyDescent="0.25">
      <c r="B23" s="11" t="s">
        <v>5</v>
      </c>
      <c r="C23" s="43" t="s">
        <v>88</v>
      </c>
      <c r="F23" s="64"/>
      <c r="G23" s="60" t="s">
        <v>50</v>
      </c>
      <c r="J23" s="45">
        <v>5</v>
      </c>
      <c r="K23" s="54">
        <v>8</v>
      </c>
      <c r="S23" s="18" t="s">
        <v>23</v>
      </c>
      <c r="T23" s="23">
        <v>-0.2</v>
      </c>
      <c r="V23" s="18" t="s">
        <v>23</v>
      </c>
      <c r="W23" s="24">
        <v>-0.01</v>
      </c>
      <c r="AB23" s="18" t="s">
        <v>33</v>
      </c>
      <c r="AC23" s="31">
        <f t="shared" si="0"/>
        <v>0</v>
      </c>
      <c r="AD23" s="31">
        <f t="shared" si="0"/>
        <v>0</v>
      </c>
      <c r="AE23" s="31">
        <f t="shared" si="0"/>
        <v>0</v>
      </c>
      <c r="AF23" s="31">
        <f t="shared" si="0"/>
        <v>6250000000000.0117</v>
      </c>
      <c r="AG23" s="31">
        <f t="shared" si="0"/>
        <v>0</v>
      </c>
      <c r="AH23" s="30">
        <f t="shared" si="0"/>
        <v>0</v>
      </c>
    </row>
    <row r="24" spans="1:34" x14ac:dyDescent="0.25">
      <c r="B24" s="18"/>
      <c r="C24" s="12"/>
      <c r="F24" s="65"/>
      <c r="G24" s="61" t="s">
        <v>51</v>
      </c>
      <c r="J24" s="45">
        <v>6</v>
      </c>
      <c r="K24" s="54">
        <v>12</v>
      </c>
      <c r="S24" s="18" t="s">
        <v>22</v>
      </c>
      <c r="T24" s="27">
        <f>T23*2.5%</f>
        <v>-5.000000000000001E-3</v>
      </c>
      <c r="V24" s="18" t="s">
        <v>86</v>
      </c>
      <c r="W24" s="27">
        <f>W23</f>
        <v>-0.01</v>
      </c>
      <c r="AB24" s="18" t="s">
        <v>35</v>
      </c>
      <c r="AC24" s="31">
        <f t="shared" si="0"/>
        <v>0</v>
      </c>
      <c r="AD24" s="31">
        <f t="shared" si="0"/>
        <v>0</v>
      </c>
      <c r="AE24" s="31">
        <f t="shared" si="0"/>
        <v>0</v>
      </c>
      <c r="AF24" s="31">
        <f t="shared" si="0"/>
        <v>0</v>
      </c>
      <c r="AG24" s="31">
        <f t="shared" si="0"/>
        <v>0</v>
      </c>
      <c r="AH24" s="30">
        <f t="shared" si="0"/>
        <v>0</v>
      </c>
    </row>
    <row r="25" spans="1:34" ht="14.25" thickBot="1" x14ac:dyDescent="0.3">
      <c r="B25" s="20" t="s">
        <v>65</v>
      </c>
      <c r="C25" s="12"/>
      <c r="F25" s="64">
        <v>4</v>
      </c>
      <c r="G25" s="60" t="s">
        <v>52</v>
      </c>
      <c r="J25" s="44">
        <v>7</v>
      </c>
      <c r="K25" s="55">
        <v>20</v>
      </c>
      <c r="S25" s="18"/>
      <c r="T25" s="12"/>
      <c r="V25" s="18"/>
      <c r="W25" s="12"/>
      <c r="AB25" s="18" t="s">
        <v>34</v>
      </c>
      <c r="AC25" s="31">
        <f t="shared" si="0"/>
        <v>0</v>
      </c>
      <c r="AD25" s="31">
        <f t="shared" si="0"/>
        <v>0</v>
      </c>
      <c r="AE25" s="31">
        <f t="shared" si="0"/>
        <v>0</v>
      </c>
      <c r="AF25" s="31">
        <f t="shared" si="0"/>
        <v>0</v>
      </c>
      <c r="AG25" s="31">
        <f t="shared" si="0"/>
        <v>0</v>
      </c>
      <c r="AH25" s="30">
        <f t="shared" si="0"/>
        <v>0</v>
      </c>
    </row>
    <row r="26" spans="1:34" x14ac:dyDescent="0.25">
      <c r="B26" s="18" t="s">
        <v>10</v>
      </c>
      <c r="C26" s="25">
        <v>2000000</v>
      </c>
      <c r="F26" s="64"/>
      <c r="G26" s="60" t="s">
        <v>53</v>
      </c>
      <c r="S26" s="18" t="s">
        <v>19</v>
      </c>
      <c r="T26" s="30">
        <f>T11</f>
        <v>50000000</v>
      </c>
      <c r="V26" s="18" t="s">
        <v>19</v>
      </c>
      <c r="W26" s="30">
        <f>W11</f>
        <v>50000000</v>
      </c>
      <c r="AB26" s="18"/>
      <c r="AC26" s="6"/>
      <c r="AD26" s="6"/>
      <c r="AE26" s="6"/>
      <c r="AF26" s="6"/>
      <c r="AG26" s="6"/>
      <c r="AH26" s="12"/>
    </row>
    <row r="27" spans="1:34" x14ac:dyDescent="0.25">
      <c r="B27" s="18" t="s">
        <v>9</v>
      </c>
      <c r="C27" s="33">
        <v>0.2</v>
      </c>
      <c r="F27" s="65"/>
      <c r="G27" s="61" t="s">
        <v>54</v>
      </c>
      <c r="S27" s="18" t="s">
        <v>26</v>
      </c>
      <c r="T27" s="30">
        <f>T12</f>
        <v>30800000</v>
      </c>
      <c r="V27" s="18" t="s">
        <v>26</v>
      </c>
      <c r="W27" s="30">
        <f>W12</f>
        <v>30800000</v>
      </c>
      <c r="AB27" s="18" t="s">
        <v>38</v>
      </c>
      <c r="AC27" s="31">
        <f>SQRT(SUM(AC20:AH25))</f>
        <v>2565905.5385233909</v>
      </c>
      <c r="AD27" s="6"/>
      <c r="AE27" s="6"/>
      <c r="AF27" s="6"/>
      <c r="AG27" s="6"/>
      <c r="AH27" s="12"/>
    </row>
    <row r="28" spans="1:34" x14ac:dyDescent="0.25">
      <c r="B28" s="18" t="s">
        <v>6</v>
      </c>
      <c r="C28" s="28">
        <v>2.5000000000000001E-2</v>
      </c>
      <c r="F28" s="64">
        <v>5</v>
      </c>
      <c r="G28" s="60" t="s">
        <v>55</v>
      </c>
      <c r="S28" s="18"/>
      <c r="T28" s="12"/>
      <c r="V28" s="18"/>
      <c r="W28" s="12"/>
      <c r="AB28" s="18"/>
      <c r="AC28" s="6"/>
      <c r="AD28" s="6"/>
      <c r="AE28" s="6"/>
      <c r="AF28" s="6"/>
      <c r="AG28" s="6"/>
      <c r="AH28" s="12"/>
    </row>
    <row r="29" spans="1:34" ht="14.25" thickBot="1" x14ac:dyDescent="0.3">
      <c r="B29" s="18"/>
      <c r="C29" s="12"/>
      <c r="F29" s="64"/>
      <c r="G29" s="60" t="s">
        <v>56</v>
      </c>
      <c r="S29" s="18" t="s">
        <v>15</v>
      </c>
      <c r="T29" s="30">
        <f>C9+C13-C13*T24*C14</f>
        <v>50600000</v>
      </c>
      <c r="U29" s="34"/>
      <c r="V29" s="18" t="s">
        <v>15</v>
      </c>
      <c r="W29" s="30">
        <f>C9+C13-C13*W24*C14</f>
        <v>51200000</v>
      </c>
      <c r="AB29" s="4" t="s">
        <v>39</v>
      </c>
      <c r="AC29" s="40">
        <f>Z20+AC27</f>
        <v>2596705.5385233909</v>
      </c>
      <c r="AD29" s="41"/>
      <c r="AE29" s="41"/>
      <c r="AF29" s="41"/>
      <c r="AG29" s="41"/>
      <c r="AH29" s="39"/>
    </row>
    <row r="30" spans="1:34" x14ac:dyDescent="0.25">
      <c r="B30" s="20" t="s">
        <v>7</v>
      </c>
      <c r="C30" s="12"/>
      <c r="F30" s="65"/>
      <c r="G30" s="61" t="s">
        <v>57</v>
      </c>
      <c r="S30" s="18" t="s">
        <v>27</v>
      </c>
      <c r="T30" s="35">
        <f>((C26-C17)-(C26-C17)*C27*T24)+(C31-C31*T24*C32)+(C36-C36*T24*C37)</f>
        <v>31125800</v>
      </c>
      <c r="U30" s="34"/>
      <c r="V30" s="18" t="s">
        <v>27</v>
      </c>
      <c r="W30" s="35">
        <f>((C26-C17)-(C26-C17)*C27*W24)+(C31-C31*W24*C32)+(C36-C36*W24*C37)</f>
        <v>31451600</v>
      </c>
    </row>
    <row r="31" spans="1:34" x14ac:dyDescent="0.25">
      <c r="B31" s="18" t="s">
        <v>10</v>
      </c>
      <c r="C31" s="25">
        <v>5000000</v>
      </c>
      <c r="F31" s="64">
        <v>6</v>
      </c>
      <c r="G31" s="60" t="s">
        <v>58</v>
      </c>
      <c r="S31" s="18"/>
      <c r="T31" s="12"/>
      <c r="V31" s="18"/>
      <c r="W31" s="12"/>
    </row>
    <row r="32" spans="1:34" x14ac:dyDescent="0.25">
      <c r="B32" s="18" t="s">
        <v>9</v>
      </c>
      <c r="C32" s="33">
        <v>0.5</v>
      </c>
      <c r="F32" s="64"/>
      <c r="G32" s="60" t="s">
        <v>59</v>
      </c>
      <c r="S32" s="18" t="s">
        <v>16</v>
      </c>
      <c r="T32" s="35">
        <f>MAX(0,-((T29-T26)-(T30-T27)))</f>
        <v>0</v>
      </c>
      <c r="V32" s="18" t="s">
        <v>16</v>
      </c>
      <c r="W32" s="35">
        <f>MAX(0,-((W29-W26)-(W30-W27)))</f>
        <v>0</v>
      </c>
    </row>
    <row r="33" spans="1:23" x14ac:dyDescent="0.25">
      <c r="B33" s="18" t="s">
        <v>6</v>
      </c>
      <c r="C33" s="28">
        <v>2.5000000000000001E-2</v>
      </c>
      <c r="F33" s="65"/>
      <c r="G33" s="61" t="s">
        <v>60</v>
      </c>
      <c r="S33" s="18" t="s">
        <v>18</v>
      </c>
      <c r="T33" s="35">
        <f>T32*30%</f>
        <v>0</v>
      </c>
      <c r="V33" s="18" t="s">
        <v>18</v>
      </c>
      <c r="W33" s="35">
        <f>W32*30%</f>
        <v>0</v>
      </c>
    </row>
    <row r="34" spans="1:23" ht="14.25" thickBot="1" x14ac:dyDescent="0.3">
      <c r="B34" s="18"/>
      <c r="C34" s="12"/>
      <c r="F34" s="57">
        <v>7</v>
      </c>
      <c r="G34" s="62" t="s">
        <v>61</v>
      </c>
      <c r="S34" s="18"/>
      <c r="T34" s="35"/>
      <c r="V34" s="18"/>
      <c r="W34" s="12"/>
    </row>
    <row r="35" spans="1:23" ht="14.25" thickBot="1" x14ac:dyDescent="0.3">
      <c r="B35" s="20" t="s">
        <v>8</v>
      </c>
      <c r="C35" s="12"/>
      <c r="S35" s="4" t="s">
        <v>17</v>
      </c>
      <c r="T35" s="37">
        <f>T32-T33</f>
        <v>0</v>
      </c>
      <c r="V35" s="4" t="s">
        <v>17</v>
      </c>
      <c r="W35" s="37">
        <f>W32-W33</f>
        <v>0</v>
      </c>
    </row>
    <row r="36" spans="1:23" x14ac:dyDescent="0.25">
      <c r="B36" s="18" t="s">
        <v>10</v>
      </c>
      <c r="C36" s="25">
        <v>25000000</v>
      </c>
    </row>
    <row r="37" spans="1:23" x14ac:dyDescent="0.25">
      <c r="B37" s="18" t="s">
        <v>9</v>
      </c>
      <c r="C37" s="33">
        <v>2.5</v>
      </c>
    </row>
    <row r="38" spans="1:23" x14ac:dyDescent="0.25">
      <c r="B38" s="18" t="s">
        <v>6</v>
      </c>
      <c r="C38" s="28">
        <v>2.5000000000000001E-2</v>
      </c>
    </row>
    <row r="39" spans="1:23" ht="14.25" thickBot="1" x14ac:dyDescent="0.3">
      <c r="A39" s="12"/>
      <c r="B39" s="4"/>
      <c r="C39" s="39"/>
    </row>
  </sheetData>
  <mergeCells count="5">
    <mergeCell ref="F19:F21"/>
    <mergeCell ref="F22:F24"/>
    <mergeCell ref="F25:F27"/>
    <mergeCell ref="F28:F30"/>
    <mergeCell ref="F31:F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Q1Soln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2018-02-19T15:00:43Z</dcterms:created>
  <dcterms:modified xsi:type="dcterms:W3CDTF">2018-07-31T06:49:48Z</dcterms:modified>
</cp:coreProperties>
</file>