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703" activeTab="6"/>
  </bookViews>
  <sheets>
    <sheet name="Assumptions" sheetId="1" r:id="rId1"/>
    <sheet name="Calculation --&gt;" sheetId="6" r:id="rId2"/>
    <sheet name="PUC_Projection" sheetId="2" r:id="rId3"/>
    <sheet name="EAN_Projection" sheetId="5" r:id="rId4"/>
    <sheet name="Input --&gt;" sheetId="7" r:id="rId5"/>
    <sheet name="opening demographics" sheetId="3" r:id="rId6"/>
    <sheet name="Figure 9.1" sheetId="4" r:id="rId7"/>
  </sheets>
  <definedNames>
    <definedName name="_xlnm._FilterDatabase" localSheetId="5" hidden="1">'opening demographics'!$B$2:$B$11</definedName>
    <definedName name="accrual_rate_A">Assumptions!$C$6</definedName>
    <definedName name="accrual_rate_B">Assumptions!$C$7</definedName>
    <definedName name="e_A">Assumptions!$C$20</definedName>
    <definedName name="e_B">Assumptions!$C$21</definedName>
    <definedName name="i">Assumptions!$B$24</definedName>
    <definedName name="NRA_A">Assumptions!$C$9</definedName>
    <definedName name="NRA_B">Assumptions!$C$10</definedName>
  </definedNames>
  <calcPr calcId="152511"/>
</workbook>
</file>

<file path=xl/calcChain.xml><?xml version="1.0" encoding="utf-8"?>
<calcChain xmlns="http://schemas.openxmlformats.org/spreadsheetml/2006/main">
  <c r="G10" i="5" l="1"/>
  <c r="D6" i="5"/>
  <c r="E10" i="5" s="1"/>
  <c r="D3" i="5"/>
  <c r="C10" i="5" s="1"/>
  <c r="D2" i="5"/>
  <c r="D6" i="2"/>
  <c r="E10" i="2" s="1"/>
  <c r="D3" i="2"/>
  <c r="C10" i="2" s="1"/>
  <c r="D2" i="2"/>
  <c r="C21" i="1"/>
  <c r="C20" i="1"/>
  <c r="A3" i="3"/>
  <c r="A4" i="3"/>
  <c r="A5" i="3"/>
  <c r="A6" i="3"/>
  <c r="A7" i="3"/>
  <c r="A8" i="3"/>
  <c r="A9" i="3"/>
  <c r="A10" i="3"/>
  <c r="A11" i="3"/>
  <c r="A12" i="3"/>
  <c r="A13" i="3"/>
  <c r="A2" i="3"/>
  <c r="G12" i="3"/>
  <c r="F12" i="3"/>
  <c r="G4" i="3"/>
  <c r="G6" i="3"/>
  <c r="G8" i="3"/>
  <c r="G10" i="3"/>
  <c r="F11" i="3"/>
  <c r="F9" i="3"/>
  <c r="F7" i="3"/>
  <c r="F5" i="3"/>
  <c r="D5" i="5"/>
  <c r="D4" i="5"/>
  <c r="D7" i="5"/>
  <c r="D4" i="2"/>
  <c r="D7" i="2"/>
  <c r="D5" i="2"/>
  <c r="F10" i="5" l="1"/>
  <c r="D10" i="5"/>
  <c r="C11" i="5"/>
  <c r="C11" i="2"/>
  <c r="F10" i="2"/>
  <c r="D10" i="2"/>
  <c r="M2" i="4"/>
  <c r="J34" i="4" s="1"/>
  <c r="M3" i="4"/>
  <c r="I7" i="4"/>
  <c r="I3" i="4"/>
  <c r="I4" i="4"/>
  <c r="I5" i="4"/>
  <c r="I6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2" i="4"/>
  <c r="J35" i="4"/>
  <c r="J36" i="4"/>
  <c r="J37" i="4"/>
  <c r="J38" i="4"/>
  <c r="J33" i="4"/>
  <c r="AF2" i="4"/>
  <c r="Z32" i="4"/>
  <c r="Y32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17" i="4"/>
  <c r="AE3" i="4"/>
  <c r="AF3" i="4" s="1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2" i="4"/>
  <c r="V2" i="4"/>
  <c r="P32" i="4"/>
  <c r="U32" i="4" s="1"/>
  <c r="O32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17" i="4"/>
  <c r="U3" i="4"/>
  <c r="V6" i="4" s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2" i="4"/>
  <c r="H2" i="4"/>
  <c r="Z3" i="4"/>
  <c r="Y3" i="4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P3" i="4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C3" i="4"/>
  <c r="H3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G10" i="2"/>
  <c r="H10" i="5" l="1"/>
  <c r="J10" i="5"/>
  <c r="I10" i="5" s="1"/>
  <c r="K10" i="5" s="1"/>
  <c r="L10" i="5" s="1"/>
  <c r="F11" i="5"/>
  <c r="B11" i="5"/>
  <c r="E11" i="5"/>
  <c r="I11" i="5" s="1"/>
  <c r="D11" i="5"/>
  <c r="C12" i="5"/>
  <c r="G11" i="5"/>
  <c r="B11" i="2"/>
  <c r="C12" i="2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J10" i="2"/>
  <c r="I10" i="2" s="1"/>
  <c r="K10" i="2" s="1"/>
  <c r="H10" i="2"/>
  <c r="E11" i="2"/>
  <c r="D11" i="2"/>
  <c r="F11" i="2"/>
  <c r="G11" i="2"/>
  <c r="AF30" i="4"/>
  <c r="AF26" i="4"/>
  <c r="AF22" i="4"/>
  <c r="AF18" i="4"/>
  <c r="AF14" i="4"/>
  <c r="AF10" i="4"/>
  <c r="AF6" i="4"/>
  <c r="AF29" i="4"/>
  <c r="AF25" i="4"/>
  <c r="AF21" i="4"/>
  <c r="AF17" i="4"/>
  <c r="AF13" i="4"/>
  <c r="AF9" i="4"/>
  <c r="AF5" i="4"/>
  <c r="AF32" i="4"/>
  <c r="AG2" i="4" s="1"/>
  <c r="AF28" i="4"/>
  <c r="AF24" i="4"/>
  <c r="AF20" i="4"/>
  <c r="AF16" i="4"/>
  <c r="AF12" i="4"/>
  <c r="AF8" i="4"/>
  <c r="AF4" i="4"/>
  <c r="AF31" i="4"/>
  <c r="AF27" i="4"/>
  <c r="AF23" i="4"/>
  <c r="AF19" i="4"/>
  <c r="AF15" i="4"/>
  <c r="AF11" i="4"/>
  <c r="AF7" i="4"/>
  <c r="V29" i="4"/>
  <c r="V25" i="4"/>
  <c r="V21" i="4"/>
  <c r="V17" i="4"/>
  <c r="V13" i="4"/>
  <c r="V9" i="4"/>
  <c r="V5" i="4"/>
  <c r="V32" i="4"/>
  <c r="W2" i="4" s="1"/>
  <c r="V28" i="4"/>
  <c r="V24" i="4"/>
  <c r="V20" i="4"/>
  <c r="V16" i="4"/>
  <c r="V12" i="4"/>
  <c r="V8" i="4"/>
  <c r="V4" i="4"/>
  <c r="V31" i="4"/>
  <c r="V27" i="4"/>
  <c r="V23" i="4"/>
  <c r="V19" i="4"/>
  <c r="V15" i="4"/>
  <c r="V11" i="4"/>
  <c r="V7" i="4"/>
  <c r="V3" i="4"/>
  <c r="V30" i="4"/>
  <c r="V26" i="4"/>
  <c r="V22" i="4"/>
  <c r="V18" i="4"/>
  <c r="V14" i="4"/>
  <c r="V10" i="4"/>
  <c r="J3" i="4"/>
  <c r="J2" i="4"/>
  <c r="K2" i="4"/>
  <c r="L2" i="4" s="1"/>
  <c r="C4" i="4"/>
  <c r="H4" i="4" s="1"/>
  <c r="J4" i="4" s="1"/>
  <c r="Z4" i="4"/>
  <c r="P4" i="4"/>
  <c r="K11" i="5" l="1"/>
  <c r="L11" i="5" s="1"/>
  <c r="H11" i="5"/>
  <c r="E12" i="5"/>
  <c r="C13" i="5"/>
  <c r="D12" i="5"/>
  <c r="G12" i="5"/>
  <c r="B12" i="5"/>
  <c r="F12" i="5"/>
  <c r="J11" i="5"/>
  <c r="N11" i="5" s="1"/>
  <c r="O11" i="5" s="1"/>
  <c r="C59" i="2"/>
  <c r="I11" i="2"/>
  <c r="J11" i="2"/>
  <c r="H11" i="2"/>
  <c r="E12" i="2"/>
  <c r="B12" i="2"/>
  <c r="F12" i="2"/>
  <c r="D12" i="2"/>
  <c r="I12" i="5" l="1"/>
  <c r="K12" i="5" s="1"/>
  <c r="L12" i="5" s="1"/>
  <c r="J12" i="5"/>
  <c r="N12" i="5" s="1"/>
  <c r="C14" i="5"/>
  <c r="D13" i="5"/>
  <c r="G13" i="5"/>
  <c r="B13" i="5"/>
  <c r="E13" i="5"/>
  <c r="F13" i="5"/>
  <c r="H12" i="5"/>
  <c r="C60" i="2"/>
  <c r="E13" i="2"/>
  <c r="F13" i="2"/>
  <c r="K11" i="2"/>
  <c r="L10" i="2"/>
  <c r="N11" i="2"/>
  <c r="O11" i="2" s="1"/>
  <c r="G12" i="2"/>
  <c r="G13" i="2" s="1"/>
  <c r="I12" i="2"/>
  <c r="D13" i="2"/>
  <c r="B13" i="2"/>
  <c r="K3" i="4"/>
  <c r="L3" i="4" s="1"/>
  <c r="C5" i="4"/>
  <c r="H5" i="4" s="1"/>
  <c r="Z5" i="4"/>
  <c r="P5" i="4"/>
  <c r="O12" i="5" l="1"/>
  <c r="I13" i="5"/>
  <c r="K13" i="5" s="1"/>
  <c r="L13" i="5" s="1"/>
  <c r="H13" i="5"/>
  <c r="J13" i="5"/>
  <c r="N13" i="5" s="1"/>
  <c r="G14" i="5"/>
  <c r="F14" i="5"/>
  <c r="B14" i="5"/>
  <c r="E14" i="5"/>
  <c r="D14" i="5"/>
  <c r="C15" i="5"/>
  <c r="C61" i="2"/>
  <c r="J13" i="2"/>
  <c r="J12" i="2"/>
  <c r="H13" i="2"/>
  <c r="H12" i="2"/>
  <c r="I13" i="2" s="1"/>
  <c r="E14" i="2"/>
  <c r="F14" i="2"/>
  <c r="K12" i="2"/>
  <c r="L11" i="2"/>
  <c r="G14" i="2"/>
  <c r="D14" i="2"/>
  <c r="B14" i="2"/>
  <c r="J5" i="4"/>
  <c r="K4" i="4"/>
  <c r="L4" i="4" s="1"/>
  <c r="C6" i="4"/>
  <c r="H6" i="4" s="1"/>
  <c r="Z6" i="4"/>
  <c r="P6" i="4"/>
  <c r="O13" i="5" l="1"/>
  <c r="J14" i="5"/>
  <c r="N14" i="5" s="1"/>
  <c r="I14" i="5"/>
  <c r="K14" i="5" s="1"/>
  <c r="L14" i="5" s="1"/>
  <c r="F15" i="5"/>
  <c r="B15" i="5"/>
  <c r="E15" i="5"/>
  <c r="C16" i="5"/>
  <c r="D15" i="5"/>
  <c r="G15" i="5"/>
  <c r="H14" i="5"/>
  <c r="C62" i="2"/>
  <c r="J14" i="2"/>
  <c r="N14" i="2" s="1"/>
  <c r="I14" i="2"/>
  <c r="H14" i="2"/>
  <c r="E15" i="2"/>
  <c r="F15" i="2"/>
  <c r="K13" i="2"/>
  <c r="K14" i="2" s="1"/>
  <c r="L12" i="2"/>
  <c r="N13" i="2"/>
  <c r="O13" i="2" s="1"/>
  <c r="N12" i="2"/>
  <c r="O12" i="2" s="1"/>
  <c r="G15" i="2"/>
  <c r="D15" i="2"/>
  <c r="B15" i="2"/>
  <c r="J6" i="4"/>
  <c r="K5" i="4"/>
  <c r="L5" i="4" s="1"/>
  <c r="C7" i="4"/>
  <c r="H7" i="4" s="1"/>
  <c r="Z7" i="4"/>
  <c r="P7" i="4"/>
  <c r="J15" i="5" l="1"/>
  <c r="N15" i="5" s="1"/>
  <c r="I15" i="5"/>
  <c r="K15" i="5" s="1"/>
  <c r="L15" i="5" s="1"/>
  <c r="H15" i="5"/>
  <c r="E16" i="5"/>
  <c r="C17" i="5"/>
  <c r="D16" i="5"/>
  <c r="G16" i="5"/>
  <c r="B16" i="5"/>
  <c r="F16" i="5"/>
  <c r="O14" i="5"/>
  <c r="C63" i="2"/>
  <c r="J15" i="2"/>
  <c r="N15" i="2" s="1"/>
  <c r="H15" i="2"/>
  <c r="I15" i="2"/>
  <c r="K15" i="2" s="1"/>
  <c r="E16" i="2"/>
  <c r="F16" i="2"/>
  <c r="L14" i="2"/>
  <c r="L13" i="2"/>
  <c r="O14" i="2"/>
  <c r="G16" i="2"/>
  <c r="D16" i="2"/>
  <c r="B16" i="2"/>
  <c r="J7" i="4"/>
  <c r="K6" i="4"/>
  <c r="L6" i="4" s="1"/>
  <c r="C8" i="4"/>
  <c r="H8" i="4" s="1"/>
  <c r="J8" i="4" s="1"/>
  <c r="Z8" i="4"/>
  <c r="P8" i="4"/>
  <c r="I16" i="5" l="1"/>
  <c r="K16" i="5" s="1"/>
  <c r="L16" i="5" s="1"/>
  <c r="H16" i="5"/>
  <c r="C18" i="5"/>
  <c r="D17" i="5"/>
  <c r="G17" i="5"/>
  <c r="F17" i="5"/>
  <c r="E17" i="5"/>
  <c r="B17" i="5"/>
  <c r="J16" i="5"/>
  <c r="N16" i="5" s="1"/>
  <c r="O16" i="5" s="1"/>
  <c r="O15" i="5"/>
  <c r="C64" i="2"/>
  <c r="J16" i="2"/>
  <c r="N16" i="2" s="1"/>
  <c r="H16" i="2"/>
  <c r="I16" i="2"/>
  <c r="K16" i="2" s="1"/>
  <c r="E17" i="2"/>
  <c r="F17" i="2"/>
  <c r="L15" i="2"/>
  <c r="O15" i="2"/>
  <c r="G17" i="2"/>
  <c r="D17" i="2"/>
  <c r="B17" i="2"/>
  <c r="K7" i="4"/>
  <c r="L7" i="4" s="1"/>
  <c r="C9" i="4"/>
  <c r="H9" i="4" s="1"/>
  <c r="Z9" i="4"/>
  <c r="P9" i="4"/>
  <c r="I17" i="5" l="1"/>
  <c r="K17" i="5" s="1"/>
  <c r="L17" i="5" s="1"/>
  <c r="H17" i="5"/>
  <c r="J17" i="5"/>
  <c r="N17" i="5" s="1"/>
  <c r="G18" i="5"/>
  <c r="F18" i="5"/>
  <c r="B18" i="5"/>
  <c r="D18" i="5"/>
  <c r="C19" i="5"/>
  <c r="E18" i="5"/>
  <c r="C65" i="2"/>
  <c r="J17" i="2"/>
  <c r="N17" i="2" s="1"/>
  <c r="I17" i="2"/>
  <c r="K17" i="2" s="1"/>
  <c r="L17" i="2" s="1"/>
  <c r="H17" i="2"/>
  <c r="E18" i="2"/>
  <c r="F18" i="2"/>
  <c r="L16" i="2"/>
  <c r="O16" i="2"/>
  <c r="G18" i="2"/>
  <c r="D18" i="2"/>
  <c r="B18" i="2"/>
  <c r="J9" i="4"/>
  <c r="K8" i="4"/>
  <c r="L8" i="4" s="1"/>
  <c r="C10" i="4"/>
  <c r="H10" i="4" s="1"/>
  <c r="J10" i="4" s="1"/>
  <c r="Z10" i="4"/>
  <c r="P10" i="4"/>
  <c r="O17" i="5" l="1"/>
  <c r="I18" i="5"/>
  <c r="K18" i="5" s="1"/>
  <c r="L18" i="5" s="1"/>
  <c r="H18" i="5"/>
  <c r="J18" i="5"/>
  <c r="N18" i="5" s="1"/>
  <c r="F19" i="5"/>
  <c r="B19" i="5"/>
  <c r="E19" i="5"/>
  <c r="D19" i="5"/>
  <c r="C20" i="5"/>
  <c r="G19" i="5"/>
  <c r="C66" i="2"/>
  <c r="J18" i="2"/>
  <c r="N18" i="2" s="1"/>
  <c r="H18" i="2"/>
  <c r="I18" i="2"/>
  <c r="K18" i="2" s="1"/>
  <c r="L18" i="2" s="1"/>
  <c r="E19" i="2"/>
  <c r="F19" i="2"/>
  <c r="O17" i="2"/>
  <c r="G19" i="2"/>
  <c r="D19" i="2"/>
  <c r="B19" i="2"/>
  <c r="K9" i="4"/>
  <c r="L9" i="4" s="1"/>
  <c r="C11" i="4"/>
  <c r="H11" i="4" s="1"/>
  <c r="Z11" i="4"/>
  <c r="P11" i="4"/>
  <c r="I19" i="5" l="1"/>
  <c r="K19" i="5" s="1"/>
  <c r="L19" i="5" s="1"/>
  <c r="O18" i="5"/>
  <c r="H19" i="5"/>
  <c r="J19" i="5"/>
  <c r="N19" i="5" s="1"/>
  <c r="O19" i="5" s="1"/>
  <c r="E20" i="5"/>
  <c r="C21" i="5"/>
  <c r="D20" i="5"/>
  <c r="G20" i="5"/>
  <c r="F20" i="5"/>
  <c r="B20" i="5"/>
  <c r="C67" i="2"/>
  <c r="H19" i="2"/>
  <c r="J19" i="2"/>
  <c r="I19" i="2"/>
  <c r="K19" i="2" s="1"/>
  <c r="L19" i="2" s="1"/>
  <c r="E20" i="2"/>
  <c r="F20" i="2"/>
  <c r="O18" i="2"/>
  <c r="G20" i="2"/>
  <c r="D20" i="2"/>
  <c r="B20" i="2"/>
  <c r="J11" i="4"/>
  <c r="K10" i="4"/>
  <c r="L10" i="4" s="1"/>
  <c r="C12" i="4"/>
  <c r="H12" i="4" s="1"/>
  <c r="J12" i="4" s="1"/>
  <c r="Z12" i="4"/>
  <c r="P12" i="4"/>
  <c r="I20" i="5" l="1"/>
  <c r="K20" i="5" s="1"/>
  <c r="L20" i="5" s="1"/>
  <c r="H20" i="5"/>
  <c r="C22" i="5"/>
  <c r="D21" i="5"/>
  <c r="G21" i="5"/>
  <c r="B21" i="5"/>
  <c r="F21" i="5"/>
  <c r="E21" i="5"/>
  <c r="I21" i="5" s="1"/>
  <c r="K21" i="5" s="1"/>
  <c r="L21" i="5" s="1"/>
  <c r="J20" i="5"/>
  <c r="N20" i="5" s="1"/>
  <c r="O20" i="5" s="1"/>
  <c r="C68" i="2"/>
  <c r="I20" i="2"/>
  <c r="K20" i="2" s="1"/>
  <c r="L20" i="2" s="1"/>
  <c r="J20" i="2"/>
  <c r="N20" i="2" s="1"/>
  <c r="H20" i="2"/>
  <c r="N19" i="2"/>
  <c r="O19" i="2" s="1"/>
  <c r="E21" i="2"/>
  <c r="F21" i="2"/>
  <c r="G21" i="2"/>
  <c r="D21" i="2"/>
  <c r="B21" i="2"/>
  <c r="K11" i="4"/>
  <c r="L11" i="4" s="1"/>
  <c r="C13" i="4"/>
  <c r="H13" i="4" s="1"/>
  <c r="J13" i="4" s="1"/>
  <c r="Z13" i="4"/>
  <c r="P13" i="4"/>
  <c r="J21" i="5" l="1"/>
  <c r="N21" i="5" s="1"/>
  <c r="O21" i="5" s="1"/>
  <c r="G22" i="5"/>
  <c r="F22" i="5"/>
  <c r="B22" i="5"/>
  <c r="E22" i="5"/>
  <c r="C23" i="5"/>
  <c r="D22" i="5"/>
  <c r="H21" i="5"/>
  <c r="C69" i="2"/>
  <c r="H21" i="2"/>
  <c r="J21" i="2"/>
  <c r="N21" i="2" s="1"/>
  <c r="I21" i="2"/>
  <c r="K21" i="2" s="1"/>
  <c r="L21" i="2" s="1"/>
  <c r="E22" i="2"/>
  <c r="F22" i="2"/>
  <c r="O20" i="2"/>
  <c r="G22" i="2"/>
  <c r="D22" i="2"/>
  <c r="B22" i="2"/>
  <c r="K12" i="4"/>
  <c r="L12" i="4" s="1"/>
  <c r="C14" i="4"/>
  <c r="H14" i="4" s="1"/>
  <c r="J14" i="4" s="1"/>
  <c r="Z14" i="4"/>
  <c r="P14" i="4"/>
  <c r="I22" i="5" l="1"/>
  <c r="K22" i="5" s="1"/>
  <c r="L22" i="5" s="1"/>
  <c r="J22" i="5"/>
  <c r="N22" i="5" s="1"/>
  <c r="H22" i="5"/>
  <c r="F23" i="5"/>
  <c r="B23" i="5"/>
  <c r="E23" i="5"/>
  <c r="C24" i="5"/>
  <c r="G23" i="5"/>
  <c r="D23" i="5"/>
  <c r="C70" i="2"/>
  <c r="J22" i="2"/>
  <c r="N22" i="2" s="1"/>
  <c r="H22" i="2"/>
  <c r="I22" i="2"/>
  <c r="K22" i="2" s="1"/>
  <c r="L22" i="2" s="1"/>
  <c r="E23" i="2"/>
  <c r="F23" i="2"/>
  <c r="O21" i="2"/>
  <c r="G23" i="2"/>
  <c r="D23" i="2"/>
  <c r="B23" i="2"/>
  <c r="K13" i="4"/>
  <c r="L13" i="4" s="1"/>
  <c r="C15" i="4"/>
  <c r="H15" i="4" s="1"/>
  <c r="J15" i="4" s="1"/>
  <c r="Z15" i="4"/>
  <c r="P15" i="4"/>
  <c r="O22" i="5" l="1"/>
  <c r="I23" i="5"/>
  <c r="K23" i="5" s="1"/>
  <c r="L23" i="5" s="1"/>
  <c r="E24" i="5"/>
  <c r="C25" i="5"/>
  <c r="D24" i="5"/>
  <c r="G24" i="5"/>
  <c r="F24" i="5"/>
  <c r="B24" i="5"/>
  <c r="H23" i="5"/>
  <c r="J23" i="5"/>
  <c r="N23" i="5" s="1"/>
  <c r="O23" i="5" s="1"/>
  <c r="C71" i="2"/>
  <c r="I23" i="2"/>
  <c r="J23" i="2"/>
  <c r="N23" i="2" s="1"/>
  <c r="H23" i="2"/>
  <c r="E24" i="2"/>
  <c r="K23" i="2"/>
  <c r="L23" i="2" s="1"/>
  <c r="F24" i="2"/>
  <c r="O22" i="2"/>
  <c r="G24" i="2"/>
  <c r="D24" i="2"/>
  <c r="B24" i="2"/>
  <c r="K14" i="4"/>
  <c r="L14" i="4" s="1"/>
  <c r="C16" i="4"/>
  <c r="H16" i="4" s="1"/>
  <c r="J16" i="4" s="1"/>
  <c r="Z16" i="4"/>
  <c r="P16" i="4"/>
  <c r="I24" i="5" l="1"/>
  <c r="K24" i="5" s="1"/>
  <c r="L24" i="5" s="1"/>
  <c r="J24" i="5"/>
  <c r="N24" i="5" s="1"/>
  <c r="O24" i="5" s="1"/>
  <c r="C26" i="5"/>
  <c r="D25" i="5"/>
  <c r="G25" i="5"/>
  <c r="F25" i="5"/>
  <c r="E25" i="5"/>
  <c r="B25" i="5"/>
  <c r="H24" i="5"/>
  <c r="C72" i="2"/>
  <c r="J24" i="2"/>
  <c r="N24" i="2" s="1"/>
  <c r="H24" i="2"/>
  <c r="I24" i="2"/>
  <c r="K24" i="2" s="1"/>
  <c r="L24" i="2" s="1"/>
  <c r="E25" i="2"/>
  <c r="F25" i="2"/>
  <c r="O23" i="2"/>
  <c r="G25" i="2"/>
  <c r="D25" i="2"/>
  <c r="B25" i="2"/>
  <c r="K15" i="4"/>
  <c r="L15" i="4" s="1"/>
  <c r="C17" i="4"/>
  <c r="H17" i="4" s="1"/>
  <c r="J17" i="4" s="1"/>
  <c r="Z17" i="4"/>
  <c r="P17" i="4"/>
  <c r="I25" i="5" l="1"/>
  <c r="K25" i="5" s="1"/>
  <c r="L25" i="5" s="1"/>
  <c r="H25" i="5"/>
  <c r="J25" i="5"/>
  <c r="N25" i="5" s="1"/>
  <c r="G26" i="5"/>
  <c r="F26" i="5"/>
  <c r="B26" i="5"/>
  <c r="E26" i="5"/>
  <c r="C27" i="5"/>
  <c r="D26" i="5"/>
  <c r="C73" i="2"/>
  <c r="H25" i="2"/>
  <c r="J25" i="2"/>
  <c r="N25" i="2" s="1"/>
  <c r="I25" i="2"/>
  <c r="K25" i="2" s="1"/>
  <c r="L25" i="2" s="1"/>
  <c r="E26" i="2"/>
  <c r="F26" i="2"/>
  <c r="O24" i="2"/>
  <c r="G26" i="2"/>
  <c r="D26" i="2"/>
  <c r="B26" i="2"/>
  <c r="K16" i="4"/>
  <c r="L16" i="4" s="1"/>
  <c r="C18" i="4"/>
  <c r="H18" i="4" s="1"/>
  <c r="J18" i="4" s="1"/>
  <c r="Z18" i="4"/>
  <c r="P18" i="4"/>
  <c r="I26" i="5" l="1"/>
  <c r="K26" i="5"/>
  <c r="L26" i="5" s="1"/>
  <c r="O25" i="5"/>
  <c r="H26" i="5"/>
  <c r="F27" i="5"/>
  <c r="B27" i="5"/>
  <c r="E27" i="5"/>
  <c r="D27" i="5"/>
  <c r="C28" i="5"/>
  <c r="G27" i="5"/>
  <c r="J26" i="5"/>
  <c r="N26" i="5" s="1"/>
  <c r="C74" i="2"/>
  <c r="J26" i="2"/>
  <c r="N26" i="2" s="1"/>
  <c r="H26" i="2"/>
  <c r="I26" i="2"/>
  <c r="K26" i="2" s="1"/>
  <c r="L26" i="2" s="1"/>
  <c r="E27" i="2"/>
  <c r="F27" i="2"/>
  <c r="O25" i="2"/>
  <c r="G27" i="2"/>
  <c r="D27" i="2"/>
  <c r="B27" i="2"/>
  <c r="K17" i="4"/>
  <c r="L17" i="4" s="1"/>
  <c r="C19" i="4"/>
  <c r="H19" i="4" s="1"/>
  <c r="J19" i="4" s="1"/>
  <c r="Z19" i="4"/>
  <c r="P19" i="4"/>
  <c r="O26" i="5" l="1"/>
  <c r="I27" i="5"/>
  <c r="K27" i="5" s="1"/>
  <c r="L27" i="5" s="1"/>
  <c r="H27" i="5"/>
  <c r="E28" i="5"/>
  <c r="C29" i="5"/>
  <c r="D28" i="5"/>
  <c r="G28" i="5"/>
  <c r="B28" i="5"/>
  <c r="F28" i="5"/>
  <c r="J27" i="5"/>
  <c r="N27" i="5" s="1"/>
  <c r="O27" i="5" s="1"/>
  <c r="C75" i="2"/>
  <c r="J27" i="2"/>
  <c r="N27" i="2" s="1"/>
  <c r="H27" i="2"/>
  <c r="O26" i="2"/>
  <c r="I27" i="2"/>
  <c r="K27" i="2" s="1"/>
  <c r="L27" i="2" s="1"/>
  <c r="E28" i="2"/>
  <c r="F28" i="2"/>
  <c r="G28" i="2"/>
  <c r="D28" i="2"/>
  <c r="B28" i="2"/>
  <c r="K18" i="4"/>
  <c r="L18" i="4" s="1"/>
  <c r="C20" i="4"/>
  <c r="H20" i="4" s="1"/>
  <c r="J20" i="4" s="1"/>
  <c r="Z20" i="4"/>
  <c r="P20" i="4"/>
  <c r="I28" i="5" l="1"/>
  <c r="K28" i="5" s="1"/>
  <c r="L28" i="5" s="1"/>
  <c r="J28" i="5"/>
  <c r="N28" i="5" s="1"/>
  <c r="C30" i="5"/>
  <c r="D29" i="5"/>
  <c r="G29" i="5"/>
  <c r="B29" i="5"/>
  <c r="F29" i="5"/>
  <c r="E29" i="5"/>
  <c r="H28" i="5"/>
  <c r="C76" i="2"/>
  <c r="J28" i="2"/>
  <c r="N28" i="2" s="1"/>
  <c r="I28" i="2"/>
  <c r="K28" i="2" s="1"/>
  <c r="L28" i="2" s="1"/>
  <c r="H28" i="2"/>
  <c r="E29" i="2"/>
  <c r="F29" i="2"/>
  <c r="O27" i="2"/>
  <c r="G29" i="2"/>
  <c r="D29" i="2"/>
  <c r="B29" i="2"/>
  <c r="K19" i="4"/>
  <c r="L19" i="4" s="1"/>
  <c r="C21" i="4"/>
  <c r="H21" i="4" s="1"/>
  <c r="J21" i="4" s="1"/>
  <c r="Z21" i="4"/>
  <c r="P21" i="4"/>
  <c r="O28" i="5" l="1"/>
  <c r="I29" i="5"/>
  <c r="K29" i="5" s="1"/>
  <c r="L29" i="5" s="1"/>
  <c r="H29" i="5"/>
  <c r="J29" i="5"/>
  <c r="N29" i="5" s="1"/>
  <c r="O29" i="5" s="1"/>
  <c r="G30" i="5"/>
  <c r="F30" i="5"/>
  <c r="B30" i="5"/>
  <c r="E30" i="5"/>
  <c r="I30" i="5" s="1"/>
  <c r="K30" i="5" s="1"/>
  <c r="L30" i="5" s="1"/>
  <c r="C31" i="5"/>
  <c r="D30" i="5"/>
  <c r="C77" i="2"/>
  <c r="J29" i="2"/>
  <c r="N29" i="2" s="1"/>
  <c r="H29" i="2"/>
  <c r="I29" i="2"/>
  <c r="K29" i="2" s="1"/>
  <c r="L29" i="2" s="1"/>
  <c r="E30" i="2"/>
  <c r="F30" i="2"/>
  <c r="O28" i="2"/>
  <c r="G30" i="2"/>
  <c r="D30" i="2"/>
  <c r="B30" i="2"/>
  <c r="K20" i="4"/>
  <c r="L20" i="4" s="1"/>
  <c r="C22" i="4"/>
  <c r="H22" i="4" s="1"/>
  <c r="J22" i="4" s="1"/>
  <c r="Z22" i="4"/>
  <c r="P22" i="4"/>
  <c r="H30" i="5" l="1"/>
  <c r="F31" i="5"/>
  <c r="B31" i="5"/>
  <c r="E31" i="5"/>
  <c r="C32" i="5"/>
  <c r="G31" i="5"/>
  <c r="D31" i="5"/>
  <c r="J30" i="5"/>
  <c r="N30" i="5" s="1"/>
  <c r="O30" i="5" s="1"/>
  <c r="C78" i="2"/>
  <c r="J30" i="2"/>
  <c r="N30" i="2" s="1"/>
  <c r="H30" i="2"/>
  <c r="I30" i="2"/>
  <c r="K30" i="2" s="1"/>
  <c r="L30" i="2" s="1"/>
  <c r="E31" i="2"/>
  <c r="F31" i="2"/>
  <c r="O29" i="2"/>
  <c r="G31" i="2"/>
  <c r="D31" i="2"/>
  <c r="B31" i="2"/>
  <c r="K21" i="4"/>
  <c r="L21" i="4" s="1"/>
  <c r="C23" i="4"/>
  <c r="H23" i="4" s="1"/>
  <c r="J23" i="4" s="1"/>
  <c r="Z23" i="4"/>
  <c r="P23" i="4"/>
  <c r="I31" i="5" l="1"/>
  <c r="K31" i="5" s="1"/>
  <c r="L31" i="5" s="1"/>
  <c r="H31" i="5"/>
  <c r="E32" i="5"/>
  <c r="C33" i="5"/>
  <c r="D32" i="5"/>
  <c r="F32" i="5"/>
  <c r="B32" i="5"/>
  <c r="G32" i="5"/>
  <c r="J31" i="5"/>
  <c r="N31" i="5" s="1"/>
  <c r="O31" i="5" s="1"/>
  <c r="C79" i="2"/>
  <c r="J31" i="2"/>
  <c r="N31" i="2" s="1"/>
  <c r="I31" i="2"/>
  <c r="K31" i="2" s="1"/>
  <c r="L31" i="2" s="1"/>
  <c r="H31" i="2"/>
  <c r="E32" i="2"/>
  <c r="F32" i="2"/>
  <c r="O30" i="2"/>
  <c r="G32" i="2"/>
  <c r="D32" i="2"/>
  <c r="B32" i="2"/>
  <c r="K22" i="4"/>
  <c r="L22" i="4" s="1"/>
  <c r="C24" i="4"/>
  <c r="H24" i="4" s="1"/>
  <c r="J24" i="4" s="1"/>
  <c r="Z24" i="4"/>
  <c r="P24" i="4"/>
  <c r="J32" i="5" l="1"/>
  <c r="N32" i="5" s="1"/>
  <c r="I32" i="5"/>
  <c r="K32" i="5" s="1"/>
  <c r="L32" i="5" s="1"/>
  <c r="C34" i="5"/>
  <c r="D33" i="5"/>
  <c r="G33" i="5"/>
  <c r="F33" i="5"/>
  <c r="B33" i="5"/>
  <c r="E33" i="5"/>
  <c r="H32" i="5"/>
  <c r="C80" i="2"/>
  <c r="J32" i="2"/>
  <c r="N32" i="2" s="1"/>
  <c r="I32" i="2"/>
  <c r="K32" i="2" s="1"/>
  <c r="L32" i="2" s="1"/>
  <c r="H32" i="2"/>
  <c r="E33" i="2"/>
  <c r="F33" i="2"/>
  <c r="O31" i="2"/>
  <c r="G33" i="2"/>
  <c r="D33" i="2"/>
  <c r="B33" i="2"/>
  <c r="K23" i="4"/>
  <c r="L23" i="4" s="1"/>
  <c r="C25" i="4"/>
  <c r="H25" i="4" s="1"/>
  <c r="J25" i="4" s="1"/>
  <c r="Z25" i="4"/>
  <c r="P25" i="4"/>
  <c r="J33" i="5" l="1"/>
  <c r="N33" i="5" s="1"/>
  <c r="O32" i="5"/>
  <c r="I33" i="5"/>
  <c r="K33" i="5" s="1"/>
  <c r="L33" i="5" s="1"/>
  <c r="H33" i="5"/>
  <c r="E34" i="5"/>
  <c r="G34" i="5"/>
  <c r="B34" i="5"/>
  <c r="C35" i="5"/>
  <c r="F34" i="5"/>
  <c r="D34" i="5"/>
  <c r="J33" i="2"/>
  <c r="N33" i="2" s="1"/>
  <c r="H33" i="2"/>
  <c r="I33" i="2"/>
  <c r="K33" i="2" s="1"/>
  <c r="L33" i="2" s="1"/>
  <c r="E34" i="2"/>
  <c r="F34" i="2"/>
  <c r="O32" i="2"/>
  <c r="G34" i="2"/>
  <c r="D34" i="2"/>
  <c r="B34" i="2"/>
  <c r="K24" i="4"/>
  <c r="L24" i="4" s="1"/>
  <c r="C26" i="4"/>
  <c r="H26" i="4" s="1"/>
  <c r="J26" i="4" s="1"/>
  <c r="Z26" i="4"/>
  <c r="P26" i="4"/>
  <c r="I34" i="5" l="1"/>
  <c r="K34" i="5" s="1"/>
  <c r="L34" i="5" s="1"/>
  <c r="O33" i="5"/>
  <c r="H34" i="5"/>
  <c r="J34" i="5"/>
  <c r="N34" i="5" s="1"/>
  <c r="C36" i="5"/>
  <c r="D35" i="5"/>
  <c r="G35" i="5"/>
  <c r="F35" i="5"/>
  <c r="E35" i="5"/>
  <c r="B35" i="5"/>
  <c r="J34" i="2"/>
  <c r="N34" i="2" s="1"/>
  <c r="H34" i="2"/>
  <c r="I34" i="2"/>
  <c r="K34" i="2" s="1"/>
  <c r="L34" i="2" s="1"/>
  <c r="E35" i="2"/>
  <c r="F35" i="2"/>
  <c r="O33" i="2"/>
  <c r="G35" i="2"/>
  <c r="D35" i="2"/>
  <c r="B35" i="2"/>
  <c r="K25" i="4"/>
  <c r="L25" i="4" s="1"/>
  <c r="C27" i="4"/>
  <c r="H27" i="4" s="1"/>
  <c r="J27" i="4" s="1"/>
  <c r="Z27" i="4"/>
  <c r="P27" i="4"/>
  <c r="O34" i="5" l="1"/>
  <c r="I35" i="5"/>
  <c r="K35" i="5" s="1"/>
  <c r="L35" i="5" s="1"/>
  <c r="H35" i="5"/>
  <c r="G36" i="5"/>
  <c r="F36" i="5"/>
  <c r="B36" i="5"/>
  <c r="C37" i="5"/>
  <c r="E36" i="5"/>
  <c r="D36" i="5"/>
  <c r="J35" i="5"/>
  <c r="N35" i="5" s="1"/>
  <c r="H35" i="2"/>
  <c r="J35" i="2"/>
  <c r="N35" i="2" s="1"/>
  <c r="I35" i="2"/>
  <c r="K35" i="2" s="1"/>
  <c r="L35" i="2" s="1"/>
  <c r="E36" i="2"/>
  <c r="F36" i="2"/>
  <c r="O34" i="2"/>
  <c r="G36" i="2"/>
  <c r="D36" i="2"/>
  <c r="B36" i="2"/>
  <c r="K26" i="4"/>
  <c r="L26" i="4" s="1"/>
  <c r="C28" i="4"/>
  <c r="H28" i="4" s="1"/>
  <c r="J28" i="4" s="1"/>
  <c r="Z28" i="4"/>
  <c r="P28" i="4"/>
  <c r="O35" i="5" l="1"/>
  <c r="I36" i="5"/>
  <c r="K36" i="5" s="1"/>
  <c r="L36" i="5" s="1"/>
  <c r="J36" i="5"/>
  <c r="N36" i="5" s="1"/>
  <c r="F37" i="5"/>
  <c r="B37" i="5"/>
  <c r="E37" i="5"/>
  <c r="D37" i="5"/>
  <c r="C38" i="5"/>
  <c r="G37" i="5"/>
  <c r="H36" i="5"/>
  <c r="I37" i="5" s="1"/>
  <c r="J36" i="2"/>
  <c r="N36" i="2" s="1"/>
  <c r="H36" i="2"/>
  <c r="I36" i="2"/>
  <c r="K36" i="2" s="1"/>
  <c r="L36" i="2" s="1"/>
  <c r="E37" i="2"/>
  <c r="F37" i="2"/>
  <c r="O35" i="2"/>
  <c r="G37" i="2"/>
  <c r="D37" i="2"/>
  <c r="B37" i="2"/>
  <c r="K27" i="4"/>
  <c r="L27" i="4" s="1"/>
  <c r="C29" i="4"/>
  <c r="H29" i="4" s="1"/>
  <c r="J29" i="4" s="1"/>
  <c r="Z29" i="4"/>
  <c r="P29" i="4"/>
  <c r="O36" i="5" l="1"/>
  <c r="K37" i="5"/>
  <c r="L37" i="5" s="1"/>
  <c r="H37" i="5"/>
  <c r="E38" i="5"/>
  <c r="C39" i="5"/>
  <c r="D38" i="5"/>
  <c r="G38" i="5"/>
  <c r="F38" i="5"/>
  <c r="B38" i="5"/>
  <c r="J37" i="5"/>
  <c r="N37" i="5" s="1"/>
  <c r="O37" i="5" s="1"/>
  <c r="J37" i="2"/>
  <c r="N37" i="2" s="1"/>
  <c r="H37" i="2"/>
  <c r="I37" i="2"/>
  <c r="K37" i="2" s="1"/>
  <c r="L37" i="2" s="1"/>
  <c r="E38" i="2"/>
  <c r="F38" i="2"/>
  <c r="O36" i="2"/>
  <c r="G38" i="2"/>
  <c r="D38" i="2"/>
  <c r="B38" i="2"/>
  <c r="K28" i="4"/>
  <c r="L28" i="4" s="1"/>
  <c r="C30" i="4"/>
  <c r="H30" i="4" s="1"/>
  <c r="J30" i="4" s="1"/>
  <c r="Z30" i="4"/>
  <c r="P30" i="4"/>
  <c r="J38" i="5" l="1"/>
  <c r="N38" i="5" s="1"/>
  <c r="C40" i="5"/>
  <c r="D39" i="5"/>
  <c r="G39" i="5"/>
  <c r="B39" i="5"/>
  <c r="F39" i="5"/>
  <c r="E39" i="5"/>
  <c r="I38" i="5"/>
  <c r="K38" i="5" s="1"/>
  <c r="L38" i="5" s="1"/>
  <c r="H38" i="5"/>
  <c r="H38" i="2"/>
  <c r="I38" i="2"/>
  <c r="K38" i="2" s="1"/>
  <c r="L38" i="2" s="1"/>
  <c r="J38" i="2"/>
  <c r="E39" i="2"/>
  <c r="F39" i="2"/>
  <c r="O37" i="2"/>
  <c r="G39" i="2"/>
  <c r="D39" i="2"/>
  <c r="B39" i="2"/>
  <c r="K29" i="4"/>
  <c r="L29" i="4" s="1"/>
  <c r="C31" i="4"/>
  <c r="Z31" i="4"/>
  <c r="P31" i="4"/>
  <c r="I39" i="5" l="1"/>
  <c r="K39" i="5" s="1"/>
  <c r="L39" i="5" s="1"/>
  <c r="H39" i="5"/>
  <c r="J39" i="5"/>
  <c r="N39" i="5" s="1"/>
  <c r="G40" i="5"/>
  <c r="F40" i="5"/>
  <c r="B40" i="5"/>
  <c r="E40" i="5"/>
  <c r="D40" i="5"/>
  <c r="C41" i="5"/>
  <c r="O38" i="5"/>
  <c r="I39" i="2"/>
  <c r="K39" i="2" s="1"/>
  <c r="L39" i="2" s="1"/>
  <c r="J39" i="2"/>
  <c r="N39" i="2" s="1"/>
  <c r="H39" i="2"/>
  <c r="N38" i="2"/>
  <c r="O38" i="2" s="1"/>
  <c r="E40" i="2"/>
  <c r="F40" i="2"/>
  <c r="G40" i="2"/>
  <c r="D40" i="2"/>
  <c r="B40" i="2"/>
  <c r="H31" i="4"/>
  <c r="C32" i="4"/>
  <c r="H32" i="4" s="1"/>
  <c r="J32" i="4" s="1"/>
  <c r="M5" i="4" s="1"/>
  <c r="K30" i="4"/>
  <c r="L30" i="4" s="1"/>
  <c r="W5" i="4"/>
  <c r="AG5" i="4"/>
  <c r="I40" i="5" l="1"/>
  <c r="K40" i="5" s="1"/>
  <c r="L40" i="5" s="1"/>
  <c r="O39" i="5"/>
  <c r="J40" i="5"/>
  <c r="N40" i="5" s="1"/>
  <c r="J41" i="5"/>
  <c r="F41" i="5"/>
  <c r="B41" i="5"/>
  <c r="N41" i="5"/>
  <c r="I41" i="5"/>
  <c r="E41" i="5"/>
  <c r="C42" i="5"/>
  <c r="G41" i="5"/>
  <c r="D41" i="5"/>
  <c r="K41" i="5"/>
  <c r="L41" i="5" s="1"/>
  <c r="H40" i="5"/>
  <c r="J40" i="2"/>
  <c r="N40" i="2" s="1"/>
  <c r="I40" i="2"/>
  <c r="K40" i="2" s="1"/>
  <c r="L40" i="2" s="1"/>
  <c r="H40" i="2"/>
  <c r="E41" i="2"/>
  <c r="F41" i="2"/>
  <c r="O39" i="2"/>
  <c r="G41" i="2"/>
  <c r="D41" i="2"/>
  <c r="B41" i="2"/>
  <c r="J31" i="4"/>
  <c r="K31" i="4"/>
  <c r="L31" i="4" s="1"/>
  <c r="O40" i="5" l="1"/>
  <c r="H41" i="5"/>
  <c r="O41" i="5"/>
  <c r="N42" i="5"/>
  <c r="I42" i="5"/>
  <c r="E42" i="5"/>
  <c r="C43" i="5"/>
  <c r="D42" i="5"/>
  <c r="K42" i="5"/>
  <c r="L42" i="5" s="1"/>
  <c r="J42" i="5"/>
  <c r="B42" i="5"/>
  <c r="G42" i="5"/>
  <c r="F42" i="5"/>
  <c r="J41" i="2"/>
  <c r="N41" i="2" s="1"/>
  <c r="I41" i="2"/>
  <c r="K41" i="2" s="1"/>
  <c r="L41" i="2" s="1"/>
  <c r="H41" i="2"/>
  <c r="F42" i="2"/>
  <c r="E42" i="2"/>
  <c r="G42" i="2"/>
  <c r="O40" i="2"/>
  <c r="B42" i="2"/>
  <c r="D42" i="2"/>
  <c r="K32" i="4"/>
  <c r="L32" i="4" s="1"/>
  <c r="H42" i="5" l="1"/>
  <c r="O42" i="5"/>
  <c r="C44" i="5"/>
  <c r="D43" i="5"/>
  <c r="K43" i="5"/>
  <c r="L43" i="5" s="1"/>
  <c r="G43" i="5"/>
  <c r="F43" i="5"/>
  <c r="N43" i="5"/>
  <c r="E43" i="5"/>
  <c r="J43" i="5"/>
  <c r="B43" i="5"/>
  <c r="I43" i="5"/>
  <c r="I42" i="2"/>
  <c r="K42" i="2" s="1"/>
  <c r="L42" i="2" s="1"/>
  <c r="J42" i="2"/>
  <c r="N42" i="2" s="1"/>
  <c r="H42" i="2"/>
  <c r="F43" i="2"/>
  <c r="E43" i="2"/>
  <c r="G43" i="2"/>
  <c r="O41" i="2"/>
  <c r="B43" i="2"/>
  <c r="D43" i="2"/>
  <c r="H43" i="5" l="1"/>
  <c r="K44" i="5"/>
  <c r="L44" i="5" s="1"/>
  <c r="G44" i="5"/>
  <c r="J44" i="5"/>
  <c r="F44" i="5"/>
  <c r="B44" i="5"/>
  <c r="I44" i="5"/>
  <c r="C45" i="5"/>
  <c r="N44" i="5"/>
  <c r="E44" i="5"/>
  <c r="D44" i="5"/>
  <c r="O43" i="5"/>
  <c r="I43" i="2"/>
  <c r="K43" i="2" s="1"/>
  <c r="L43" i="2" s="1"/>
  <c r="J43" i="2"/>
  <c r="N43" i="2" s="1"/>
  <c r="H43" i="2"/>
  <c r="F44" i="2"/>
  <c r="E44" i="2"/>
  <c r="G44" i="2"/>
  <c r="O42" i="2"/>
  <c r="B44" i="2"/>
  <c r="D44" i="2"/>
  <c r="O44" i="5" l="1"/>
  <c r="J45" i="5"/>
  <c r="F45" i="5"/>
  <c r="B45" i="5"/>
  <c r="N45" i="5"/>
  <c r="I45" i="5"/>
  <c r="E45" i="5"/>
  <c r="D45" i="5"/>
  <c r="K45" i="5"/>
  <c r="L45" i="5" s="1"/>
  <c r="C46" i="5"/>
  <c r="G45" i="5"/>
  <c r="H44" i="5"/>
  <c r="I44" i="2"/>
  <c r="K44" i="2" s="1"/>
  <c r="L44" i="2" s="1"/>
  <c r="J44" i="2"/>
  <c r="N44" i="2" s="1"/>
  <c r="H44" i="2"/>
  <c r="F45" i="2"/>
  <c r="E45" i="2"/>
  <c r="G45" i="2"/>
  <c r="O43" i="2"/>
  <c r="B45" i="2"/>
  <c r="D45" i="2"/>
  <c r="O45" i="5" l="1"/>
  <c r="H45" i="5"/>
  <c r="N46" i="5"/>
  <c r="I46" i="5"/>
  <c r="E46" i="5"/>
  <c r="C47" i="5"/>
  <c r="D46" i="5"/>
  <c r="G46" i="5"/>
  <c r="F46" i="5"/>
  <c r="K46" i="5"/>
  <c r="L46" i="5" s="1"/>
  <c r="B46" i="5"/>
  <c r="J46" i="5"/>
  <c r="O44" i="2"/>
  <c r="I45" i="2"/>
  <c r="K45" i="2" s="1"/>
  <c r="L45" i="2" s="1"/>
  <c r="J45" i="2"/>
  <c r="N45" i="2" s="1"/>
  <c r="H45" i="2"/>
  <c r="F46" i="2"/>
  <c r="E46" i="2"/>
  <c r="G46" i="2"/>
  <c r="B46" i="2"/>
  <c r="D46" i="2"/>
  <c r="C48" i="5" l="1"/>
  <c r="D47" i="5"/>
  <c r="K47" i="5"/>
  <c r="L47" i="5" s="1"/>
  <c r="G47" i="5"/>
  <c r="J47" i="5"/>
  <c r="B47" i="5"/>
  <c r="I47" i="5"/>
  <c r="F47" i="5"/>
  <c r="E47" i="5"/>
  <c r="N47" i="5"/>
  <c r="H46" i="5"/>
  <c r="O46" i="5"/>
  <c r="I46" i="2"/>
  <c r="K46" i="2" s="1"/>
  <c r="L46" i="2" s="1"/>
  <c r="J46" i="2"/>
  <c r="N46" i="2" s="1"/>
  <c r="H46" i="2"/>
  <c r="I47" i="2" s="1"/>
  <c r="K47" i="2" s="1"/>
  <c r="F47" i="2"/>
  <c r="E47" i="2"/>
  <c r="G47" i="2"/>
  <c r="O45" i="2"/>
  <c r="B47" i="2"/>
  <c r="D47" i="2"/>
  <c r="O47" i="5" l="1"/>
  <c r="H47" i="5"/>
  <c r="N48" i="5"/>
  <c r="I48" i="5"/>
  <c r="C49" i="5"/>
  <c r="G48" i="5"/>
  <c r="F48" i="5"/>
  <c r="B48" i="5"/>
  <c r="E48" i="5"/>
  <c r="D48" i="5"/>
  <c r="K48" i="5"/>
  <c r="L48" i="5" s="1"/>
  <c r="J48" i="5"/>
  <c r="O46" i="2"/>
  <c r="J47" i="2"/>
  <c r="N47" i="2" s="1"/>
  <c r="O47" i="2" s="1"/>
  <c r="H47" i="2"/>
  <c r="F48" i="2"/>
  <c r="E48" i="2"/>
  <c r="I48" i="2" s="1"/>
  <c r="K48" i="2" s="1"/>
  <c r="L47" i="2"/>
  <c r="G48" i="2"/>
  <c r="B48" i="2"/>
  <c r="D48" i="2"/>
  <c r="O48" i="5" l="1"/>
  <c r="C50" i="5"/>
  <c r="D49" i="5"/>
  <c r="K49" i="5"/>
  <c r="L49" i="5" s="1"/>
  <c r="G49" i="5"/>
  <c r="J49" i="5"/>
  <c r="B49" i="5"/>
  <c r="I49" i="5"/>
  <c r="F49" i="5"/>
  <c r="E49" i="5"/>
  <c r="N49" i="5"/>
  <c r="H48" i="5"/>
  <c r="J48" i="2"/>
  <c r="N48" i="2" s="1"/>
  <c r="H48" i="2"/>
  <c r="F49" i="2"/>
  <c r="E49" i="2"/>
  <c r="I49" i="2" s="1"/>
  <c r="K49" i="2" s="1"/>
  <c r="L48" i="2"/>
  <c r="G49" i="2"/>
  <c r="B49" i="2"/>
  <c r="D49" i="2"/>
  <c r="J49" i="2" s="1"/>
  <c r="N49" i="2" s="1"/>
  <c r="O49" i="5" l="1"/>
  <c r="H49" i="5"/>
  <c r="K50" i="5"/>
  <c r="L50" i="5" s="1"/>
  <c r="G50" i="5"/>
  <c r="J50" i="5"/>
  <c r="F50" i="5"/>
  <c r="B50" i="5"/>
  <c r="N50" i="5"/>
  <c r="E50" i="5"/>
  <c r="D50" i="5"/>
  <c r="I50" i="5"/>
  <c r="C51" i="5"/>
  <c r="H49" i="2"/>
  <c r="F50" i="2"/>
  <c r="E50" i="2"/>
  <c r="L49" i="2"/>
  <c r="G50" i="2"/>
  <c r="O48" i="2"/>
  <c r="O49" i="2"/>
  <c r="B50" i="2"/>
  <c r="D50" i="2"/>
  <c r="O50" i="5" l="1"/>
  <c r="J51" i="5"/>
  <c r="F51" i="5"/>
  <c r="B51" i="5"/>
  <c r="N51" i="5"/>
  <c r="I51" i="5"/>
  <c r="E51" i="5"/>
  <c r="C52" i="5"/>
  <c r="G51" i="5"/>
  <c r="K51" i="5"/>
  <c r="L51" i="5" s="1"/>
  <c r="D51" i="5"/>
  <c r="H50" i="5"/>
  <c r="I50" i="2"/>
  <c r="K50" i="2" s="1"/>
  <c r="L50" i="2" s="1"/>
  <c r="J50" i="2"/>
  <c r="N50" i="2" s="1"/>
  <c r="H50" i="2"/>
  <c r="F51" i="2"/>
  <c r="E51" i="2"/>
  <c r="G51" i="2"/>
  <c r="B51" i="2"/>
  <c r="D51" i="2"/>
  <c r="O51" i="5" l="1"/>
  <c r="N52" i="5"/>
  <c r="I52" i="5"/>
  <c r="E52" i="5"/>
  <c r="C53" i="5"/>
  <c r="D52" i="5"/>
  <c r="K52" i="5"/>
  <c r="L52" i="5" s="1"/>
  <c r="J52" i="5"/>
  <c r="B52" i="5"/>
  <c r="G52" i="5"/>
  <c r="F52" i="5"/>
  <c r="H51" i="5"/>
  <c r="J51" i="2"/>
  <c r="N51" i="2" s="1"/>
  <c r="I51" i="2"/>
  <c r="K51" i="2" s="1"/>
  <c r="L51" i="2" s="1"/>
  <c r="H51" i="2"/>
  <c r="F52" i="2"/>
  <c r="E52" i="2"/>
  <c r="G52" i="2"/>
  <c r="O50" i="2"/>
  <c r="B52" i="2"/>
  <c r="D52" i="2"/>
  <c r="C54" i="5" l="1"/>
  <c r="D53" i="5"/>
  <c r="K53" i="5"/>
  <c r="L53" i="5" s="1"/>
  <c r="G53" i="5"/>
  <c r="F53" i="5"/>
  <c r="N53" i="5"/>
  <c r="E53" i="5"/>
  <c r="B53" i="5"/>
  <c r="J53" i="5"/>
  <c r="I53" i="5"/>
  <c r="H52" i="5"/>
  <c r="O52" i="5"/>
  <c r="J52" i="2"/>
  <c r="N52" i="2" s="1"/>
  <c r="I52" i="2"/>
  <c r="K52" i="2" s="1"/>
  <c r="L52" i="2" s="1"/>
  <c r="H52" i="2"/>
  <c r="F53" i="2"/>
  <c r="E53" i="2"/>
  <c r="G53" i="2"/>
  <c r="O51" i="2"/>
  <c r="B53" i="2"/>
  <c r="D53" i="2"/>
  <c r="O53" i="5" l="1"/>
  <c r="H53" i="5"/>
  <c r="C55" i="5"/>
  <c r="K54" i="5"/>
  <c r="L54" i="5" s="1"/>
  <c r="G54" i="5"/>
  <c r="J54" i="5"/>
  <c r="F54" i="5"/>
  <c r="B54" i="5"/>
  <c r="I54" i="5"/>
  <c r="E54" i="5"/>
  <c r="D54" i="5"/>
  <c r="N54" i="5"/>
  <c r="J53" i="2"/>
  <c r="N53" i="2" s="1"/>
  <c r="O52" i="2"/>
  <c r="I53" i="2"/>
  <c r="K53" i="2" s="1"/>
  <c r="L53" i="2" s="1"/>
  <c r="H53" i="2"/>
  <c r="F54" i="2"/>
  <c r="E54" i="2"/>
  <c r="G54" i="2"/>
  <c r="B54" i="2"/>
  <c r="D54" i="2"/>
  <c r="O54" i="5" l="1"/>
  <c r="H54" i="5"/>
  <c r="N55" i="5"/>
  <c r="I55" i="5"/>
  <c r="E55" i="5"/>
  <c r="G55" i="5"/>
  <c r="B55" i="5"/>
  <c r="C56" i="5"/>
  <c r="F55" i="5"/>
  <c r="D55" i="5"/>
  <c r="K55" i="5"/>
  <c r="L55" i="5" s="1"/>
  <c r="J55" i="5"/>
  <c r="O53" i="2"/>
  <c r="I54" i="2"/>
  <c r="K54" i="2" s="1"/>
  <c r="L54" i="2" s="1"/>
  <c r="J54" i="2"/>
  <c r="N54" i="2" s="1"/>
  <c r="H54" i="2"/>
  <c r="F55" i="2"/>
  <c r="E55" i="2"/>
  <c r="G55" i="2"/>
  <c r="B55" i="2"/>
  <c r="D55" i="2"/>
  <c r="O55" i="5" l="1"/>
  <c r="H55" i="5"/>
  <c r="C57" i="5"/>
  <c r="D56" i="5"/>
  <c r="K56" i="5"/>
  <c r="L56" i="5" s="1"/>
  <c r="F56" i="5"/>
  <c r="J56" i="5"/>
  <c r="E56" i="5"/>
  <c r="N56" i="5"/>
  <c r="B56" i="5"/>
  <c r="I56" i="5"/>
  <c r="G56" i="5"/>
  <c r="I55" i="2"/>
  <c r="K55" i="2" s="1"/>
  <c r="L55" i="2" s="1"/>
  <c r="J55" i="2"/>
  <c r="N55" i="2" s="1"/>
  <c r="H55" i="2"/>
  <c r="F56" i="2"/>
  <c r="E56" i="2"/>
  <c r="G56" i="2"/>
  <c r="O54" i="2"/>
  <c r="B56" i="2"/>
  <c r="D56" i="2"/>
  <c r="O56" i="5" l="1"/>
  <c r="O55" i="2"/>
  <c r="H56" i="5"/>
  <c r="K57" i="5"/>
  <c r="L57" i="5" s="1"/>
  <c r="G57" i="5"/>
  <c r="I57" i="5"/>
  <c r="D57" i="5"/>
  <c r="N57" i="5"/>
  <c r="B57" i="5"/>
  <c r="J57" i="5"/>
  <c r="F57" i="5"/>
  <c r="E57" i="5"/>
  <c r="C58" i="5"/>
  <c r="J56" i="2"/>
  <c r="N56" i="2" s="1"/>
  <c r="I56" i="2"/>
  <c r="K56" i="2" s="1"/>
  <c r="L56" i="2" s="1"/>
  <c r="H56" i="2"/>
  <c r="F57" i="2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E57" i="2"/>
  <c r="G57" i="2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B57" i="2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D57" i="2"/>
  <c r="D58" i="2" s="1"/>
  <c r="H57" i="5" l="1"/>
  <c r="J58" i="5"/>
  <c r="F58" i="5"/>
  <c r="B58" i="5"/>
  <c r="G58" i="5"/>
  <c r="C59" i="5"/>
  <c r="K58" i="5"/>
  <c r="L58" i="5" s="1"/>
  <c r="E58" i="5"/>
  <c r="I58" i="5"/>
  <c r="N58" i="5"/>
  <c r="D58" i="5"/>
  <c r="O57" i="5"/>
  <c r="I57" i="2"/>
  <c r="H58" i="2"/>
  <c r="D59" i="2"/>
  <c r="K57" i="2"/>
  <c r="E58" i="2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O56" i="2"/>
  <c r="J57" i="2"/>
  <c r="N57" i="2" s="1"/>
  <c r="H57" i="2"/>
  <c r="I58" i="2" s="1"/>
  <c r="O57" i="2" l="1"/>
  <c r="H58" i="5"/>
  <c r="O58" i="5"/>
  <c r="N59" i="5"/>
  <c r="I59" i="5"/>
  <c r="E59" i="5"/>
  <c r="J59" i="5"/>
  <c r="D59" i="5"/>
  <c r="G59" i="5"/>
  <c r="C60" i="5"/>
  <c r="F59" i="5"/>
  <c r="B59" i="5"/>
  <c r="K59" i="5"/>
  <c r="L59" i="5" s="1"/>
  <c r="K58" i="2"/>
  <c r="H59" i="2"/>
  <c r="I60" i="2" s="1"/>
  <c r="J59" i="2"/>
  <c r="N59" i="2" s="1"/>
  <c r="D60" i="2"/>
  <c r="J58" i="2"/>
  <c r="N58" i="2" s="1"/>
  <c r="O58" i="2" s="1"/>
  <c r="L57" i="2"/>
  <c r="I59" i="2"/>
  <c r="C61" i="5" l="1"/>
  <c r="D60" i="5"/>
  <c r="N60" i="5"/>
  <c r="G60" i="5"/>
  <c r="B60" i="5"/>
  <c r="K60" i="5"/>
  <c r="L60" i="5" s="1"/>
  <c r="F60" i="5"/>
  <c r="E60" i="5"/>
  <c r="J60" i="5"/>
  <c r="I60" i="5"/>
  <c r="H59" i="5"/>
  <c r="O59" i="5"/>
  <c r="O59" i="2"/>
  <c r="H60" i="2"/>
  <c r="I61" i="2" s="1"/>
  <c r="J60" i="2"/>
  <c r="N60" i="2" s="1"/>
  <c r="O60" i="2" s="1"/>
  <c r="D61" i="2"/>
  <c r="L58" i="2"/>
  <c r="K59" i="2"/>
  <c r="O60" i="5" l="1"/>
  <c r="H60" i="5"/>
  <c r="K61" i="5"/>
  <c r="L61" i="5" s="1"/>
  <c r="G61" i="5"/>
  <c r="C62" i="5"/>
  <c r="J61" i="5"/>
  <c r="E61" i="5"/>
  <c r="I61" i="5"/>
  <c r="D61" i="5"/>
  <c r="N61" i="5"/>
  <c r="B61" i="5"/>
  <c r="F61" i="5"/>
  <c r="H61" i="2"/>
  <c r="I62" i="2" s="1"/>
  <c r="J61" i="2"/>
  <c r="N61" i="2" s="1"/>
  <c r="O61" i="2" s="1"/>
  <c r="D62" i="2"/>
  <c r="L59" i="2"/>
  <c r="K60" i="2"/>
  <c r="O61" i="5" l="1"/>
  <c r="H61" i="5"/>
  <c r="J62" i="5"/>
  <c r="F62" i="5"/>
  <c r="B62" i="5"/>
  <c r="N62" i="5"/>
  <c r="G62" i="5"/>
  <c r="K62" i="5"/>
  <c r="L62" i="5" s="1"/>
  <c r="I62" i="5"/>
  <c r="E62" i="5"/>
  <c r="D62" i="5"/>
  <c r="C63" i="5"/>
  <c r="H62" i="2"/>
  <c r="I63" i="2" s="1"/>
  <c r="J62" i="2"/>
  <c r="N62" i="2" s="1"/>
  <c r="O62" i="2" s="1"/>
  <c r="D63" i="2"/>
  <c r="L60" i="2"/>
  <c r="K61" i="2"/>
  <c r="H62" i="5" l="1"/>
  <c r="N63" i="5"/>
  <c r="I63" i="5"/>
  <c r="E63" i="5"/>
  <c r="C64" i="5"/>
  <c r="K63" i="5"/>
  <c r="L63" i="5" s="1"/>
  <c r="F63" i="5"/>
  <c r="J63" i="5"/>
  <c r="D63" i="5"/>
  <c r="G63" i="5"/>
  <c r="B63" i="5"/>
  <c r="O62" i="5"/>
  <c r="H63" i="2"/>
  <c r="I64" i="2" s="1"/>
  <c r="J63" i="2"/>
  <c r="N63" i="2" s="1"/>
  <c r="O63" i="2" s="1"/>
  <c r="D64" i="2"/>
  <c r="D65" i="2" s="1"/>
  <c r="L61" i="2"/>
  <c r="K62" i="2"/>
  <c r="H63" i="5" l="1"/>
  <c r="C65" i="5"/>
  <c r="D64" i="5"/>
  <c r="I64" i="5"/>
  <c r="N64" i="5"/>
  <c r="G64" i="5"/>
  <c r="B64" i="5"/>
  <c r="F64" i="5"/>
  <c r="E64" i="5"/>
  <c r="K64" i="5"/>
  <c r="L64" i="5" s="1"/>
  <c r="J64" i="5"/>
  <c r="O63" i="5"/>
  <c r="H65" i="2"/>
  <c r="I66" i="2" s="1"/>
  <c r="J65" i="2"/>
  <c r="N65" i="2" s="1"/>
  <c r="D66" i="2"/>
  <c r="H64" i="2"/>
  <c r="I65" i="2" s="1"/>
  <c r="J64" i="2"/>
  <c r="N64" i="2" s="1"/>
  <c r="O64" i="2" s="1"/>
  <c r="L62" i="2"/>
  <c r="K63" i="2"/>
  <c r="O64" i="5" l="1"/>
  <c r="H64" i="5"/>
  <c r="K65" i="5"/>
  <c r="L65" i="5" s="1"/>
  <c r="G65" i="5"/>
  <c r="F65" i="5"/>
  <c r="C66" i="5"/>
  <c r="J65" i="5"/>
  <c r="E65" i="5"/>
  <c r="D65" i="5"/>
  <c r="N65" i="5"/>
  <c r="B65" i="5"/>
  <c r="I65" i="5"/>
  <c r="O65" i="2"/>
  <c r="H66" i="2"/>
  <c r="I67" i="2" s="1"/>
  <c r="J66" i="2"/>
  <c r="N66" i="2" s="1"/>
  <c r="O66" i="2" s="1"/>
  <c r="D67" i="2"/>
  <c r="L63" i="2"/>
  <c r="K64" i="2"/>
  <c r="H65" i="5" l="1"/>
  <c r="O65" i="5"/>
  <c r="J66" i="5"/>
  <c r="F66" i="5"/>
  <c r="B66" i="5"/>
  <c r="I66" i="5"/>
  <c r="D66" i="5"/>
  <c r="N66" i="5"/>
  <c r="K66" i="5"/>
  <c r="L66" i="5" s="1"/>
  <c r="C67" i="5"/>
  <c r="G66" i="5"/>
  <c r="E66" i="5"/>
  <c r="H67" i="2"/>
  <c r="I68" i="2" s="1"/>
  <c r="J67" i="2"/>
  <c r="N67" i="2" s="1"/>
  <c r="O67" i="2" s="1"/>
  <c r="D68" i="2"/>
  <c r="L64" i="2"/>
  <c r="K65" i="2"/>
  <c r="N67" i="5" l="1"/>
  <c r="I67" i="5"/>
  <c r="E67" i="5"/>
  <c r="G67" i="5"/>
  <c r="B67" i="5"/>
  <c r="C68" i="5"/>
  <c r="K67" i="5"/>
  <c r="L67" i="5" s="1"/>
  <c r="F67" i="5"/>
  <c r="J67" i="5"/>
  <c r="D67" i="5"/>
  <c r="O66" i="5"/>
  <c r="H66" i="5"/>
  <c r="H68" i="2"/>
  <c r="I69" i="2" s="1"/>
  <c r="J68" i="2"/>
  <c r="N68" i="2" s="1"/>
  <c r="O68" i="2" s="1"/>
  <c r="D69" i="2"/>
  <c r="L65" i="2"/>
  <c r="K66" i="2"/>
  <c r="H67" i="5" l="1"/>
  <c r="C69" i="5"/>
  <c r="D68" i="5"/>
  <c r="J68" i="5"/>
  <c r="E68" i="5"/>
  <c r="I68" i="5"/>
  <c r="G68" i="5"/>
  <c r="F68" i="5"/>
  <c r="N68" i="5"/>
  <c r="K68" i="5"/>
  <c r="L68" i="5" s="1"/>
  <c r="B68" i="5"/>
  <c r="O67" i="5"/>
  <c r="H69" i="2"/>
  <c r="I70" i="2" s="1"/>
  <c r="J69" i="2"/>
  <c r="N69" i="2" s="1"/>
  <c r="O69" i="2" s="1"/>
  <c r="D70" i="2"/>
  <c r="L66" i="2"/>
  <c r="K67" i="2"/>
  <c r="O68" i="5" l="1"/>
  <c r="H68" i="5"/>
  <c r="K69" i="5"/>
  <c r="L69" i="5" s="1"/>
  <c r="G69" i="5"/>
  <c r="N69" i="5"/>
  <c r="B69" i="5"/>
  <c r="F69" i="5"/>
  <c r="C70" i="5"/>
  <c r="E69" i="5"/>
  <c r="D69" i="5"/>
  <c r="J69" i="5"/>
  <c r="I69" i="5"/>
  <c r="H70" i="2"/>
  <c r="I71" i="2" s="1"/>
  <c r="J70" i="2"/>
  <c r="N70" i="2" s="1"/>
  <c r="O70" i="2" s="1"/>
  <c r="D71" i="2"/>
  <c r="L67" i="2"/>
  <c r="K68" i="2"/>
  <c r="H69" i="5" l="1"/>
  <c r="J70" i="5"/>
  <c r="F70" i="5"/>
  <c r="B70" i="5"/>
  <c r="C71" i="5"/>
  <c r="K70" i="5"/>
  <c r="L70" i="5" s="1"/>
  <c r="E70" i="5"/>
  <c r="I70" i="5"/>
  <c r="D70" i="5"/>
  <c r="N70" i="5"/>
  <c r="G70" i="5"/>
  <c r="O69" i="5"/>
  <c r="H71" i="2"/>
  <c r="I72" i="2" s="1"/>
  <c r="J71" i="2"/>
  <c r="N71" i="2" s="1"/>
  <c r="O71" i="2" s="1"/>
  <c r="D72" i="2"/>
  <c r="L68" i="2"/>
  <c r="K69" i="2"/>
  <c r="O70" i="5" l="1"/>
  <c r="H70" i="5"/>
  <c r="N71" i="5"/>
  <c r="I71" i="5"/>
  <c r="E71" i="5"/>
  <c r="G71" i="5"/>
  <c r="B71" i="5"/>
  <c r="K71" i="5"/>
  <c r="L71" i="5" s="1"/>
  <c r="J71" i="5"/>
  <c r="C72" i="5"/>
  <c r="F71" i="5"/>
  <c r="D71" i="5"/>
  <c r="H72" i="2"/>
  <c r="I73" i="2" s="1"/>
  <c r="J72" i="2"/>
  <c r="N72" i="2" s="1"/>
  <c r="O72" i="2" s="1"/>
  <c r="D73" i="2"/>
  <c r="L69" i="2"/>
  <c r="K70" i="2"/>
  <c r="O71" i="5" l="1"/>
  <c r="C73" i="5"/>
  <c r="D72" i="5"/>
  <c r="K72" i="5"/>
  <c r="L72" i="5" s="1"/>
  <c r="F72" i="5"/>
  <c r="J72" i="5"/>
  <c r="E72" i="5"/>
  <c r="I72" i="5"/>
  <c r="G72" i="5"/>
  <c r="B72" i="5"/>
  <c r="N72" i="5"/>
  <c r="H71" i="5"/>
  <c r="H73" i="2"/>
  <c r="I74" i="2" s="1"/>
  <c r="J73" i="2"/>
  <c r="N73" i="2" s="1"/>
  <c r="O73" i="2" s="1"/>
  <c r="D74" i="2"/>
  <c r="D75" i="2" s="1"/>
  <c r="L70" i="2"/>
  <c r="K71" i="2"/>
  <c r="O72" i="5" l="1"/>
  <c r="H72" i="5"/>
  <c r="K73" i="5"/>
  <c r="L73" i="5" s="1"/>
  <c r="G73" i="5"/>
  <c r="I73" i="5"/>
  <c r="D73" i="5"/>
  <c r="N73" i="5"/>
  <c r="B73" i="5"/>
  <c r="F73" i="5"/>
  <c r="C74" i="5"/>
  <c r="E73" i="5"/>
  <c r="J73" i="5"/>
  <c r="H75" i="2"/>
  <c r="I76" i="2" s="1"/>
  <c r="J75" i="2"/>
  <c r="N75" i="2" s="1"/>
  <c r="D76" i="2"/>
  <c r="H74" i="2"/>
  <c r="I75" i="2" s="1"/>
  <c r="J74" i="2"/>
  <c r="N74" i="2" s="1"/>
  <c r="O74" i="2" s="1"/>
  <c r="L71" i="2"/>
  <c r="K72" i="2"/>
  <c r="O73" i="5" l="1"/>
  <c r="J74" i="5"/>
  <c r="F74" i="5"/>
  <c r="B74" i="5"/>
  <c r="G74" i="5"/>
  <c r="C75" i="5"/>
  <c r="K74" i="5"/>
  <c r="L74" i="5" s="1"/>
  <c r="E74" i="5"/>
  <c r="D74" i="5"/>
  <c r="N74" i="5"/>
  <c r="I74" i="5"/>
  <c r="H73" i="5"/>
  <c r="H76" i="2"/>
  <c r="I77" i="2" s="1"/>
  <c r="J76" i="2"/>
  <c r="N76" i="2" s="1"/>
  <c r="O76" i="2" s="1"/>
  <c r="D77" i="2"/>
  <c r="O75" i="2"/>
  <c r="L72" i="2"/>
  <c r="K73" i="2"/>
  <c r="H74" i="5" l="1"/>
  <c r="O74" i="5"/>
  <c r="N75" i="5"/>
  <c r="I75" i="5"/>
  <c r="E75" i="5"/>
  <c r="J75" i="5"/>
  <c r="D75" i="5"/>
  <c r="B75" i="5"/>
  <c r="K75" i="5"/>
  <c r="L75" i="5" s="1"/>
  <c r="G75" i="5"/>
  <c r="F75" i="5"/>
  <c r="C76" i="5"/>
  <c r="H77" i="2"/>
  <c r="I78" i="2" s="1"/>
  <c r="J77" i="2"/>
  <c r="N77" i="2" s="1"/>
  <c r="O77" i="2" s="1"/>
  <c r="D78" i="2"/>
  <c r="L73" i="2"/>
  <c r="K74" i="2"/>
  <c r="C77" i="5" l="1"/>
  <c r="D76" i="5"/>
  <c r="N76" i="5"/>
  <c r="G76" i="5"/>
  <c r="B76" i="5"/>
  <c r="K76" i="5"/>
  <c r="L76" i="5" s="1"/>
  <c r="F76" i="5"/>
  <c r="J76" i="5"/>
  <c r="I76" i="5"/>
  <c r="E76" i="5"/>
  <c r="H75" i="5"/>
  <c r="O75" i="5"/>
  <c r="H78" i="2"/>
  <c r="I79" i="2" s="1"/>
  <c r="J78" i="2"/>
  <c r="N78" i="2" s="1"/>
  <c r="O78" i="2" s="1"/>
  <c r="D79" i="2"/>
  <c r="L74" i="2"/>
  <c r="K75" i="2"/>
  <c r="O76" i="5" l="1"/>
  <c r="H76" i="5"/>
  <c r="K77" i="5"/>
  <c r="L77" i="5" s="1"/>
  <c r="G77" i="5"/>
  <c r="C78" i="5"/>
  <c r="J77" i="5"/>
  <c r="E77" i="5"/>
  <c r="I77" i="5"/>
  <c r="D77" i="5"/>
  <c r="F77" i="5"/>
  <c r="B77" i="5"/>
  <c r="N77" i="5"/>
  <c r="O77" i="5" s="1"/>
  <c r="H79" i="2"/>
  <c r="I80" i="2" s="1"/>
  <c r="J79" i="2"/>
  <c r="N79" i="2" s="1"/>
  <c r="O79" i="2" s="1"/>
  <c r="D80" i="2"/>
  <c r="L75" i="2"/>
  <c r="K76" i="2"/>
  <c r="H77" i="5" l="1"/>
  <c r="J78" i="5"/>
  <c r="F78" i="5"/>
  <c r="B78" i="5"/>
  <c r="N78" i="5"/>
  <c r="G78" i="5"/>
  <c r="C79" i="5"/>
  <c r="E78" i="5"/>
  <c r="D78" i="5"/>
  <c r="K78" i="5"/>
  <c r="L78" i="5" s="1"/>
  <c r="I78" i="5"/>
  <c r="H80" i="2"/>
  <c r="J80" i="2"/>
  <c r="N80" i="2" s="1"/>
  <c r="O80" i="2" s="1"/>
  <c r="L76" i="2"/>
  <c r="K77" i="2"/>
  <c r="H78" i="5" l="1"/>
  <c r="O78" i="5"/>
  <c r="N79" i="5"/>
  <c r="I79" i="5"/>
  <c r="E79" i="5"/>
  <c r="C80" i="5"/>
  <c r="K79" i="5"/>
  <c r="L79" i="5" s="1"/>
  <c r="F79" i="5"/>
  <c r="J79" i="5"/>
  <c r="D79" i="5"/>
  <c r="B79" i="5"/>
  <c r="G79" i="5"/>
  <c r="L77" i="2"/>
  <c r="K78" i="2"/>
  <c r="O79" i="5" l="1"/>
  <c r="D80" i="5"/>
  <c r="I80" i="5"/>
  <c r="N80" i="5"/>
  <c r="G80" i="5"/>
  <c r="B80" i="5"/>
  <c r="K80" i="5"/>
  <c r="L80" i="5" s="1"/>
  <c r="J80" i="5"/>
  <c r="F80" i="5"/>
  <c r="E80" i="5"/>
  <c r="H79" i="5"/>
  <c r="L78" i="2"/>
  <c r="K79" i="2"/>
  <c r="O80" i="5" l="1"/>
  <c r="H80" i="5"/>
  <c r="L79" i="2"/>
  <c r="K80" i="2"/>
  <c r="L80" i="2" s="1"/>
</calcChain>
</file>

<file path=xl/comments1.xml><?xml version="1.0" encoding="utf-8"?>
<comments xmlns="http://schemas.openxmlformats.org/spreadsheetml/2006/main">
  <authors>
    <author>Author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 entry age is 30 for both Grade A and B.</t>
        </r>
      </text>
    </comment>
  </commentList>
</comments>
</file>

<file path=xl/sharedStrings.xml><?xml version="1.0" encoding="utf-8"?>
<sst xmlns="http://schemas.openxmlformats.org/spreadsheetml/2006/main" count="105" uniqueCount="55">
  <si>
    <t>The scheme is a new scheme, benefits will only allow for service from the date the scheme started for all the current employees.</t>
  </si>
  <si>
    <t>New employee joining rate</t>
  </si>
  <si>
    <t>Expense</t>
  </si>
  <si>
    <t>Withdraw</t>
  </si>
  <si>
    <t>Salary increase</t>
  </si>
  <si>
    <t>Inflation</t>
  </si>
  <si>
    <t>Retire Rate post-NRA for Grade A</t>
  </si>
  <si>
    <t>Age at start of year</t>
  </si>
  <si>
    <t>Number of employees</t>
  </si>
  <si>
    <t>Average Salary $</t>
  </si>
  <si>
    <t xml:space="preserve">Grade </t>
  </si>
  <si>
    <t>B</t>
  </si>
  <si>
    <t>A</t>
  </si>
  <si>
    <t>Accrual rate</t>
  </si>
  <si>
    <t>Grade A</t>
  </si>
  <si>
    <t>Grade B</t>
  </si>
  <si>
    <t>Withdraw benefit</t>
  </si>
  <si>
    <t>Investment return</t>
  </si>
  <si>
    <t>a65</t>
  </si>
  <si>
    <t>Normal Retirement Age</t>
  </si>
  <si>
    <t>SCR</t>
  </si>
  <si>
    <t>Age</t>
  </si>
  <si>
    <t>Salary</t>
  </si>
  <si>
    <t>e</t>
  </si>
  <si>
    <t>i</t>
  </si>
  <si>
    <t>AL</t>
  </si>
  <si>
    <t>Accu credit</t>
  </si>
  <si>
    <t>annual income</t>
  </si>
  <si>
    <t>Each credit (as annuity)
EOY</t>
  </si>
  <si>
    <t>Annual Income</t>
  </si>
  <si>
    <t>Contribution</t>
  </si>
  <si>
    <t>&gt;50</t>
  </si>
  <si>
    <t>=&lt;50</t>
  </si>
  <si>
    <t>30B</t>
  </si>
  <si>
    <t>Group</t>
  </si>
  <si>
    <t>Number of years of past service
(P)</t>
  </si>
  <si>
    <t>Accrual rate
(k)</t>
  </si>
  <si>
    <t>Salary inlfation
(e)</t>
  </si>
  <si>
    <t>Investment return
(i)</t>
  </si>
  <si>
    <t>Actuarial Liability
EOY
(AL)</t>
  </si>
  <si>
    <t>Current age
BOY
(X)</t>
  </si>
  <si>
    <t>Pensionable salary
BOY
(S)</t>
  </si>
  <si>
    <t>Check</t>
  </si>
  <si>
    <t>Actuarial Reserve
EOY
(AR)</t>
  </si>
  <si>
    <t>Withdraw benefit % of AR</t>
  </si>
  <si>
    <t>SCR
=k*[(1+e)/(1+i)]^(NRA-x-1)</t>
  </si>
  <si>
    <t>Grade:</t>
  </si>
  <si>
    <t>Age at start of year:</t>
  </si>
  <si>
    <t>NRA:</t>
  </si>
  <si>
    <t>Accrual rate:</t>
  </si>
  <si>
    <t>Average Salary:</t>
  </si>
  <si>
    <t>Salary increase:</t>
  </si>
  <si>
    <t>Entry Age:</t>
  </si>
  <si>
    <t>SCR
=k*(NRA-EA)*
[(1+e)/(1+i)]^(NRA-EA)</t>
  </si>
  <si>
    <t>Contribution (as lump sum)
EOY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</si>
</sst>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FFFF"/>
      <name val="Century Gothic"/>
      <family val="2"/>
    </font>
    <font>
      <sz val="10"/>
      <color rgb="FF000000"/>
      <name val="Century Gothic"/>
      <family val="2"/>
    </font>
    <font>
      <i/>
      <sz val="11"/>
      <color theme="1"/>
      <name val="Calibri"/>
      <family val="2"/>
      <scheme val="minor"/>
    </font>
    <font>
      <b/>
      <u val="singleAccounting"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9" fontId="0" fillId="3" borderId="0" xfId="0" applyNumberFormat="1" applyFill="1"/>
    <xf numFmtId="0" fontId="0" fillId="3" borderId="0" xfId="0" applyFill="1"/>
    <xf numFmtId="164" fontId="0" fillId="0" borderId="0" xfId="1" applyNumberFormat="1" applyFont="1"/>
    <xf numFmtId="10" fontId="0" fillId="0" borderId="0" xfId="3" applyNumberFormat="1" applyFont="1"/>
    <xf numFmtId="164" fontId="0" fillId="0" borderId="0" xfId="0" applyNumberFormat="1"/>
    <xf numFmtId="6" fontId="0" fillId="0" borderId="0" xfId="0" applyNumberFormat="1"/>
    <xf numFmtId="0" fontId="2" fillId="0" borderId="0" xfId="0" applyFont="1"/>
    <xf numFmtId="43" fontId="0" fillId="0" borderId="0" xfId="0" applyNumberFormat="1"/>
    <xf numFmtId="10" fontId="0" fillId="0" borderId="0" xfId="0" applyNumberFormat="1"/>
    <xf numFmtId="165" fontId="0" fillId="0" borderId="0" xfId="2" applyNumberFormat="1" applyFont="1"/>
    <xf numFmtId="164" fontId="0" fillId="4" borderId="0" xfId="0" applyNumberFormat="1" applyFill="1"/>
    <xf numFmtId="164" fontId="6" fillId="4" borderId="0" xfId="0" applyNumberFormat="1" applyFont="1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7" fillId="4" borderId="0" xfId="0" applyNumberFormat="1" applyFont="1" applyFill="1"/>
    <xf numFmtId="43" fontId="8" fillId="0" borderId="0" xfId="0" applyNumberFormat="1" applyFont="1"/>
    <xf numFmtId="165" fontId="8" fillId="0" borderId="0" xfId="2" applyNumberFormat="1" applyFont="1"/>
    <xf numFmtId="0" fontId="8" fillId="0" borderId="0" xfId="0" applyFont="1" applyAlignment="1">
      <alignment horizontal="center" vertical="center" wrapText="1"/>
    </xf>
    <xf numFmtId="10" fontId="0" fillId="5" borderId="0" xfId="3" applyNumberFormat="1" applyFont="1" applyFill="1"/>
    <xf numFmtId="0" fontId="4" fillId="6" borderId="0" xfId="0" applyFont="1" applyFill="1" applyAlignment="1">
      <alignment horizontal="center" vertical="center" wrapText="1"/>
    </xf>
    <xf numFmtId="166" fontId="0" fillId="0" borderId="6" xfId="3" applyNumberFormat="1" applyFont="1" applyBorder="1"/>
    <xf numFmtId="166" fontId="0" fillId="0" borderId="6" xfId="0" applyNumberFormat="1" applyBorder="1"/>
    <xf numFmtId="0" fontId="0" fillId="0" borderId="5" xfId="0" applyBorder="1"/>
    <xf numFmtId="0" fontId="0" fillId="0" borderId="9" xfId="0" quotePrefix="1" applyBorder="1"/>
    <xf numFmtId="0" fontId="0" fillId="0" borderId="10" xfId="0" applyBorder="1"/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166" fontId="0" fillId="0" borderId="14" xfId="3" applyNumberFormat="1" applyFont="1" applyBorder="1"/>
    <xf numFmtId="166" fontId="0" fillId="0" borderId="14" xfId="0" applyNumberFormat="1" applyBorder="1"/>
    <xf numFmtId="166" fontId="0" fillId="0" borderId="7" xfId="3" applyNumberFormat="1" applyFont="1" applyBorder="1"/>
    <xf numFmtId="166" fontId="0" fillId="0" borderId="15" xfId="0" applyNumberFormat="1" applyBorder="1"/>
    <xf numFmtId="166" fontId="6" fillId="0" borderId="13" xfId="0" applyNumberFormat="1" applyFont="1" applyBorder="1"/>
    <xf numFmtId="9" fontId="0" fillId="0" borderId="15" xfId="0" applyNumberFormat="1" applyBorder="1"/>
    <xf numFmtId="166" fontId="6" fillId="0" borderId="13" xfId="0" applyNumberFormat="1" applyFont="1" applyBorder="1" applyAlignment="1">
      <alignment horizontal="center" vertical="center"/>
    </xf>
    <xf numFmtId="166" fontId="6" fillId="0" borderId="15" xfId="0" applyNumberFormat="1" applyFont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3" applyFont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  <xf numFmtId="43" fontId="0" fillId="0" borderId="0" xfId="1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6" fontId="0" fillId="0" borderId="0" xfId="3" applyNumberFormat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66" fontId="0" fillId="3" borderId="0" xfId="0" applyNumberFormat="1" applyFill="1"/>
    <xf numFmtId="43" fontId="11" fillId="0" borderId="0" xfId="0" applyNumberFormat="1" applyFont="1" applyAlignment="1">
      <alignment horizontal="center" vertical="center"/>
    </xf>
    <xf numFmtId="43" fontId="11" fillId="0" borderId="0" xfId="0" applyNumberFormat="1" applyFont="1"/>
    <xf numFmtId="0" fontId="9" fillId="9" borderId="0" xfId="0" applyFont="1" applyFill="1" applyAlignment="1">
      <alignment horizontal="center" vertical="center" wrapText="1"/>
    </xf>
    <xf numFmtId="0" fontId="12" fillId="10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right" vertical="center"/>
    </xf>
    <xf numFmtId="0" fontId="6" fillId="8" borderId="0" xfId="0" applyFont="1" applyFill="1" applyAlignment="1">
      <alignment horizontal="right"/>
    </xf>
    <xf numFmtId="9" fontId="6" fillId="8" borderId="0" xfId="3" applyFont="1" applyFill="1" applyAlignment="1">
      <alignment horizontal="right"/>
    </xf>
    <xf numFmtId="165" fontId="6" fillId="8" borderId="0" xfId="2" applyNumberFormat="1" applyFont="1" applyFill="1" applyAlignment="1">
      <alignment horizontal="right"/>
    </xf>
    <xf numFmtId="10" fontId="6" fillId="8" borderId="0" xfId="3" applyNumberFormat="1" applyFont="1" applyFill="1" applyAlignment="1">
      <alignment horizontal="right"/>
    </xf>
    <xf numFmtId="0" fontId="0" fillId="8" borderId="0" xfId="0" applyFill="1" applyAlignment="1">
      <alignment horizontal="center" vertical="center"/>
    </xf>
    <xf numFmtId="9" fontId="0" fillId="8" borderId="0" xfId="3" applyFont="1" applyFill="1" applyAlignment="1">
      <alignment horizontal="center" vertical="center"/>
    </xf>
    <xf numFmtId="3" fontId="0" fillId="8" borderId="0" xfId="0" applyNumberFormat="1" applyFill="1" applyAlignment="1">
      <alignment horizontal="center" vertical="center"/>
    </xf>
    <xf numFmtId="166" fontId="0" fillId="8" borderId="0" xfId="3" applyNumberFormat="1" applyFont="1" applyFill="1" applyAlignment="1">
      <alignment horizontal="center" vertical="center"/>
    </xf>
    <xf numFmtId="164" fontId="6" fillId="8" borderId="0" xfId="1" applyNumberFormat="1" applyFont="1" applyFill="1" applyAlignment="1">
      <alignment horizontal="righ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'Figure 9.1'!$J$2:$J$38</c:f>
              <c:numCache>
                <c:formatCode>_(* #,##0_);_(* \(#,##0\);_(* "-"??_);_(@_)</c:formatCode>
                <c:ptCount val="37"/>
                <c:pt idx="0">
                  <c:v>10799.669890023582</c:v>
                </c:pt>
                <c:pt idx="1">
                  <c:v>22787.303467949761</c:v>
                </c:pt>
                <c:pt idx="2">
                  <c:v>36067.65753171176</c:v>
                </c:pt>
                <c:pt idx="3">
                  <c:v>50754.1610141645</c:v>
                </c:pt>
                <c:pt idx="4">
                  <c:v>66969.617501610934</c:v>
                </c:pt>
                <c:pt idx="5">
                  <c:v>84846.964216242486</c:v>
                </c:pt>
                <c:pt idx="6">
                  <c:v>104530.09198747967</c:v>
                </c:pt>
                <c:pt idx="7">
                  <c:v>126174.73109943392</c:v>
                </c:pt>
                <c:pt idx="8">
                  <c:v>149949.40829293319</c:v>
                </c:pt>
                <c:pt idx="9">
                  <c:v>176036.48062307877</c:v>
                </c:pt>
                <c:pt idx="10">
                  <c:v>204633.25232963727</c:v>
                </c:pt>
                <c:pt idx="11">
                  <c:v>235953.18137042187</c:v>
                </c:pt>
                <c:pt idx="12">
                  <c:v>270227.18280010164</c:v>
                </c:pt>
                <c:pt idx="13">
                  <c:v>307705.0367517572</c:v>
                </c:pt>
                <c:pt idx="14">
                  <c:v>348656.90939937456</c:v>
                </c:pt>
                <c:pt idx="15">
                  <c:v>393374.99595002568</c:v>
                </c:pt>
                <c:pt idx="16">
                  <c:v>442175.29543868982</c:v>
                </c:pt>
                <c:pt idx="17">
                  <c:v>495399.52788082708</c:v>
                </c:pt>
                <c:pt idx="18">
                  <c:v>553417.20518254652</c:v>
                </c:pt>
                <c:pt idx="19">
                  <c:v>616627.8681205411</c:v>
                </c:pt>
                <c:pt idx="20">
                  <c:v>685463.50268927705</c:v>
                </c:pt>
                <c:pt idx="21">
                  <c:v>760391.15017708461</c:v>
                </c:pt>
                <c:pt idx="22">
                  <c:v>841915.72648209671</c:v>
                </c:pt>
                <c:pt idx="23">
                  <c:v>930583.06742023514</c:v>
                </c:pt>
                <c:pt idx="24">
                  <c:v>1026983.218118012</c:v>
                </c:pt>
                <c:pt idx="25">
                  <c:v>1131753.9860307353</c:v>
                </c:pt>
                <c:pt idx="26">
                  <c:v>1245584.7786903752</c:v>
                </c:pt>
                <c:pt idx="27">
                  <c:v>1369220.7489761016</c:v>
                </c:pt>
                <c:pt idx="28">
                  <c:v>1503467.2725244013</c:v>
                </c:pt>
                <c:pt idx="29">
                  <c:v>1649194.7838654709</c:v>
                </c:pt>
                <c:pt idx="30">
                  <c:v>1807344.0000000002</c:v>
                </c:pt>
                <c:pt idx="31">
                  <c:v>150612.00000000003</c:v>
                </c:pt>
                <c:pt idx="32">
                  <c:v>150612.00000000003</c:v>
                </c:pt>
                <c:pt idx="33">
                  <c:v>150612.00000000003</c:v>
                </c:pt>
                <c:pt idx="34">
                  <c:v>150612.00000000003</c:v>
                </c:pt>
                <c:pt idx="35">
                  <c:v>150612.00000000003</c:v>
                </c:pt>
                <c:pt idx="36">
                  <c:v>150612.00000000003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3864808"/>
        <c:axId val="323864416"/>
      </c:barChart>
      <c:catAx>
        <c:axId val="323864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64416"/>
        <c:crosses val="autoZero"/>
        <c:auto val="1"/>
        <c:lblAlgn val="ctr"/>
        <c:lblOffset val="100"/>
        <c:noMultiLvlLbl val="0"/>
      </c:catAx>
      <c:valAx>
        <c:axId val="323864416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6480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152960</xdr:colOff>
      <xdr:row>8</xdr:row>
      <xdr:rowOff>375396</xdr:rowOff>
    </xdr:from>
    <xdr:to>
      <xdr:col>26</xdr:col>
      <xdr:colOff>45736</xdr:colOff>
      <xdr:row>23</xdr:row>
      <xdr:rowOff>19464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49960" y="565896"/>
          <a:ext cx="6549070" cy="29722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152960</xdr:colOff>
      <xdr:row>8</xdr:row>
      <xdr:rowOff>375396</xdr:rowOff>
    </xdr:from>
    <xdr:to>
      <xdr:col>26</xdr:col>
      <xdr:colOff>45736</xdr:colOff>
      <xdr:row>23</xdr:row>
      <xdr:rowOff>19464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40435" y="1947021"/>
          <a:ext cx="6598376" cy="2968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156882</xdr:colOff>
      <xdr:row>32</xdr:row>
      <xdr:rowOff>78441</xdr:rowOff>
    </xdr:from>
    <xdr:to>
      <xdr:col>8</xdr:col>
      <xdr:colOff>795616</xdr:colOff>
      <xdr:row>47</xdr:row>
      <xdr:rowOff>155761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</sheetPr>
  <dimension ref="A2:C26"/>
  <sheetViews>
    <sheetView workbookViewId="0">
      <selection activeCell="B14" sqref="B14"/>
    </sheetView>
  </sheetViews>
  <sheetFormatPr defaultRowHeight="15" x14ac:dyDescent="0.25"/>
  <cols>
    <col min="1" max="1" width="30.85546875" bestFit="1" customWidth="1"/>
  </cols>
  <sheetData>
    <row r="2" spans="1:3" x14ac:dyDescent="0.25">
      <c r="A2">
        <v>1</v>
      </c>
      <c r="B2" t="s">
        <v>0</v>
      </c>
    </row>
    <row r="6" spans="1:3" x14ac:dyDescent="0.25">
      <c r="A6" t="s">
        <v>13</v>
      </c>
      <c r="B6" t="s">
        <v>14</v>
      </c>
      <c r="C6" s="9">
        <v>0.1</v>
      </c>
    </row>
    <row r="7" spans="1:3" x14ac:dyDescent="0.25">
      <c r="B7" t="s">
        <v>15</v>
      </c>
      <c r="C7" s="9">
        <v>0.05</v>
      </c>
    </row>
    <row r="9" spans="1:3" x14ac:dyDescent="0.25">
      <c r="A9" t="s">
        <v>19</v>
      </c>
      <c r="B9" t="s">
        <v>14</v>
      </c>
      <c r="C9" s="10">
        <v>50</v>
      </c>
    </row>
    <row r="10" spans="1:3" x14ac:dyDescent="0.25">
      <c r="B10" t="s">
        <v>15</v>
      </c>
      <c r="C10" s="10">
        <v>60</v>
      </c>
    </row>
    <row r="14" spans="1:3" x14ac:dyDescent="0.25">
      <c r="A14" t="s">
        <v>1</v>
      </c>
    </row>
    <row r="16" spans="1:3" x14ac:dyDescent="0.25">
      <c r="A16" t="s">
        <v>2</v>
      </c>
    </row>
    <row r="18" spans="1:3" x14ac:dyDescent="0.25">
      <c r="A18" t="s">
        <v>3</v>
      </c>
    </row>
    <row r="19" spans="1:3" x14ac:dyDescent="0.25">
      <c r="A19" t="s">
        <v>44</v>
      </c>
      <c r="B19" s="56">
        <v>0.75</v>
      </c>
    </row>
    <row r="20" spans="1:3" x14ac:dyDescent="0.25">
      <c r="A20" t="s">
        <v>4</v>
      </c>
      <c r="B20" t="s">
        <v>14</v>
      </c>
      <c r="C20" s="56">
        <f>'opening demographics'!F12</f>
        <v>3.6484317092170926E-2</v>
      </c>
    </row>
    <row r="21" spans="1:3" x14ac:dyDescent="0.25">
      <c r="B21" t="s">
        <v>15</v>
      </c>
      <c r="C21" s="56">
        <f>'opening demographics'!G12</f>
        <v>1.501035790919647E-2</v>
      </c>
    </row>
    <row r="22" spans="1:3" x14ac:dyDescent="0.25">
      <c r="A22" t="s">
        <v>5</v>
      </c>
    </row>
    <row r="24" spans="1:3" x14ac:dyDescent="0.25">
      <c r="A24" t="s">
        <v>17</v>
      </c>
      <c r="B24" s="9">
        <v>0.04</v>
      </c>
    </row>
    <row r="26" spans="1:3" x14ac:dyDescent="0.25">
      <c r="A2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59999389629810485"/>
  </sheetPr>
  <dimension ref="B2:O80"/>
  <sheetViews>
    <sheetView zoomScale="85" zoomScaleNormal="85" workbookViewId="0">
      <selection activeCell="E21" sqref="E21"/>
    </sheetView>
  </sheetViews>
  <sheetFormatPr defaultRowHeight="15" x14ac:dyDescent="0.25"/>
  <cols>
    <col min="2" max="2" width="14.85546875" customWidth="1"/>
    <col min="3" max="3" width="17.85546875" bestFit="1" customWidth="1"/>
    <col min="4" max="4" width="11.140625" customWidth="1"/>
    <col min="5" max="5" width="17.85546875" bestFit="1" customWidth="1"/>
    <col min="6" max="6" width="14.42578125" bestFit="1" customWidth="1"/>
    <col min="7" max="7" width="17.42578125" bestFit="1" customWidth="1"/>
    <col min="8" max="8" width="18.140625" customWidth="1"/>
    <col min="9" max="9" width="13.85546875" customWidth="1"/>
    <col min="10" max="10" width="16.42578125" bestFit="1" customWidth="1"/>
    <col min="11" max="11" width="16.5703125" bestFit="1" customWidth="1"/>
    <col min="12" max="12" width="17" bestFit="1" customWidth="1"/>
    <col min="13" max="13" width="7.85546875" customWidth="1"/>
    <col min="14" max="14" width="9.5703125" bestFit="1" customWidth="1"/>
  </cols>
  <sheetData>
    <row r="2" spans="2:15" ht="18.75" x14ac:dyDescent="0.25">
      <c r="B2" s="47" t="s">
        <v>33</v>
      </c>
      <c r="C2" s="61" t="s">
        <v>46</v>
      </c>
      <c r="D2" s="62" t="str">
        <f>RIGHT($B$2,1)</f>
        <v>B</v>
      </c>
    </row>
    <row r="3" spans="2:15" x14ac:dyDescent="0.25">
      <c r="C3" s="61" t="s">
        <v>47</v>
      </c>
      <c r="D3" s="62" t="str">
        <f>LEFT($B$2,2)</f>
        <v>30</v>
      </c>
    </row>
    <row r="4" spans="2:15" x14ac:dyDescent="0.25">
      <c r="C4" s="61" t="s">
        <v>48</v>
      </c>
      <c r="D4" s="62">
        <f ca="1">INDIRECT("NRA_"&amp;$D$2)</f>
        <v>60</v>
      </c>
    </row>
    <row r="5" spans="2:15" x14ac:dyDescent="0.25">
      <c r="C5" s="61" t="s">
        <v>49</v>
      </c>
      <c r="D5" s="63">
        <f ca="1">INDIRECT("accrual_rate_"&amp;$D$2)</f>
        <v>0.05</v>
      </c>
    </row>
    <row r="6" spans="2:15" x14ac:dyDescent="0.25">
      <c r="C6" s="61" t="s">
        <v>50</v>
      </c>
      <c r="D6" s="64">
        <f>VLOOKUP($B$2,'opening demographics'!$A$1:$E$11,4,FALSE)</f>
        <v>78000</v>
      </c>
    </row>
    <row r="7" spans="2:15" x14ac:dyDescent="0.25">
      <c r="C7" s="61" t="s">
        <v>51</v>
      </c>
      <c r="D7" s="65">
        <f ca="1">INDIRECT("e_"&amp;$D$2)</f>
        <v>1.501035790919647E-2</v>
      </c>
    </row>
    <row r="9" spans="2:15" ht="51.75" customHeight="1" x14ac:dyDescent="0.25">
      <c r="B9" s="59" t="s">
        <v>35</v>
      </c>
      <c r="C9" s="59" t="s">
        <v>40</v>
      </c>
      <c r="D9" s="59" t="s">
        <v>36</v>
      </c>
      <c r="E9" s="59" t="s">
        <v>41</v>
      </c>
      <c r="F9" s="59" t="s">
        <v>37</v>
      </c>
      <c r="G9" s="59" t="s">
        <v>38</v>
      </c>
      <c r="H9" s="59" t="s">
        <v>45</v>
      </c>
      <c r="I9" s="59" t="s">
        <v>30</v>
      </c>
      <c r="J9" s="59" t="s">
        <v>39</v>
      </c>
      <c r="K9" s="59" t="s">
        <v>43</v>
      </c>
      <c r="L9" s="59" t="s">
        <v>16</v>
      </c>
      <c r="N9" s="60" t="s">
        <v>42</v>
      </c>
      <c r="O9" s="60"/>
    </row>
    <row r="10" spans="2:15" x14ac:dyDescent="0.25">
      <c r="B10" s="48">
        <v>1</v>
      </c>
      <c r="C10" s="66" t="str">
        <f>D3</f>
        <v>30</v>
      </c>
      <c r="D10" s="67">
        <f ca="1">D5</f>
        <v>0.05</v>
      </c>
      <c r="E10" s="68">
        <f>D6</f>
        <v>78000</v>
      </c>
      <c r="F10" s="69">
        <f ca="1">D7</f>
        <v>1.501035790919647E-2</v>
      </c>
      <c r="G10" s="53">
        <f t="shared" ref="G10:G25" si="0">i</f>
        <v>0.04</v>
      </c>
      <c r="H10" s="50">
        <f ca="1">D10*((1+F10)/(1+G10))^($D$4-C10-1)</f>
        <v>2.469715426503221E-2</v>
      </c>
      <c r="I10" s="54">
        <f ca="1">J10</f>
        <v>1880.090054241673</v>
      </c>
      <c r="J10" s="51">
        <f ca="1">IF($C10="",0,D10*E10*B10*((1+F10)/(1+G10))^($D$4-C10))</f>
        <v>1880.090054241673</v>
      </c>
      <c r="K10" s="54">
        <f ca="1">I10</f>
        <v>1880.090054241673</v>
      </c>
      <c r="L10" s="55">
        <f ca="1">K10*Assumptions!$B$19</f>
        <v>1410.0675406812547</v>
      </c>
      <c r="N10" s="57"/>
      <c r="O10" s="58"/>
    </row>
    <row r="11" spans="2:15" x14ac:dyDescent="0.25">
      <c r="B11" s="48">
        <f ca="1">IF($C11="","",B10+1)</f>
        <v>2</v>
      </c>
      <c r="C11" s="22">
        <f ca="1">IF(C10="","",IF($D$2="A",C10+1,IF(C10+1&gt;$D$4,"",C10+1)))</f>
        <v>31</v>
      </c>
      <c r="D11" s="49">
        <f ca="1">IF($C11="","",D10)</f>
        <v>0.05</v>
      </c>
      <c r="E11" s="52">
        <f ca="1">IF($C11="","",E10*(1+F10))</f>
        <v>79170.807916917329</v>
      </c>
      <c r="F11" s="53">
        <f ca="1">IF($C11="","",F10)</f>
        <v>1.501035790919647E-2</v>
      </c>
      <c r="G11" s="53">
        <f ca="1">IF($C11="","",G10)</f>
        <v>0.04</v>
      </c>
      <c r="H11" s="50">
        <f ca="1">D11*((1+F11)/(1+G11))^($D$4-C11-1)</f>
        <v>2.5305200321838785E-2</v>
      </c>
      <c r="I11" s="54">
        <f ca="1">IF($C11="","",H10*E11)</f>
        <v>1955.2936564113406</v>
      </c>
      <c r="J11" s="51">
        <f ca="1">IF($C11="",0,D11*E11*B11*((1+F11)/(1+G11))^($D$4-C11))</f>
        <v>3910.5873128226813</v>
      </c>
      <c r="K11" s="54">
        <f ca="1">IF($C11="",0,K10*(1+i)+I11)</f>
        <v>3910.5873128226804</v>
      </c>
      <c r="L11" s="55">
        <f ca="1">K11*Assumptions!$B$19</f>
        <v>2932.94048461701</v>
      </c>
      <c r="N11" s="57">
        <f ca="1">IF($C11="","",J11-J10*(1+i))</f>
        <v>1955.2936564113413</v>
      </c>
      <c r="O11" s="58">
        <f ca="1">IFERROR(N11-I11,"")</f>
        <v>6.8212102632969618E-13</v>
      </c>
    </row>
    <row r="12" spans="2:15" x14ac:dyDescent="0.25">
      <c r="B12" s="48">
        <f t="shared" ref="B12:B57" ca="1" si="1">IF($C12="","",B11+1)</f>
        <v>3</v>
      </c>
      <c r="C12" s="22">
        <f t="shared" ref="C12:C57" ca="1" si="2">IF(C11="","",IF($D$2="A",C11+1,IF(C11+1&gt;$D$4,"",C11+1)))</f>
        <v>32</v>
      </c>
      <c r="D12" s="49">
        <f t="shared" ref="D12:D57" ca="1" si="3">IF($C12="","",D11)</f>
        <v>0.05</v>
      </c>
      <c r="E12" s="52">
        <f t="shared" ref="E12:E57" ca="1" si="4">IF($C12="","",E11*(1+F11))</f>
        <v>80359.190079710505</v>
      </c>
      <c r="F12" s="53">
        <f t="shared" ref="F12:F57" ca="1" si="5">IF($C12="","",F11)</f>
        <v>1.501035790919647E-2</v>
      </c>
      <c r="G12" s="53">
        <f t="shared" ref="G12:G57" ca="1" si="6">IF($C12="","",G11)</f>
        <v>0.04</v>
      </c>
      <c r="H12" s="50">
        <f ca="1">D12*((1+F12)/(1+G12))^($D$4-C12-1)</f>
        <v>2.5928216524729014E-2</v>
      </c>
      <c r="I12" s="54">
        <f t="shared" ref="I12:I57" ca="1" si="7">IF($C12="","",H11*E12)</f>
        <v>2033.5054026677944</v>
      </c>
      <c r="J12" s="51">
        <f ca="1">IF($C12="",0,D12*E12*B12*((1+F12)/(1+G12))^($D$4-C12))</f>
        <v>6100.5162080033833</v>
      </c>
      <c r="K12" s="54">
        <f ca="1">IF($C12="",0,K11*(1+i)+I12)</f>
        <v>6100.5162080033824</v>
      </c>
      <c r="L12" s="55">
        <f ca="1">K12*Assumptions!$B$19</f>
        <v>4575.3871560025364</v>
      </c>
      <c r="N12" s="57">
        <f ca="1">IF($C12="","",J12-J11*(1+i))</f>
        <v>2033.5054026677944</v>
      </c>
      <c r="O12" s="58">
        <f ca="1">IFERROR(N12-I12,"")</f>
        <v>0</v>
      </c>
    </row>
    <row r="13" spans="2:15" x14ac:dyDescent="0.25">
      <c r="B13" s="48">
        <f t="shared" ca="1" si="1"/>
        <v>4</v>
      </c>
      <c r="C13" s="22">
        <f t="shared" ca="1" si="2"/>
        <v>33</v>
      </c>
      <c r="D13" s="49">
        <f t="shared" ca="1" si="3"/>
        <v>0.05</v>
      </c>
      <c r="E13" s="52">
        <f t="shared" ca="1" si="4"/>
        <v>81565.410284100115</v>
      </c>
      <c r="F13" s="53">
        <f t="shared" ca="1" si="5"/>
        <v>1.501035790919647E-2</v>
      </c>
      <c r="G13" s="53">
        <f t="shared" ca="1" si="6"/>
        <v>0.04</v>
      </c>
      <c r="H13" s="50">
        <f ca="1">D13*((1+F13)/(1+G13))^($D$4-C13-1)</f>
        <v>2.6566571439983783E-2</v>
      </c>
      <c r="I13" s="54">
        <f t="shared" ca="1" si="7"/>
        <v>2114.8456187745064</v>
      </c>
      <c r="J13" s="51">
        <f ca="1">IF($C13="",0,D13*E13*B13*((1+F13)/(1+G13))^($D$4-C13))</f>
        <v>8459.3824750980257</v>
      </c>
      <c r="K13" s="54">
        <f ca="1">IF($C13="",0,K12*(1+i)+I13)</f>
        <v>8459.3824750980239</v>
      </c>
      <c r="L13" s="55">
        <f ca="1">K13*Assumptions!$B$19</f>
        <v>6344.5368563235179</v>
      </c>
      <c r="N13" s="57">
        <f ca="1">IF($C13="","",J13-J12*(1+i))</f>
        <v>2114.8456187745069</v>
      </c>
      <c r="O13" s="58">
        <f ca="1">IFERROR(N13-I13,"")</f>
        <v>4.5474735088646412E-13</v>
      </c>
    </row>
    <row r="14" spans="2:15" x14ac:dyDescent="0.25">
      <c r="B14" s="48">
        <f t="shared" ca="1" si="1"/>
        <v>5</v>
      </c>
      <c r="C14" s="22">
        <f t="shared" ca="1" si="2"/>
        <v>34</v>
      </c>
      <c r="D14" s="49">
        <f t="shared" ca="1" si="3"/>
        <v>0.05</v>
      </c>
      <c r="E14" s="52">
        <f t="shared" ca="1" si="4"/>
        <v>82789.736285474908</v>
      </c>
      <c r="F14" s="53">
        <f t="shared" ca="1" si="5"/>
        <v>1.501035790919647E-2</v>
      </c>
      <c r="G14" s="53">
        <f t="shared" ca="1" si="6"/>
        <v>0.04</v>
      </c>
      <c r="H14" s="50">
        <f ca="1">D14*((1+F14)/(1+G14))^($D$4-C14-1)</f>
        <v>2.722064270801744E-2</v>
      </c>
      <c r="I14" s="54">
        <f t="shared" ca="1" si="7"/>
        <v>2199.4394435254867</v>
      </c>
      <c r="J14" s="51">
        <f ca="1">IF($C14="",0,D14*E14*B14*((1+F14)/(1+G14))^($D$4-C14))</f>
        <v>10997.197217627436</v>
      </c>
      <c r="K14" s="54">
        <f ca="1">IF($C14="",0,K13*(1+i)+I14)</f>
        <v>10997.197217627432</v>
      </c>
      <c r="L14" s="55">
        <f ca="1">K14*Assumptions!$B$19</f>
        <v>8247.897913220575</v>
      </c>
      <c r="N14" s="57">
        <f ca="1">IF($C14="","",J14-J13*(1+i))</f>
        <v>2199.439443525489</v>
      </c>
      <c r="O14" s="58">
        <f ca="1">IFERROR(N14-I14,"")</f>
        <v>2.2737367544323206E-12</v>
      </c>
    </row>
    <row r="15" spans="2:15" x14ac:dyDescent="0.25">
      <c r="B15" s="48">
        <f t="shared" ca="1" si="1"/>
        <v>6</v>
      </c>
      <c r="C15" s="22">
        <f t="shared" ca="1" si="2"/>
        <v>35</v>
      </c>
      <c r="D15" s="49">
        <f t="shared" ca="1" si="3"/>
        <v>0.05</v>
      </c>
      <c r="E15" s="52">
        <f t="shared" ca="1" si="4"/>
        <v>84032.439858327882</v>
      </c>
      <c r="F15" s="53">
        <f t="shared" ca="1" si="5"/>
        <v>1.501035790919647E-2</v>
      </c>
      <c r="G15" s="53">
        <f t="shared" ca="1" si="6"/>
        <v>0.04</v>
      </c>
      <c r="H15" s="50">
        <f ca="1">D15*((1+F15)/(1+G15))^($D$4-C15-1)</f>
        <v>2.7890817266783718E-2</v>
      </c>
      <c r="I15" s="54">
        <f t="shared" ca="1" si="7"/>
        <v>2287.4170212665067</v>
      </c>
      <c r="J15" s="51">
        <f ca="1">IF($C15="",0,D15*E15*B15*((1+F15)/(1+G15))^($D$4-C15))</f>
        <v>13724.502127599042</v>
      </c>
      <c r="K15" s="54">
        <f ca="1">IF($C15="",0,K14*(1+i)+I15)</f>
        <v>13724.502127599037</v>
      </c>
      <c r="L15" s="55">
        <f ca="1">K15*Assumptions!$B$19</f>
        <v>10293.376595699277</v>
      </c>
      <c r="N15" s="57">
        <f ca="1">IF($C15="","",J15-J14*(1+i))</f>
        <v>2287.4170212665085</v>
      </c>
      <c r="O15" s="58">
        <f ca="1">IFERROR(N15-I15,"")</f>
        <v>1.8189894035458565E-12</v>
      </c>
    </row>
    <row r="16" spans="2:15" x14ac:dyDescent="0.25">
      <c r="B16" s="48">
        <f t="shared" ca="1" si="1"/>
        <v>7</v>
      </c>
      <c r="C16" s="22">
        <f t="shared" ca="1" si="2"/>
        <v>36</v>
      </c>
      <c r="D16" s="49">
        <f t="shared" ca="1" si="3"/>
        <v>0.05</v>
      </c>
      <c r="E16" s="52">
        <f t="shared" ca="1" si="4"/>
        <v>85293.796856584406</v>
      </c>
      <c r="F16" s="53">
        <f t="shared" ca="1" si="5"/>
        <v>1.501035790919647E-2</v>
      </c>
      <c r="G16" s="53">
        <f t="shared" ca="1" si="6"/>
        <v>0.04</v>
      </c>
      <c r="H16" s="50">
        <f ca="1">D16*((1+F16)/(1+G16))^($D$4-C16-1)</f>
        <v>2.8577491580681982E-2</v>
      </c>
      <c r="I16" s="54">
        <f t="shared" ca="1" si="7"/>
        <v>2378.9137021171673</v>
      </c>
      <c r="J16" s="51">
        <f ca="1">IF($C16="",0,D16*E16*B16*((1+F16)/(1+G16))^($D$4-C16))</f>
        <v>16652.395914820172</v>
      </c>
      <c r="K16" s="54">
        <f ca="1">IF($C16="",0,K15*(1+i)+I16)</f>
        <v>16652.395914820165</v>
      </c>
      <c r="L16" s="55">
        <f ca="1">K16*Assumptions!$B$19</f>
        <v>12489.296936115123</v>
      </c>
      <c r="N16" s="57">
        <f ca="1">IF($C16="","",J16-J15*(1+i))</f>
        <v>2378.9137021171682</v>
      </c>
      <c r="O16" s="58">
        <f ca="1">IFERROR(N16-I16,"")</f>
        <v>9.0949470177292824E-13</v>
      </c>
    </row>
    <row r="17" spans="2:15" x14ac:dyDescent="0.25">
      <c r="B17" s="48">
        <f t="shared" ca="1" si="1"/>
        <v>8</v>
      </c>
      <c r="C17" s="22">
        <f t="shared" ca="1" si="2"/>
        <v>37</v>
      </c>
      <c r="D17" s="49">
        <f t="shared" ca="1" si="3"/>
        <v>0.05</v>
      </c>
      <c r="E17" s="52">
        <f t="shared" ca="1" si="4"/>
        <v>86574.087274836042</v>
      </c>
      <c r="F17" s="53">
        <f t="shared" ca="1" si="5"/>
        <v>1.501035790919647E-2</v>
      </c>
      <c r="G17" s="53">
        <f t="shared" ca="1" si="6"/>
        <v>0.04</v>
      </c>
      <c r="H17" s="50">
        <f ca="1">D17*((1+F17)/(1+G17))^($D$4-C17-1)</f>
        <v>2.928107187509912E-2</v>
      </c>
      <c r="I17" s="54">
        <f t="shared" ca="1" si="7"/>
        <v>2474.0702502018539</v>
      </c>
      <c r="J17" s="51">
        <f ca="1">IF($C17="",0,D17*E17*B17*((1+F17)/(1+G17))^($D$4-C17))</f>
        <v>19792.562001614831</v>
      </c>
      <c r="K17" s="54">
        <f ca="1">IF($C17="",0,K16*(1+i)+I17)</f>
        <v>19792.562001614824</v>
      </c>
      <c r="L17" s="55">
        <f ca="1">K17*Assumptions!$B$19</f>
        <v>14844.421501211118</v>
      </c>
      <c r="N17" s="57">
        <f ca="1">IF($C17="","",J17-J16*(1+i))</f>
        <v>2474.0702502018503</v>
      </c>
      <c r="O17" s="58">
        <f ca="1">IFERROR(N17-I17,"")</f>
        <v>-3.637978807091713E-12</v>
      </c>
    </row>
    <row r="18" spans="2:15" x14ac:dyDescent="0.25">
      <c r="B18" s="48">
        <f t="shared" ca="1" si="1"/>
        <v>9</v>
      </c>
      <c r="C18" s="22">
        <f t="shared" ca="1" si="2"/>
        <v>38</v>
      </c>
      <c r="D18" s="49">
        <f t="shared" ca="1" si="3"/>
        <v>0.05</v>
      </c>
      <c r="E18" s="52">
        <f t="shared" ca="1" si="4"/>
        <v>87873.595310493343</v>
      </c>
      <c r="F18" s="53">
        <f t="shared" ca="1" si="5"/>
        <v>1.501035790919647E-2</v>
      </c>
      <c r="G18" s="53">
        <f t="shared" ca="1" si="6"/>
        <v>0.04</v>
      </c>
      <c r="H18" s="50">
        <f ca="1">D18*((1+F18)/(1+G18))^($D$4-C18-1)</f>
        <v>3.0001974376725894E-2</v>
      </c>
      <c r="I18" s="54">
        <f t="shared" ca="1" si="7"/>
        <v>2573.0330602099284</v>
      </c>
      <c r="J18" s="51">
        <f ca="1">IF($C18="",0,D18*E18*B18*((1+F18)/(1+G18))^($D$4-C18))</f>
        <v>23157.297541889358</v>
      </c>
      <c r="K18" s="54">
        <f ca="1">IF($C18="",0,K17*(1+i)+I18)</f>
        <v>23157.297541889344</v>
      </c>
      <c r="L18" s="55">
        <f ca="1">K18*Assumptions!$B$19</f>
        <v>17367.973156417007</v>
      </c>
      <c r="N18" s="57">
        <f ca="1">IF($C18="","",J18-J17*(1+i))</f>
        <v>2573.0330602099348</v>
      </c>
      <c r="O18" s="58">
        <f ca="1">IFERROR(N18-I18,"")</f>
        <v>6.3664629124104977E-12</v>
      </c>
    </row>
    <row r="19" spans="2:15" x14ac:dyDescent="0.25">
      <c r="B19" s="48">
        <f t="shared" ca="1" si="1"/>
        <v>10</v>
      </c>
      <c r="C19" s="22">
        <f t="shared" ca="1" si="2"/>
        <v>39</v>
      </c>
      <c r="D19" s="49">
        <f t="shared" ca="1" si="3"/>
        <v>0.05</v>
      </c>
      <c r="E19" s="52">
        <f t="shared" ca="1" si="4"/>
        <v>89192.609426871742</v>
      </c>
      <c r="F19" s="53">
        <f t="shared" ca="1" si="5"/>
        <v>1.501035790919647E-2</v>
      </c>
      <c r="G19" s="53">
        <f t="shared" ca="1" si="6"/>
        <v>0.04</v>
      </c>
      <c r="H19" s="50">
        <f ca="1">D19*((1+F19)/(1+G19))^($D$4-C19-1)</f>
        <v>3.0740625559789892E-2</v>
      </c>
      <c r="I19" s="54">
        <f t="shared" ca="1" si="7"/>
        <v>2675.9543826183267</v>
      </c>
      <c r="J19" s="51">
        <f ca="1">IF($C19="",0,D19*E19*B19*((1+F19)/(1+G19))^($D$4-C19))</f>
        <v>26759.543826183268</v>
      </c>
      <c r="K19" s="54">
        <f ca="1">IF($C19="",0,K18*(1+i)+I19)</f>
        <v>26759.543826183242</v>
      </c>
      <c r="L19" s="55">
        <f ca="1">K19*Assumptions!$B$19</f>
        <v>20069.657869637431</v>
      </c>
      <c r="N19" s="57">
        <f ca="1">IF($C19="","",J19-J18*(1+i))</f>
        <v>2675.9543826183326</v>
      </c>
      <c r="O19" s="58">
        <f ca="1">IFERROR(N19-I19,"")</f>
        <v>5.9117155615240335E-12</v>
      </c>
    </row>
    <row r="20" spans="2:15" x14ac:dyDescent="0.25">
      <c r="B20" s="48">
        <f t="shared" ca="1" si="1"/>
        <v>11</v>
      </c>
      <c r="C20" s="22">
        <f t="shared" ca="1" si="2"/>
        <v>40</v>
      </c>
      <c r="D20" s="49">
        <f t="shared" ca="1" si="3"/>
        <v>0.05</v>
      </c>
      <c r="E20" s="52">
        <f t="shared" ca="1" si="4"/>
        <v>90531.422417224254</v>
      </c>
      <c r="F20" s="53">
        <f t="shared" ca="1" si="5"/>
        <v>1.501035790919647E-2</v>
      </c>
      <c r="G20" s="53">
        <f t="shared" ca="1" si="6"/>
        <v>0.04</v>
      </c>
      <c r="H20" s="50">
        <f ca="1">D20*((1+F20)/(1+G20))^($D$4-C20-1)</f>
        <v>3.1497462398350794E-2</v>
      </c>
      <c r="I20" s="54">
        <f t="shared" ca="1" si="7"/>
        <v>2782.9925579230594</v>
      </c>
      <c r="J20" s="51">
        <f ca="1">IF($C20="",0,D20*E20*B20*((1+F20)/(1+G20))^($D$4-C20))</f>
        <v>30612.918137153654</v>
      </c>
      <c r="K20" s="54">
        <f ca="1">IF($C20="",0,K19*(1+i)+I20)</f>
        <v>30612.918137153632</v>
      </c>
      <c r="L20" s="55">
        <f ca="1">K20*Assumptions!$B$19</f>
        <v>22959.688602865222</v>
      </c>
      <c r="N20" s="57">
        <f ca="1">IF($C20="","",J20-J19*(1+i))</f>
        <v>2782.9925579230548</v>
      </c>
      <c r="O20" s="58">
        <f ca="1">IFERROR(N20-I20,"")</f>
        <v>-4.5474735088646412E-12</v>
      </c>
    </row>
    <row r="21" spans="2:15" x14ac:dyDescent="0.25">
      <c r="B21" s="48">
        <f t="shared" ca="1" si="1"/>
        <v>12</v>
      </c>
      <c r="C21" s="22">
        <f t="shared" ca="1" si="2"/>
        <v>41</v>
      </c>
      <c r="D21" s="49">
        <f t="shared" ca="1" si="3"/>
        <v>0.05</v>
      </c>
      <c r="E21" s="52">
        <f t="shared" ca="1" si="4"/>
        <v>91890.331469735436</v>
      </c>
      <c r="F21" s="53">
        <f t="shared" ca="1" si="5"/>
        <v>1.501035790919647E-2</v>
      </c>
      <c r="G21" s="53">
        <f t="shared" ca="1" si="6"/>
        <v>0.04</v>
      </c>
      <c r="H21" s="50">
        <f ca="1">D21*((1+F21)/(1+G21))^($D$4-C21-1)</f>
        <v>3.2272932624807085E-2</v>
      </c>
      <c r="I21" s="54">
        <f t="shared" ca="1" si="7"/>
        <v>2894.3122602399826</v>
      </c>
      <c r="J21" s="51">
        <f ca="1">IF($C21="",0,D21*E21*B21*((1+F21)/(1+G21))^($D$4-C21))</f>
        <v>34731.747122879788</v>
      </c>
      <c r="K21" s="54">
        <f ca="1">IF($C21="",0,K20*(1+i)+I21)</f>
        <v>34731.747122879766</v>
      </c>
      <c r="L21" s="55">
        <f ca="1">K21*Assumptions!$B$19</f>
        <v>26048.810342159824</v>
      </c>
      <c r="N21" s="57">
        <f ca="1">IF($C21="","",J21-J20*(1+i))</f>
        <v>2894.3122602399853</v>
      </c>
      <c r="O21" s="58">
        <f ca="1">IFERROR(N21-I21,"")</f>
        <v>2.7284841053187847E-12</v>
      </c>
    </row>
    <row r="22" spans="2:15" x14ac:dyDescent="0.25">
      <c r="B22" s="48">
        <f t="shared" ca="1" si="1"/>
        <v>13</v>
      </c>
      <c r="C22" s="22">
        <f t="shared" ca="1" si="2"/>
        <v>42</v>
      </c>
      <c r="D22" s="49">
        <f t="shared" ca="1" si="3"/>
        <v>0.05</v>
      </c>
      <c r="E22" s="52">
        <f t="shared" ca="1" si="4"/>
        <v>93269.63823349087</v>
      </c>
      <c r="F22" s="53">
        <f t="shared" ca="1" si="5"/>
        <v>1.501035790919647E-2</v>
      </c>
      <c r="G22" s="53">
        <f t="shared" ca="1" si="6"/>
        <v>0.04</v>
      </c>
      <c r="H22" s="50">
        <f ca="1">D22*((1+F22)/(1+G22))^($D$4-C22-1)</f>
        <v>3.3067494994767348E-2</v>
      </c>
      <c r="I22" s="54">
        <f t="shared" ca="1" si="7"/>
        <v>3010.0847506495816</v>
      </c>
      <c r="J22" s="51">
        <f ca="1">IF($C22="",0,D22*E22*B22*((1+F22)/(1+G22))^($D$4-C22))</f>
        <v>39131.101758444565</v>
      </c>
      <c r="K22" s="54">
        <f ca="1">IF($C22="",0,K21*(1+i)+I22)</f>
        <v>39131.101758444544</v>
      </c>
      <c r="L22" s="55">
        <f ca="1">K22*Assumptions!$B$19</f>
        <v>29348.326318833409</v>
      </c>
      <c r="N22" s="57">
        <f ca="1">IF($C22="","",J22-J21*(1+i))</f>
        <v>3010.0847506495847</v>
      </c>
      <c r="O22" s="58">
        <f ca="1">IFERROR(N22-I22,"")</f>
        <v>3.1832314562052488E-12</v>
      </c>
    </row>
    <row r="23" spans="2:15" x14ac:dyDescent="0.25">
      <c r="B23" s="48">
        <f t="shared" ca="1" si="1"/>
        <v>14</v>
      </c>
      <c r="C23" s="22">
        <f t="shared" ca="1" si="2"/>
        <v>43</v>
      </c>
      <c r="D23" s="49">
        <f t="shared" ca="1" si="3"/>
        <v>0.05</v>
      </c>
      <c r="E23" s="52">
        <f t="shared" ca="1" si="4"/>
        <v>94669.648885436836</v>
      </c>
      <c r="F23" s="53">
        <f t="shared" ca="1" si="5"/>
        <v>1.501035790919647E-2</v>
      </c>
      <c r="G23" s="53">
        <f t="shared" ca="1" si="6"/>
        <v>0.04</v>
      </c>
      <c r="H23" s="50">
        <f ca="1">D23*((1+F23)/(1+G23))^($D$4-C23-1)</f>
        <v>3.3881619558442592E-2</v>
      </c>
      <c r="I23" s="54">
        <f t="shared" ca="1" si="7"/>
        <v>3130.4881406755649</v>
      </c>
      <c r="J23" s="51">
        <f ca="1">IF($C23="",0,D23*E23*B23*((1+F23)/(1+G23))^($D$4-C23))</f>
        <v>43826.833969457912</v>
      </c>
      <c r="K23" s="54">
        <f ca="1">IF($C23="",0,K22*(1+i)+I23)</f>
        <v>43826.83396945789</v>
      </c>
      <c r="L23" s="55">
        <f ca="1">K23*Assumptions!$B$19</f>
        <v>32870.125477093417</v>
      </c>
      <c r="N23" s="57">
        <f ca="1">IF($C23="","",J23-J22*(1+i))</f>
        <v>3130.4881406755594</v>
      </c>
      <c r="O23" s="58">
        <f ca="1">IFERROR(N23-I23,"")</f>
        <v>-5.4569682106375694E-12</v>
      </c>
    </row>
    <row r="24" spans="2:15" x14ac:dyDescent="0.25">
      <c r="B24" s="48">
        <f t="shared" ca="1" si="1"/>
        <v>15</v>
      </c>
      <c r="C24" s="22">
        <f t="shared" ca="1" si="2"/>
        <v>44</v>
      </c>
      <c r="D24" s="49">
        <f t="shared" ca="1" si="3"/>
        <v>0.05</v>
      </c>
      <c r="E24" s="52">
        <f t="shared" ca="1" si="4"/>
        <v>96090.674198345208</v>
      </c>
      <c r="F24" s="53">
        <f t="shared" ca="1" si="5"/>
        <v>1.501035790919647E-2</v>
      </c>
      <c r="G24" s="53">
        <f t="shared" ca="1" si="6"/>
        <v>0.04</v>
      </c>
      <c r="H24" s="50">
        <f ca="1">D24*((1+F24)/(1+G24))^($D$4-C24-1)</f>
        <v>3.4715787938720342E-2</v>
      </c>
      <c r="I24" s="54">
        <f t="shared" ca="1" si="7"/>
        <v>3255.7076663025882</v>
      </c>
      <c r="J24" s="51">
        <f ca="1">IF($C24="",0,D24*E24*B24*((1+F24)/(1+G24))^($D$4-C24))</f>
        <v>48835.614994538817</v>
      </c>
      <c r="K24" s="54">
        <f ca="1">IF($C24="",0,K23*(1+i)+I24)</f>
        <v>48835.614994538795</v>
      </c>
      <c r="L24" s="55">
        <f ca="1">K24*Assumptions!$B$19</f>
        <v>36626.711245904095</v>
      </c>
      <c r="N24" s="57">
        <f ca="1">IF($C24="","",J24-J23*(1+i))</f>
        <v>3255.7076663025873</v>
      </c>
      <c r="O24" s="58">
        <f ca="1">IFERROR(N24-I24,"")</f>
        <v>-9.0949470177292824E-13</v>
      </c>
    </row>
    <row r="25" spans="2:15" x14ac:dyDescent="0.25">
      <c r="B25" s="48">
        <f t="shared" ca="1" si="1"/>
        <v>16</v>
      </c>
      <c r="C25" s="22">
        <f t="shared" ca="1" si="2"/>
        <v>45</v>
      </c>
      <c r="D25" s="49">
        <f t="shared" ca="1" si="3"/>
        <v>0.05</v>
      </c>
      <c r="E25" s="52">
        <f t="shared" ca="1" si="4"/>
        <v>97533.029609798366</v>
      </c>
      <c r="F25" s="53">
        <f t="shared" ca="1" si="5"/>
        <v>1.501035790919647E-2</v>
      </c>
      <c r="G25" s="53">
        <f t="shared" ca="1" si="6"/>
        <v>0.04</v>
      </c>
      <c r="H25" s="50">
        <f ca="1">D25*((1+F25)/(1+G25))^($D$4-C25-1)</f>
        <v>3.5570493616084935E-2</v>
      </c>
      <c r="I25" s="54">
        <f t="shared" ca="1" si="7"/>
        <v>3385.9359729546923</v>
      </c>
      <c r="J25" s="51">
        <f ca="1">IF($C25="",0,D25*E25*B25*((1+F25)/(1+G25))^($D$4-C25))</f>
        <v>54174.975567275076</v>
      </c>
      <c r="K25" s="54">
        <f ca="1">IF($C25="",0,K24*(1+i)+I25)</f>
        <v>54174.97556727504</v>
      </c>
      <c r="L25" s="55">
        <f ca="1">K25*Assumptions!$B$19</f>
        <v>40631.231675456278</v>
      </c>
      <c r="N25" s="57">
        <f ca="1">IF($C25="","",J25-J24*(1+i))</f>
        <v>3385.9359729547068</v>
      </c>
      <c r="O25" s="58">
        <f ca="1">IFERROR(N25-I25,"")</f>
        <v>1.4551915228366852E-11</v>
      </c>
    </row>
    <row r="26" spans="2:15" x14ac:dyDescent="0.25">
      <c r="B26" s="48">
        <f t="shared" ca="1" si="1"/>
        <v>17</v>
      </c>
      <c r="C26" s="22">
        <f t="shared" ca="1" si="2"/>
        <v>46</v>
      </c>
      <c r="D26" s="49">
        <f t="shared" ca="1" si="3"/>
        <v>0.05</v>
      </c>
      <c r="E26" s="52">
        <f t="shared" ca="1" si="4"/>
        <v>98997.035292209694</v>
      </c>
      <c r="F26" s="53">
        <f t="shared" ca="1" si="5"/>
        <v>1.501035790919647E-2</v>
      </c>
      <c r="G26" s="53">
        <f t="shared" ca="1" si="6"/>
        <v>0.04</v>
      </c>
      <c r="H26" s="50">
        <f ca="1">D26*((1+F26)/(1+G26))^($D$4-C26-1)</f>
        <v>3.644624222055258E-2</v>
      </c>
      <c r="I26" s="54">
        <f t="shared" ca="1" si="7"/>
        <v>3521.3734118728798</v>
      </c>
      <c r="J26" s="51">
        <f ca="1">IF($C26="",0,D26*E26*B26*((1+F26)/(1+G26))^($D$4-C26))</f>
        <v>59863.348001838953</v>
      </c>
      <c r="K26" s="54">
        <f ca="1">IF($C26="",0,K25*(1+i)+I26)</f>
        <v>59863.348001838924</v>
      </c>
      <c r="L26" s="55">
        <f ca="1">K26*Assumptions!$B$19</f>
        <v>44897.511001379193</v>
      </c>
      <c r="N26" s="57">
        <f ca="1">IF($C26="","",J26-J25*(1+i))</f>
        <v>3521.373411872868</v>
      </c>
      <c r="O26" s="58">
        <f ca="1">IFERROR(N26-I26,"")</f>
        <v>-1.1823431123048067E-11</v>
      </c>
    </row>
    <row r="27" spans="2:15" x14ac:dyDescent="0.25">
      <c r="B27" s="48">
        <f t="shared" ca="1" si="1"/>
        <v>18</v>
      </c>
      <c r="C27" s="22">
        <f t="shared" ca="1" si="2"/>
        <v>47</v>
      </c>
      <c r="D27" s="49">
        <f t="shared" ca="1" si="3"/>
        <v>0.05</v>
      </c>
      <c r="E27" s="52">
        <f t="shared" ca="1" si="4"/>
        <v>100483.01622389512</v>
      </c>
      <c r="F27" s="53">
        <f t="shared" ca="1" si="5"/>
        <v>1.501035790919647E-2</v>
      </c>
      <c r="G27" s="53">
        <f t="shared" ca="1" si="6"/>
        <v>0.04</v>
      </c>
      <c r="H27" s="50">
        <f ca="1">D27*((1+F27)/(1+G27))^($D$4-C27-1)</f>
        <v>3.7343551830793839E-2</v>
      </c>
      <c r="I27" s="54">
        <f t="shared" ca="1" si="7"/>
        <v>3662.2283483477959</v>
      </c>
      <c r="J27" s="51">
        <f ca="1">IF($C27="",0,D27*E27*B27*((1+F27)/(1+G27))^($D$4-C27))</f>
        <v>65920.110270260324</v>
      </c>
      <c r="K27" s="54">
        <f ca="1">IF($C27="",0,K26*(1+i)+I27)</f>
        <v>65920.11027026028</v>
      </c>
      <c r="L27" s="55">
        <f ca="1">K27*Assumptions!$B$19</f>
        <v>49440.08270269521</v>
      </c>
      <c r="N27" s="57">
        <f ca="1">IF($C27="","",J27-J26*(1+i))</f>
        <v>3662.2283483478095</v>
      </c>
      <c r="O27" s="58">
        <f ca="1">IFERROR(N27-I27,"")</f>
        <v>1.3642420526593924E-11</v>
      </c>
    </row>
    <row r="28" spans="2:15" x14ac:dyDescent="0.25">
      <c r="B28" s="48">
        <f t="shared" ca="1" si="1"/>
        <v>19</v>
      </c>
      <c r="C28" s="22">
        <f t="shared" ca="1" si="2"/>
        <v>48</v>
      </c>
      <c r="D28" s="49">
        <f t="shared" ca="1" si="3"/>
        <v>0.05</v>
      </c>
      <c r="E28" s="52">
        <f t="shared" ca="1" si="4"/>
        <v>101991.30226121137</v>
      </c>
      <c r="F28" s="53">
        <f t="shared" ca="1" si="5"/>
        <v>1.501035790919647E-2</v>
      </c>
      <c r="G28" s="53">
        <f t="shared" ca="1" si="6"/>
        <v>0.04</v>
      </c>
      <c r="H28" s="50">
        <f ca="1">D28*((1+F28)/(1+G28))^($D$4-C28-1)</f>
        <v>3.8262953280620619E-2</v>
      </c>
      <c r="I28" s="54">
        <f t="shared" ca="1" si="7"/>
        <v>3808.7174822817078</v>
      </c>
      <c r="J28" s="51">
        <f ca="1">IF($C28="",0,D28*E28*B28*((1+F28)/(1+G28))^($D$4-C28))</f>
        <v>72365.632163352449</v>
      </c>
      <c r="K28" s="54">
        <f ca="1">IF($C28="",0,K27*(1+i)+I28)</f>
        <v>72365.632163352391</v>
      </c>
      <c r="L28" s="55">
        <f ca="1">K28*Assumptions!$B$19</f>
        <v>54274.224122514293</v>
      </c>
      <c r="N28" s="57">
        <f ca="1">IF($C28="","",J28-J27*(1+i))</f>
        <v>3808.7174822817033</v>
      </c>
      <c r="O28" s="58">
        <f ca="1">IFERROR(N28-I28,"")</f>
        <v>-4.5474735088646412E-12</v>
      </c>
    </row>
    <row r="29" spans="2:15" x14ac:dyDescent="0.25">
      <c r="B29" s="48">
        <f t="shared" ca="1" si="1"/>
        <v>20</v>
      </c>
      <c r="C29" s="22">
        <f t="shared" ca="1" si="2"/>
        <v>49</v>
      </c>
      <c r="D29" s="49">
        <f t="shared" ca="1" si="3"/>
        <v>0.05</v>
      </c>
      <c r="E29" s="52">
        <f t="shared" ca="1" si="4"/>
        <v>103522.2282117772</v>
      </c>
      <c r="F29" s="53">
        <f t="shared" ca="1" si="5"/>
        <v>1.501035790919647E-2</v>
      </c>
      <c r="G29" s="53">
        <f t="shared" ca="1" si="6"/>
        <v>0.04</v>
      </c>
      <c r="H29" s="50">
        <f ca="1">D29*((1+F29)/(1+G29))^($D$4-C29-1)</f>
        <v>3.92049904730188E-2</v>
      </c>
      <c r="I29" s="54">
        <f t="shared" ca="1" si="7"/>
        <v>3961.0661815729768</v>
      </c>
      <c r="J29" s="51">
        <f ca="1">IF($C29="",0,D29*E29*B29*((1+F29)/(1+G29))^($D$4-C29))</f>
        <v>79221.323631459527</v>
      </c>
      <c r="K29" s="54">
        <f ca="1">IF($C29="",0,K28*(1+i)+I29)</f>
        <v>79221.323631459469</v>
      </c>
      <c r="L29" s="55">
        <f ca="1">K29*Assumptions!$B$19</f>
        <v>59415.992723594602</v>
      </c>
      <c r="N29" s="57">
        <f ca="1">IF($C29="","",J29-J28*(1+i))</f>
        <v>3961.0661815729836</v>
      </c>
      <c r="O29" s="58">
        <f ca="1">IFERROR(N29-I29,"")</f>
        <v>6.8212102632969618E-12</v>
      </c>
    </row>
    <row r="30" spans="2:15" x14ac:dyDescent="0.25">
      <c r="B30" s="48">
        <f t="shared" ca="1" si="1"/>
        <v>21</v>
      </c>
      <c r="C30" s="22">
        <f t="shared" ca="1" si="2"/>
        <v>50</v>
      </c>
      <c r="D30" s="49">
        <f t="shared" ca="1" si="3"/>
        <v>0.05</v>
      </c>
      <c r="E30" s="52">
        <f t="shared" ca="1" si="4"/>
        <v>105076.13390879349</v>
      </c>
      <c r="F30" s="53">
        <f t="shared" ca="1" si="5"/>
        <v>1.501035790919647E-2</v>
      </c>
      <c r="G30" s="53">
        <f t="shared" ca="1" si="6"/>
        <v>0.04</v>
      </c>
      <c r="H30" s="50">
        <f ca="1">D30*((1+F30)/(1+G30))^($D$4-C30-1)</f>
        <v>4.0170220701912437E-2</v>
      </c>
      <c r="I30" s="54">
        <f t="shared" ca="1" si="7"/>
        <v>4119.5088288358966</v>
      </c>
      <c r="J30" s="51">
        <f ca="1">IF($C30="",0,D30*E30*B30*((1+F30)/(1+G30))^($D$4-C30))</f>
        <v>86509.685405553828</v>
      </c>
      <c r="K30" s="54">
        <f ca="1">IF($C30="",0,K29*(1+i)+I30)</f>
        <v>86509.685405553741</v>
      </c>
      <c r="L30" s="55">
        <f ca="1">K30*Assumptions!$B$19</f>
        <v>64882.264054165309</v>
      </c>
      <c r="N30" s="57">
        <f ca="1">IF($C30="","",J30-J29*(1+i))</f>
        <v>4119.5088288359111</v>
      </c>
      <c r="O30" s="58">
        <f ca="1">IFERROR(N30-I30,"")</f>
        <v>1.4551915228366852E-11</v>
      </c>
    </row>
    <row r="31" spans="2:15" x14ac:dyDescent="0.25">
      <c r="B31" s="48">
        <f t="shared" ca="1" si="1"/>
        <v>22</v>
      </c>
      <c r="C31" s="22">
        <f t="shared" ca="1" si="2"/>
        <v>51</v>
      </c>
      <c r="D31" s="49">
        <f t="shared" ca="1" si="3"/>
        <v>0.05</v>
      </c>
      <c r="E31" s="52">
        <f t="shared" ca="1" si="4"/>
        <v>106653.36428647913</v>
      </c>
      <c r="F31" s="53">
        <f t="shared" ca="1" si="5"/>
        <v>1.501035790919647E-2</v>
      </c>
      <c r="G31" s="53">
        <f t="shared" ca="1" si="6"/>
        <v>0.04</v>
      </c>
      <c r="H31" s="50">
        <f ca="1">D31*((1+F31)/(1+G31))^($D$4-C31-1)</f>
        <v>4.1159214981849809E-2</v>
      </c>
      <c r="I31" s="54">
        <f t="shared" ca="1" si="7"/>
        <v>4284.289181989333</v>
      </c>
      <c r="J31" s="51">
        <f ca="1">IF($C31="",0,D31*E31*B31*((1+F31)/(1+G31))^($D$4-C31))</f>
        <v>94254.362003765316</v>
      </c>
      <c r="K31" s="54">
        <f ca="1">IF($C31="",0,K30*(1+i)+I31)</f>
        <v>94254.362003765214</v>
      </c>
      <c r="L31" s="55">
        <f ca="1">K31*Assumptions!$B$19</f>
        <v>70690.771502823918</v>
      </c>
      <c r="N31" s="57">
        <f ca="1">IF($C31="","",J31-J30*(1+i))</f>
        <v>4284.2891819893266</v>
      </c>
      <c r="O31" s="58">
        <f ca="1">IFERROR(N31-I31,"")</f>
        <v>-6.3664629124104977E-12</v>
      </c>
    </row>
    <row r="32" spans="2:15" x14ac:dyDescent="0.25">
      <c r="B32" s="48">
        <f t="shared" ca="1" si="1"/>
        <v>23</v>
      </c>
      <c r="C32" s="22">
        <f t="shared" ca="1" si="2"/>
        <v>52</v>
      </c>
      <c r="D32" s="49">
        <f t="shared" ca="1" si="3"/>
        <v>0.05</v>
      </c>
      <c r="E32" s="52">
        <f t="shared" ca="1" si="4"/>
        <v>108254.2694566391</v>
      </c>
      <c r="F32" s="53">
        <f t="shared" ca="1" si="5"/>
        <v>1.501035790919647E-2</v>
      </c>
      <c r="G32" s="53">
        <f t="shared" ca="1" si="6"/>
        <v>0.04</v>
      </c>
      <c r="H32" s="50">
        <f ca="1">D32*((1+F32)/(1+G32))^($D$4-C32-1)</f>
        <v>4.2172558385806365E-2</v>
      </c>
      <c r="I32" s="54">
        <f t="shared" ca="1" si="7"/>
        <v>4455.6607492689063</v>
      </c>
      <c r="J32" s="51">
        <f ca="1">IF($C32="",0,D32*E32*B32*((1+F32)/(1+G32))^($D$4-C32))</f>
        <v>102480.19723318484</v>
      </c>
      <c r="K32" s="54">
        <f ca="1">IF($C32="",0,K31*(1+i)+I32)</f>
        <v>102480.19723318474</v>
      </c>
      <c r="L32" s="55">
        <f ca="1">K32*Assumptions!$B$19</f>
        <v>76860.147924888559</v>
      </c>
      <c r="N32" s="57">
        <f ca="1">IF($C32="","",J32-J31*(1+i))</f>
        <v>4455.6607492689072</v>
      </c>
      <c r="O32" s="58">
        <f ca="1">IFERROR(N32-I32,"")</f>
        <v>9.0949470177292824E-13</v>
      </c>
    </row>
    <row r="33" spans="2:15" x14ac:dyDescent="0.25">
      <c r="B33" s="48">
        <f t="shared" ca="1" si="1"/>
        <v>24</v>
      </c>
      <c r="C33" s="22">
        <f t="shared" ca="1" si="2"/>
        <v>53</v>
      </c>
      <c r="D33" s="49">
        <f t="shared" ca="1" si="3"/>
        <v>0.05</v>
      </c>
      <c r="E33" s="52">
        <f t="shared" ca="1" si="4"/>
        <v>109879.20478638184</v>
      </c>
      <c r="F33" s="53">
        <f t="shared" ca="1" si="5"/>
        <v>1.501035790919647E-2</v>
      </c>
      <c r="G33" s="53">
        <f t="shared" ca="1" si="6"/>
        <v>0.04</v>
      </c>
      <c r="H33" s="50">
        <f ca="1">D33*((1+F33)/(1+G33))^($D$4-C33-1)</f>
        <v>4.3210850391304401E-2</v>
      </c>
      <c r="I33" s="54">
        <f t="shared" ca="1" si="7"/>
        <v>4633.8871792396621</v>
      </c>
      <c r="J33" s="51">
        <f ca="1">IF($C33="",0,D33*E33*B33*((1+F33)/(1+G33))^($D$4-C33))</f>
        <v>111213.29230175189</v>
      </c>
      <c r="K33" s="54">
        <f ca="1">IF($C33="",0,K32*(1+i)+I33)</f>
        <v>111213.29230175179</v>
      </c>
      <c r="L33" s="55">
        <f ca="1">K33*Assumptions!$B$19</f>
        <v>83409.969226313842</v>
      </c>
      <c r="N33" s="57">
        <f ca="1">IF($C33="","",J33-J32*(1+i))</f>
        <v>4633.8871792396531</v>
      </c>
      <c r="O33" s="58">
        <f ca="1">IFERROR(N33-I33,"")</f>
        <v>-9.0949470177292824E-12</v>
      </c>
    </row>
    <row r="34" spans="2:15" x14ac:dyDescent="0.25">
      <c r="B34" s="48">
        <f t="shared" ca="1" si="1"/>
        <v>25</v>
      </c>
      <c r="C34" s="22">
        <f t="shared" ca="1" si="2"/>
        <v>54</v>
      </c>
      <c r="D34" s="49">
        <f t="shared" ca="1" si="3"/>
        <v>0.05</v>
      </c>
      <c r="E34" s="52">
        <f t="shared" ca="1" si="4"/>
        <v>111528.53097700333</v>
      </c>
      <c r="F34" s="53">
        <f t="shared" ca="1" si="5"/>
        <v>1.501035790919647E-2</v>
      </c>
      <c r="G34" s="53">
        <f t="shared" ca="1" si="6"/>
        <v>0.04</v>
      </c>
      <c r="H34" s="50">
        <f ca="1">D34*((1+F34)/(1+G34))^($D$4-C34-1)</f>
        <v>4.4274705235054251E-2</v>
      </c>
      <c r="I34" s="54">
        <f t="shared" ca="1" si="7"/>
        <v>4819.2426664092491</v>
      </c>
      <c r="J34" s="51">
        <f ca="1">IF($C34="",0,D34*E34*B34*((1+F34)/(1+G34))^($D$4-C34))</f>
        <v>120481.06666023126</v>
      </c>
      <c r="K34" s="54">
        <f ca="1">IF($C34="",0,K33*(1+i)+I34)</f>
        <v>120481.06666023111</v>
      </c>
      <c r="L34" s="55">
        <f ca="1">K34*Assumptions!$B$19</f>
        <v>90360.799995173336</v>
      </c>
      <c r="N34" s="57">
        <f ca="1">IF($C34="","",J34-J33*(1+i))</f>
        <v>4819.2426664092782</v>
      </c>
      <c r="O34" s="58">
        <f ca="1">IFERROR(N34-I34,"")</f>
        <v>2.9103830456733704E-11</v>
      </c>
    </row>
    <row r="35" spans="2:15" x14ac:dyDescent="0.25">
      <c r="B35" s="48">
        <f t="shared" ca="1" si="1"/>
        <v>26</v>
      </c>
      <c r="C35" s="22">
        <f t="shared" ca="1" si="2"/>
        <v>55</v>
      </c>
      <c r="D35" s="49">
        <f t="shared" ca="1" si="3"/>
        <v>0.05</v>
      </c>
      <c r="E35" s="52">
        <f t="shared" ca="1" si="4"/>
        <v>113202.61414405506</v>
      </c>
      <c r="F35" s="53">
        <f t="shared" ca="1" si="5"/>
        <v>1.501035790919647E-2</v>
      </c>
      <c r="G35" s="53">
        <f t="shared" ca="1" si="6"/>
        <v>0.04</v>
      </c>
      <c r="H35" s="50">
        <f ca="1">D35*((1+F35)/(1+G35))^($D$4-C35-1)</f>
        <v>4.536475227632672E-2</v>
      </c>
      <c r="I35" s="54">
        <f t="shared" ca="1" si="7"/>
        <v>5012.0123730656205</v>
      </c>
      <c r="J35" s="51">
        <f ca="1">IF($C35="",0,D35*E35*B35*((1+F35)/(1+G35))^($D$4-C35))</f>
        <v>130312.32169970614</v>
      </c>
      <c r="K35" s="54">
        <f ca="1">IF($C35="",0,K34*(1+i)+I35)</f>
        <v>130312.32169970598</v>
      </c>
      <c r="L35" s="55">
        <f ca="1">K35*Assumptions!$B$19</f>
        <v>97734.241274779488</v>
      </c>
      <c r="N35" s="57">
        <f ca="1">IF($C35="","",J35-J34*(1+i))</f>
        <v>5012.0123730656342</v>
      </c>
      <c r="O35" s="58">
        <f ca="1">IFERROR(N35-I35,"")</f>
        <v>1.3642420526593924E-11</v>
      </c>
    </row>
    <row r="36" spans="2:15" x14ac:dyDescent="0.25">
      <c r="B36" s="48">
        <f t="shared" ca="1" si="1"/>
        <v>27</v>
      </c>
      <c r="C36" s="22">
        <f t="shared" ca="1" si="2"/>
        <v>56</v>
      </c>
      <c r="D36" s="49">
        <f t="shared" ca="1" si="3"/>
        <v>0.05</v>
      </c>
      <c r="E36" s="52">
        <f t="shared" ca="1" si="4"/>
        <v>114901.82589861398</v>
      </c>
      <c r="F36" s="53">
        <f t="shared" ca="1" si="5"/>
        <v>1.501035790919647E-2</v>
      </c>
      <c r="G36" s="53">
        <f t="shared" ca="1" si="6"/>
        <v>0.04</v>
      </c>
      <c r="H36" s="50">
        <f ca="1">D36*((1+F36)/(1+G36))^($D$4-C36-1)</f>
        <v>4.6481636369271905E-2</v>
      </c>
      <c r="I36" s="54">
        <f t="shared" ca="1" si="7"/>
        <v>5212.4928679882451</v>
      </c>
      <c r="J36" s="51">
        <f ca="1">IF($C36="",0,D36*E36*B36*((1+F36)/(1+G36))^($D$4-C36))</f>
        <v>140737.30743568263</v>
      </c>
      <c r="K36" s="54">
        <f ca="1">IF($C36="",0,K35*(1+i)+I36)</f>
        <v>140737.30743568248</v>
      </c>
      <c r="L36" s="55">
        <f ca="1">K36*Assumptions!$B$19</f>
        <v>105552.98057676185</v>
      </c>
      <c r="N36" s="57">
        <f ca="1">IF($C36="","",J36-J35*(1+i))</f>
        <v>5212.4928679882432</v>
      </c>
      <c r="O36" s="58">
        <f ca="1">IFERROR(N36-I36,"")</f>
        <v>-1.8189894035458565E-12</v>
      </c>
    </row>
    <row r="37" spans="2:15" x14ac:dyDescent="0.25">
      <c r="B37" s="48">
        <f t="shared" ca="1" si="1"/>
        <v>28</v>
      </c>
      <c r="C37" s="22">
        <f t="shared" ca="1" si="2"/>
        <v>57</v>
      </c>
      <c r="D37" s="49">
        <f t="shared" ca="1" si="3"/>
        <v>0.05</v>
      </c>
      <c r="E37" s="52">
        <f t="shared" ca="1" si="4"/>
        <v>116626.54342977236</v>
      </c>
      <c r="F37" s="53">
        <f t="shared" ca="1" si="5"/>
        <v>1.501035790919647E-2</v>
      </c>
      <c r="G37" s="53">
        <f t="shared" ca="1" si="6"/>
        <v>0.04</v>
      </c>
      <c r="H37" s="50">
        <f ca="1">D37*((1+F37)/(1+G37))^($D$4-C37-1)</f>
        <v>4.762601824440435E-2</v>
      </c>
      <c r="I37" s="54">
        <f t="shared" ca="1" si="7"/>
        <v>5420.9925827077759</v>
      </c>
      <c r="J37" s="51">
        <f ca="1">IF($C37="",0,D37*E37*B37*((1+F37)/(1+G37))^($D$4-C37))</f>
        <v>151787.7923158177</v>
      </c>
      <c r="K37" s="54">
        <f ca="1">IF($C37="",0,K36*(1+i)+I37)</f>
        <v>151787.79231581755</v>
      </c>
      <c r="L37" s="55">
        <f ca="1">K37*Assumptions!$B$19</f>
        <v>113840.84423686317</v>
      </c>
      <c r="N37" s="57">
        <f ca="1">IF($C37="","",J37-J36*(1+i))</f>
        <v>5420.9925827077532</v>
      </c>
      <c r="O37" s="58">
        <f ca="1">IFERROR(N37-I37,"")</f>
        <v>-2.2737367544323206E-11</v>
      </c>
    </row>
    <row r="38" spans="2:15" x14ac:dyDescent="0.25">
      <c r="B38" s="48">
        <f t="shared" ca="1" si="1"/>
        <v>29</v>
      </c>
      <c r="C38" s="22">
        <f t="shared" ca="1" si="2"/>
        <v>58</v>
      </c>
      <c r="D38" s="49">
        <f t="shared" ca="1" si="3"/>
        <v>0.05</v>
      </c>
      <c r="E38" s="52">
        <f t="shared" ca="1" si="4"/>
        <v>118377.14958836569</v>
      </c>
      <c r="F38" s="53">
        <f t="shared" ca="1" si="5"/>
        <v>1.501035790919647E-2</v>
      </c>
      <c r="G38" s="53">
        <f t="shared" ca="1" si="6"/>
        <v>0.04</v>
      </c>
      <c r="H38" s="50">
        <f ca="1">D38*((1+F38)/(1+G38))^($D$4-C38-1)</f>
        <v>4.8798574899480598E-2</v>
      </c>
      <c r="I38" s="54">
        <f t="shared" ca="1" si="7"/>
        <v>5637.832286016087</v>
      </c>
      <c r="J38" s="51">
        <f ca="1">IF($C38="",0,D38*E38*B38*((1+F38)/(1+G38))^($D$4-C38))</f>
        <v>163497.13629446653</v>
      </c>
      <c r="K38" s="54">
        <f ca="1">IF($C38="",0,K37*(1+i)+I38)</f>
        <v>163497.13629446636</v>
      </c>
      <c r="L38" s="55">
        <f ca="1">K38*Assumptions!$B$19</f>
        <v>122622.85222084977</v>
      </c>
      <c r="N38" s="57">
        <f ca="1">IF($C38="","",J38-J37*(1+i))</f>
        <v>5637.8322860161134</v>
      </c>
      <c r="O38" s="58">
        <f ca="1">IFERROR(N38-I38,"")</f>
        <v>2.6375346351414919E-11</v>
      </c>
    </row>
    <row r="39" spans="2:15" x14ac:dyDescent="0.25">
      <c r="B39" s="48">
        <f t="shared" ca="1" si="1"/>
        <v>30</v>
      </c>
      <c r="C39" s="22">
        <f t="shared" ca="1" si="2"/>
        <v>59</v>
      </c>
      <c r="D39" s="49">
        <f t="shared" ca="1" si="3"/>
        <v>0.05</v>
      </c>
      <c r="E39" s="52">
        <f t="shared" ca="1" si="4"/>
        <v>120154.03297195755</v>
      </c>
      <c r="F39" s="53">
        <f t="shared" ca="1" si="5"/>
        <v>1.501035790919647E-2</v>
      </c>
      <c r="G39" s="53">
        <f t="shared" ca="1" si="6"/>
        <v>0.04</v>
      </c>
      <c r="H39" s="50">
        <f ca="1">D39*((1+F39)/(1+G39))^($D$4-C39-1)</f>
        <v>0.05</v>
      </c>
      <c r="I39" s="54">
        <f t="shared" ca="1" si="7"/>
        <v>5863.3455774567319</v>
      </c>
      <c r="J39" s="51">
        <f ca="1">IF($C39="",0,D39*E39*B39*((1+F39)/(1+G39))^($D$4-C39))</f>
        <v>175900.36732370197</v>
      </c>
      <c r="K39" s="54">
        <f ca="1">IF($C39="",0,K38*(1+i)+I39)</f>
        <v>175900.36732370174</v>
      </c>
      <c r="L39" s="55">
        <f ca="1">K39*Assumptions!$B$19</f>
        <v>131925.2754927763</v>
      </c>
      <c r="N39" s="57">
        <f ca="1">IF($C39="","",J39-J38*(1+i))</f>
        <v>5863.3455774567847</v>
      </c>
      <c r="O39" s="58">
        <f ca="1">IFERROR(N39-I39,"")</f>
        <v>5.2750692702829838E-11</v>
      </c>
    </row>
    <row r="40" spans="2:15" x14ac:dyDescent="0.25">
      <c r="B40" s="48">
        <f t="shared" ca="1" si="1"/>
        <v>31</v>
      </c>
      <c r="C40" s="22">
        <f t="shared" ca="1" si="2"/>
        <v>60</v>
      </c>
      <c r="D40" s="49">
        <f t="shared" ca="1" si="3"/>
        <v>0.05</v>
      </c>
      <c r="E40" s="52">
        <f t="shared" ca="1" si="4"/>
        <v>121957.58801110003</v>
      </c>
      <c r="F40" s="53">
        <f t="shared" ca="1" si="5"/>
        <v>1.501035790919647E-2</v>
      </c>
      <c r="G40" s="53">
        <f t="shared" ca="1" si="6"/>
        <v>0.04</v>
      </c>
      <c r="H40" s="50">
        <f ca="1">D40*((1+F40)/(1+G40))^($D$4-C40-1)</f>
        <v>5.1231004289566041E-2</v>
      </c>
      <c r="I40" s="54">
        <f t="shared" ca="1" si="7"/>
        <v>6097.8794005550017</v>
      </c>
      <c r="J40" s="51">
        <f ca="1">IF($C40="",0,D40*E40*B40*((1+F40)/(1+G40))^($D$4-C40))</f>
        <v>189034.26141720504</v>
      </c>
      <c r="K40" s="54">
        <f ca="1">IF($C40="",0,K39*(1+i)+I40)</f>
        <v>189034.26141720483</v>
      </c>
      <c r="L40" s="55">
        <f ca="1">K40*Assumptions!$B$19</f>
        <v>141775.69606290362</v>
      </c>
      <c r="N40" s="57">
        <f ca="1">IF($C40="","",J40-J39*(1+i))</f>
        <v>6097.8794005549862</v>
      </c>
      <c r="O40" s="58">
        <f ca="1">IFERROR(N40-I40,"")</f>
        <v>-1.546140993013978E-11</v>
      </c>
    </row>
    <row r="41" spans="2:15" x14ac:dyDescent="0.25">
      <c r="B41" s="48" t="str">
        <f t="shared" ca="1" si="1"/>
        <v/>
      </c>
      <c r="C41" s="22" t="str">
        <f t="shared" ca="1" si="2"/>
        <v/>
      </c>
      <c r="D41" s="49" t="str">
        <f t="shared" ca="1" si="3"/>
        <v/>
      </c>
      <c r="E41" s="52" t="str">
        <f t="shared" ca="1" si="4"/>
        <v/>
      </c>
      <c r="F41" s="53" t="str">
        <f t="shared" ca="1" si="5"/>
        <v/>
      </c>
      <c r="G41" s="53" t="str">
        <f t="shared" ca="1" si="6"/>
        <v/>
      </c>
      <c r="H41" s="50" t="e">
        <f ca="1">D41*((1+F41)/(1+G41))^($D$4-C41-1)</f>
        <v>#VALUE!</v>
      </c>
      <c r="I41" s="54" t="str">
        <f t="shared" ca="1" si="7"/>
        <v/>
      </c>
      <c r="J41" s="51">
        <f ca="1">IF($C41="",0,D41*E41*B41*((1+F41)/(1+G41))^($D$4-C41))</f>
        <v>0</v>
      </c>
      <c r="K41" s="54">
        <f ca="1">IF($C41="",0,K40*(1+i)+I41)</f>
        <v>0</v>
      </c>
      <c r="L41" s="55">
        <f ca="1">K41*Assumptions!$B$19</f>
        <v>0</v>
      </c>
      <c r="N41" s="57" t="str">
        <f ca="1">IF($C41="","",J41-J40*(1+i))</f>
        <v/>
      </c>
      <c r="O41" s="58" t="str">
        <f ca="1">IFERROR(N41-I41,"")</f>
        <v/>
      </c>
    </row>
    <row r="42" spans="2:15" x14ac:dyDescent="0.25">
      <c r="B42" s="48" t="str">
        <f t="shared" ca="1" si="1"/>
        <v/>
      </c>
      <c r="C42" s="22" t="str">
        <f t="shared" ca="1" si="2"/>
        <v/>
      </c>
      <c r="D42" s="49" t="str">
        <f t="shared" ca="1" si="3"/>
        <v/>
      </c>
      <c r="E42" s="52" t="str">
        <f t="shared" ca="1" si="4"/>
        <v/>
      </c>
      <c r="F42" s="53" t="str">
        <f t="shared" ca="1" si="5"/>
        <v/>
      </c>
      <c r="G42" s="53" t="str">
        <f t="shared" ca="1" si="6"/>
        <v/>
      </c>
      <c r="H42" s="50" t="e">
        <f ca="1">D42*((1+F42)/(1+G42))^($D$4-C42-1)</f>
        <v>#VALUE!</v>
      </c>
      <c r="I42" s="54" t="str">
        <f t="shared" ca="1" si="7"/>
        <v/>
      </c>
      <c r="J42" s="51">
        <f ca="1">IF($C42="",0,D42*E42*B42*((1+F42)/(1+G42))^($D$4-C42))</f>
        <v>0</v>
      </c>
      <c r="K42" s="54">
        <f ca="1">IF($C42="",0,K41*(1+i)+I42)</f>
        <v>0</v>
      </c>
      <c r="L42" s="55">
        <f ca="1">K42*Assumptions!$B$19</f>
        <v>0</v>
      </c>
      <c r="N42" s="57" t="str">
        <f ca="1">IF($C42="","",J42-J41*(1+i))</f>
        <v/>
      </c>
      <c r="O42" s="58" t="str">
        <f ca="1">IFERROR(N42-I42,"")</f>
        <v/>
      </c>
    </row>
    <row r="43" spans="2:15" x14ac:dyDescent="0.25">
      <c r="B43" s="48" t="str">
        <f t="shared" ca="1" si="1"/>
        <v/>
      </c>
      <c r="C43" s="22" t="str">
        <f t="shared" ca="1" si="2"/>
        <v/>
      </c>
      <c r="D43" s="49" t="str">
        <f t="shared" ca="1" si="3"/>
        <v/>
      </c>
      <c r="E43" s="52" t="str">
        <f t="shared" ca="1" si="4"/>
        <v/>
      </c>
      <c r="F43" s="53" t="str">
        <f t="shared" ca="1" si="5"/>
        <v/>
      </c>
      <c r="G43" s="53" t="str">
        <f t="shared" ca="1" si="6"/>
        <v/>
      </c>
      <c r="H43" s="50" t="e">
        <f ca="1">D43*((1+F43)/(1+G43))^($D$4-C43-1)</f>
        <v>#VALUE!</v>
      </c>
      <c r="I43" s="54" t="str">
        <f t="shared" ca="1" si="7"/>
        <v/>
      </c>
      <c r="J43" s="51">
        <f ca="1">IF($C43="",0,D43*E43*B43*((1+F43)/(1+G43))^($D$4-C43))</f>
        <v>0</v>
      </c>
      <c r="K43" s="54">
        <f ca="1">IF($C43="",0,K42*(1+i)+I43)</f>
        <v>0</v>
      </c>
      <c r="L43" s="55">
        <f ca="1">K43*Assumptions!$B$19</f>
        <v>0</v>
      </c>
      <c r="N43" s="57" t="str">
        <f ca="1">IF($C43="","",J43-J42*(1+i))</f>
        <v/>
      </c>
      <c r="O43" s="58" t="str">
        <f ca="1">IFERROR(N43-I43,"")</f>
        <v/>
      </c>
    </row>
    <row r="44" spans="2:15" x14ac:dyDescent="0.25">
      <c r="B44" s="48" t="str">
        <f t="shared" ca="1" si="1"/>
        <v/>
      </c>
      <c r="C44" s="22" t="str">
        <f t="shared" ca="1" si="2"/>
        <v/>
      </c>
      <c r="D44" s="49" t="str">
        <f t="shared" ca="1" si="3"/>
        <v/>
      </c>
      <c r="E44" s="52" t="str">
        <f t="shared" ca="1" si="4"/>
        <v/>
      </c>
      <c r="F44" s="53" t="str">
        <f t="shared" ca="1" si="5"/>
        <v/>
      </c>
      <c r="G44" s="53" t="str">
        <f t="shared" ca="1" si="6"/>
        <v/>
      </c>
      <c r="H44" s="50" t="e">
        <f ca="1">D44*((1+F44)/(1+G44))^($D$4-C44-1)</f>
        <v>#VALUE!</v>
      </c>
      <c r="I44" s="54" t="str">
        <f t="shared" ca="1" si="7"/>
        <v/>
      </c>
      <c r="J44" s="51">
        <f ca="1">IF($C44="",0,D44*E44*B44*((1+F44)/(1+G44))^($D$4-C44))</f>
        <v>0</v>
      </c>
      <c r="K44" s="54">
        <f ca="1">IF($C44="",0,K43*(1+i)+I44)</f>
        <v>0</v>
      </c>
      <c r="L44" s="55">
        <f ca="1">K44*Assumptions!$B$19</f>
        <v>0</v>
      </c>
      <c r="N44" s="57" t="str">
        <f ca="1">IF($C44="","",J44-J43*(1+i))</f>
        <v/>
      </c>
      <c r="O44" s="58" t="str">
        <f ca="1">IFERROR(N44-I44,"")</f>
        <v/>
      </c>
    </row>
    <row r="45" spans="2:15" x14ac:dyDescent="0.25">
      <c r="B45" s="48" t="str">
        <f t="shared" ca="1" si="1"/>
        <v/>
      </c>
      <c r="C45" s="22" t="str">
        <f t="shared" ca="1" si="2"/>
        <v/>
      </c>
      <c r="D45" s="49" t="str">
        <f t="shared" ca="1" si="3"/>
        <v/>
      </c>
      <c r="E45" s="52" t="str">
        <f t="shared" ca="1" si="4"/>
        <v/>
      </c>
      <c r="F45" s="53" t="str">
        <f t="shared" ca="1" si="5"/>
        <v/>
      </c>
      <c r="G45" s="53" t="str">
        <f t="shared" ca="1" si="6"/>
        <v/>
      </c>
      <c r="H45" s="50" t="e">
        <f ca="1">D45*((1+F45)/(1+G45))^($D$4-C45-1)</f>
        <v>#VALUE!</v>
      </c>
      <c r="I45" s="54" t="str">
        <f t="shared" ca="1" si="7"/>
        <v/>
      </c>
      <c r="J45" s="51">
        <f ca="1">IF($C45="",0,D45*E45*B45*((1+F45)/(1+G45))^($D$4-C45))</f>
        <v>0</v>
      </c>
      <c r="K45" s="54">
        <f ca="1">IF($C45="",0,K44*(1+i)+I45)</f>
        <v>0</v>
      </c>
      <c r="L45" s="55">
        <f ca="1">K45*Assumptions!$B$19</f>
        <v>0</v>
      </c>
      <c r="N45" s="57" t="str">
        <f ca="1">IF($C45="","",J45-J44*(1+i))</f>
        <v/>
      </c>
      <c r="O45" s="58" t="str">
        <f ca="1">IFERROR(N45-I45,"")</f>
        <v/>
      </c>
    </row>
    <row r="46" spans="2:15" x14ac:dyDescent="0.25">
      <c r="B46" s="48" t="str">
        <f t="shared" ca="1" si="1"/>
        <v/>
      </c>
      <c r="C46" s="22" t="str">
        <f t="shared" ca="1" si="2"/>
        <v/>
      </c>
      <c r="D46" s="49" t="str">
        <f t="shared" ca="1" si="3"/>
        <v/>
      </c>
      <c r="E46" s="52" t="str">
        <f t="shared" ca="1" si="4"/>
        <v/>
      </c>
      <c r="F46" s="53" t="str">
        <f t="shared" ca="1" si="5"/>
        <v/>
      </c>
      <c r="G46" s="53" t="str">
        <f t="shared" ca="1" si="6"/>
        <v/>
      </c>
      <c r="H46" s="50" t="e">
        <f ca="1">D46*((1+F46)/(1+G46))^($D$4-C46-1)</f>
        <v>#VALUE!</v>
      </c>
      <c r="I46" s="54" t="str">
        <f t="shared" ca="1" si="7"/>
        <v/>
      </c>
      <c r="J46" s="51">
        <f ca="1">IF($C46="",0,D46*E46*B46*((1+F46)/(1+G46))^($D$4-C46))</f>
        <v>0</v>
      </c>
      <c r="K46" s="54">
        <f ca="1">IF($C46="",0,K45*(1+i)+I46)</f>
        <v>0</v>
      </c>
      <c r="L46" s="55">
        <f ca="1">K46*Assumptions!$B$19</f>
        <v>0</v>
      </c>
      <c r="N46" s="57" t="str">
        <f ca="1">IF($C46="","",J46-J45*(1+i))</f>
        <v/>
      </c>
      <c r="O46" s="58" t="str">
        <f ca="1">IFERROR(N46-I46,"")</f>
        <v/>
      </c>
    </row>
    <row r="47" spans="2:15" x14ac:dyDescent="0.25">
      <c r="B47" s="48" t="str">
        <f t="shared" ca="1" si="1"/>
        <v/>
      </c>
      <c r="C47" s="22" t="str">
        <f t="shared" ca="1" si="2"/>
        <v/>
      </c>
      <c r="D47" s="49" t="str">
        <f t="shared" ca="1" si="3"/>
        <v/>
      </c>
      <c r="E47" s="52" t="str">
        <f t="shared" ca="1" si="4"/>
        <v/>
      </c>
      <c r="F47" s="53" t="str">
        <f t="shared" ca="1" si="5"/>
        <v/>
      </c>
      <c r="G47" s="53" t="str">
        <f t="shared" ca="1" si="6"/>
        <v/>
      </c>
      <c r="H47" s="50" t="e">
        <f ca="1">D47*((1+F47)/(1+G47))^($D$4-C47-1)</f>
        <v>#VALUE!</v>
      </c>
      <c r="I47" s="54" t="str">
        <f t="shared" ca="1" si="7"/>
        <v/>
      </c>
      <c r="J47" s="51">
        <f ca="1">IF($C47="",0,D47*E47*B47*((1+F47)/(1+G47))^($D$4-C47))</f>
        <v>0</v>
      </c>
      <c r="K47" s="54">
        <f ca="1">IF($C47="",0,K46*(1+i)+I47)</f>
        <v>0</v>
      </c>
      <c r="L47" s="55">
        <f ca="1">K47*Assumptions!$B$19</f>
        <v>0</v>
      </c>
      <c r="N47" s="57" t="str">
        <f ca="1">IF($C47="","",J47-J46*(1+i))</f>
        <v/>
      </c>
      <c r="O47" s="58" t="str">
        <f ca="1">IFERROR(N47-I47,"")</f>
        <v/>
      </c>
    </row>
    <row r="48" spans="2:15" x14ac:dyDescent="0.25">
      <c r="B48" s="48" t="str">
        <f t="shared" ca="1" si="1"/>
        <v/>
      </c>
      <c r="C48" s="22" t="str">
        <f t="shared" ca="1" si="2"/>
        <v/>
      </c>
      <c r="D48" s="49" t="str">
        <f t="shared" ca="1" si="3"/>
        <v/>
      </c>
      <c r="E48" s="52" t="str">
        <f t="shared" ca="1" si="4"/>
        <v/>
      </c>
      <c r="F48" s="53" t="str">
        <f t="shared" ca="1" si="5"/>
        <v/>
      </c>
      <c r="G48" s="53" t="str">
        <f t="shared" ca="1" si="6"/>
        <v/>
      </c>
      <c r="H48" s="50" t="e">
        <f ca="1">D48*((1+F48)/(1+G48))^($D$4-C48-1)</f>
        <v>#VALUE!</v>
      </c>
      <c r="I48" s="54" t="str">
        <f t="shared" ca="1" si="7"/>
        <v/>
      </c>
      <c r="J48" s="51">
        <f ca="1">IF($C48="",0,D48*E48*B48*((1+F48)/(1+G48))^($D$4-C48))</f>
        <v>0</v>
      </c>
      <c r="K48" s="54">
        <f ca="1">IF($C48="",0,K47*(1+i)+I48)</f>
        <v>0</v>
      </c>
      <c r="L48" s="55">
        <f ca="1">K48*Assumptions!$B$19</f>
        <v>0</v>
      </c>
      <c r="N48" s="57" t="str">
        <f ca="1">IF($C48="","",J48-J47*(1+i))</f>
        <v/>
      </c>
      <c r="O48" s="58" t="str">
        <f ca="1">IFERROR(N48-I48,"")</f>
        <v/>
      </c>
    </row>
    <row r="49" spans="2:15" x14ac:dyDescent="0.25">
      <c r="B49" s="48" t="str">
        <f t="shared" ca="1" si="1"/>
        <v/>
      </c>
      <c r="C49" s="22" t="str">
        <f t="shared" ca="1" si="2"/>
        <v/>
      </c>
      <c r="D49" s="49" t="str">
        <f t="shared" ca="1" si="3"/>
        <v/>
      </c>
      <c r="E49" s="52" t="str">
        <f t="shared" ca="1" si="4"/>
        <v/>
      </c>
      <c r="F49" s="53" t="str">
        <f t="shared" ca="1" si="5"/>
        <v/>
      </c>
      <c r="G49" s="53" t="str">
        <f t="shared" ca="1" si="6"/>
        <v/>
      </c>
      <c r="H49" s="50" t="e">
        <f ca="1">D49*((1+F49)/(1+G49))^($D$4-C49-1)</f>
        <v>#VALUE!</v>
      </c>
      <c r="I49" s="54" t="str">
        <f t="shared" ca="1" si="7"/>
        <v/>
      </c>
      <c r="J49" s="51">
        <f ca="1">IF($C49="",0,D49*E49*B49*((1+F49)/(1+G49))^($D$4-C49))</f>
        <v>0</v>
      </c>
      <c r="K49" s="54">
        <f ca="1">IF($C49="",0,K48*(1+i)+I49)</f>
        <v>0</v>
      </c>
      <c r="L49" s="55">
        <f ca="1">K49*Assumptions!$B$19</f>
        <v>0</v>
      </c>
      <c r="N49" s="57" t="str">
        <f ca="1">IF($C49="","",J49-J48*(1+i))</f>
        <v/>
      </c>
      <c r="O49" s="58" t="str">
        <f ca="1">IFERROR(N49-I49,"")</f>
        <v/>
      </c>
    </row>
    <row r="50" spans="2:15" x14ac:dyDescent="0.25">
      <c r="B50" s="48" t="str">
        <f t="shared" ca="1" si="1"/>
        <v/>
      </c>
      <c r="C50" s="22" t="str">
        <f t="shared" ca="1" si="2"/>
        <v/>
      </c>
      <c r="D50" s="49" t="str">
        <f t="shared" ca="1" si="3"/>
        <v/>
      </c>
      <c r="E50" s="52" t="str">
        <f t="shared" ca="1" si="4"/>
        <v/>
      </c>
      <c r="F50" s="53" t="str">
        <f t="shared" ca="1" si="5"/>
        <v/>
      </c>
      <c r="G50" s="53" t="str">
        <f t="shared" ca="1" si="6"/>
        <v/>
      </c>
      <c r="H50" s="50" t="e">
        <f ca="1">D50*((1+F50)/(1+G50))^($D$4-C50-1)</f>
        <v>#VALUE!</v>
      </c>
      <c r="I50" s="54" t="str">
        <f t="shared" ca="1" si="7"/>
        <v/>
      </c>
      <c r="J50" s="51">
        <f ca="1">IF($C50="",0,D50*E50*B50*((1+F50)/(1+G50))^($D$4-C50))</f>
        <v>0</v>
      </c>
      <c r="K50" s="54">
        <f ca="1">IF($C50="",0,K49*(1+i)+I50)</f>
        <v>0</v>
      </c>
      <c r="L50" s="55">
        <f ca="1">K50*Assumptions!$B$19</f>
        <v>0</v>
      </c>
      <c r="N50" s="57" t="str">
        <f ca="1">IF($C50="","",J50-J49*(1+i))</f>
        <v/>
      </c>
      <c r="O50" s="58" t="str">
        <f ca="1">IFERROR(N50-I50,"")</f>
        <v/>
      </c>
    </row>
    <row r="51" spans="2:15" x14ac:dyDescent="0.25">
      <c r="B51" s="48" t="str">
        <f t="shared" ca="1" si="1"/>
        <v/>
      </c>
      <c r="C51" s="22" t="str">
        <f t="shared" ca="1" si="2"/>
        <v/>
      </c>
      <c r="D51" s="49" t="str">
        <f t="shared" ca="1" si="3"/>
        <v/>
      </c>
      <c r="E51" s="52" t="str">
        <f t="shared" ca="1" si="4"/>
        <v/>
      </c>
      <c r="F51" s="53" t="str">
        <f t="shared" ca="1" si="5"/>
        <v/>
      </c>
      <c r="G51" s="53" t="str">
        <f t="shared" ca="1" si="6"/>
        <v/>
      </c>
      <c r="H51" s="50" t="e">
        <f ca="1">D51*((1+F51)/(1+G51))^($D$4-C51-1)</f>
        <v>#VALUE!</v>
      </c>
      <c r="I51" s="54" t="str">
        <f t="shared" ca="1" si="7"/>
        <v/>
      </c>
      <c r="J51" s="51">
        <f ca="1">IF($C51="",0,D51*E51*B51*((1+F51)/(1+G51))^($D$4-C51))</f>
        <v>0</v>
      </c>
      <c r="K51" s="54">
        <f ca="1">IF($C51="",0,K50*(1+i)+I51)</f>
        <v>0</v>
      </c>
      <c r="L51" s="55">
        <f ca="1">K51*Assumptions!$B$19</f>
        <v>0</v>
      </c>
      <c r="N51" s="57" t="str">
        <f ca="1">IF($C51="","",J51-J50*(1+i))</f>
        <v/>
      </c>
      <c r="O51" s="58" t="str">
        <f ca="1">IFERROR(N51-I51,"")</f>
        <v/>
      </c>
    </row>
    <row r="52" spans="2:15" x14ac:dyDescent="0.25">
      <c r="B52" s="48" t="str">
        <f t="shared" ca="1" si="1"/>
        <v/>
      </c>
      <c r="C52" s="22" t="str">
        <f t="shared" ca="1" si="2"/>
        <v/>
      </c>
      <c r="D52" s="49" t="str">
        <f t="shared" ca="1" si="3"/>
        <v/>
      </c>
      <c r="E52" s="52" t="str">
        <f t="shared" ca="1" si="4"/>
        <v/>
      </c>
      <c r="F52" s="53" t="str">
        <f t="shared" ca="1" si="5"/>
        <v/>
      </c>
      <c r="G52" s="53" t="str">
        <f t="shared" ca="1" si="6"/>
        <v/>
      </c>
      <c r="H52" s="50" t="e">
        <f ca="1">D52*((1+F52)/(1+G52))^($D$4-C52-1)</f>
        <v>#VALUE!</v>
      </c>
      <c r="I52" s="54" t="str">
        <f t="shared" ca="1" si="7"/>
        <v/>
      </c>
      <c r="J52" s="51">
        <f ca="1">IF($C52="",0,D52*E52*B52*((1+F52)/(1+G52))^($D$4-C52))</f>
        <v>0</v>
      </c>
      <c r="K52" s="54">
        <f ca="1">IF($C52="",0,K51*(1+i)+I52)</f>
        <v>0</v>
      </c>
      <c r="L52" s="55">
        <f ca="1">K52*Assumptions!$B$19</f>
        <v>0</v>
      </c>
      <c r="N52" s="57" t="str">
        <f ca="1">IF($C52="","",J52-J51*(1+i))</f>
        <v/>
      </c>
      <c r="O52" s="58" t="str">
        <f ca="1">IFERROR(N52-I52,"")</f>
        <v/>
      </c>
    </row>
    <row r="53" spans="2:15" x14ac:dyDescent="0.25">
      <c r="B53" s="48" t="str">
        <f t="shared" ca="1" si="1"/>
        <v/>
      </c>
      <c r="C53" s="22" t="str">
        <f t="shared" ca="1" si="2"/>
        <v/>
      </c>
      <c r="D53" s="49" t="str">
        <f t="shared" ca="1" si="3"/>
        <v/>
      </c>
      <c r="E53" s="52" t="str">
        <f t="shared" ca="1" si="4"/>
        <v/>
      </c>
      <c r="F53" s="53" t="str">
        <f t="shared" ca="1" si="5"/>
        <v/>
      </c>
      <c r="G53" s="53" t="str">
        <f t="shared" ca="1" si="6"/>
        <v/>
      </c>
      <c r="H53" s="50" t="e">
        <f ca="1">D53*((1+F53)/(1+G53))^($D$4-C53-1)</f>
        <v>#VALUE!</v>
      </c>
      <c r="I53" s="54" t="str">
        <f t="shared" ca="1" si="7"/>
        <v/>
      </c>
      <c r="J53" s="51">
        <f ca="1">IF($C53="",0,D53*E53*B53*((1+F53)/(1+G53))^($D$4-C53))</f>
        <v>0</v>
      </c>
      <c r="K53" s="54">
        <f ca="1">IF($C53="",0,K52*(1+i)+I53)</f>
        <v>0</v>
      </c>
      <c r="L53" s="55">
        <f ca="1">K53*Assumptions!$B$19</f>
        <v>0</v>
      </c>
      <c r="N53" s="57" t="str">
        <f ca="1">IF($C53="","",J53-J52*(1+i))</f>
        <v/>
      </c>
      <c r="O53" s="58" t="str">
        <f ca="1">IFERROR(N53-I53,"")</f>
        <v/>
      </c>
    </row>
    <row r="54" spans="2:15" x14ac:dyDescent="0.25">
      <c r="B54" s="48" t="str">
        <f t="shared" ca="1" si="1"/>
        <v/>
      </c>
      <c r="C54" s="22" t="str">
        <f t="shared" ca="1" si="2"/>
        <v/>
      </c>
      <c r="D54" s="49" t="str">
        <f t="shared" ca="1" si="3"/>
        <v/>
      </c>
      <c r="E54" s="52" t="str">
        <f t="shared" ca="1" si="4"/>
        <v/>
      </c>
      <c r="F54" s="53" t="str">
        <f t="shared" ca="1" si="5"/>
        <v/>
      </c>
      <c r="G54" s="53" t="str">
        <f t="shared" ca="1" si="6"/>
        <v/>
      </c>
      <c r="H54" s="50" t="e">
        <f ca="1">D54*((1+F54)/(1+G54))^($D$4-C54-1)</f>
        <v>#VALUE!</v>
      </c>
      <c r="I54" s="54" t="str">
        <f t="shared" ca="1" si="7"/>
        <v/>
      </c>
      <c r="J54" s="51">
        <f ca="1">IF($C54="",0,D54*E54*B54*((1+F54)/(1+G54))^($D$4-C54))</f>
        <v>0</v>
      </c>
      <c r="K54" s="54">
        <f ca="1">IF($C54="",0,K53*(1+i)+I54)</f>
        <v>0</v>
      </c>
      <c r="L54" s="55">
        <f ca="1">K54*Assumptions!$B$19</f>
        <v>0</v>
      </c>
      <c r="N54" s="57" t="str">
        <f ca="1">IF($C54="","",J54-J53*(1+i))</f>
        <v/>
      </c>
      <c r="O54" s="58" t="str">
        <f ca="1">IFERROR(N54-I54,"")</f>
        <v/>
      </c>
    </row>
    <row r="55" spans="2:15" x14ac:dyDescent="0.25">
      <c r="B55" s="48" t="str">
        <f t="shared" ca="1" si="1"/>
        <v/>
      </c>
      <c r="C55" s="22" t="str">
        <f t="shared" ca="1" si="2"/>
        <v/>
      </c>
      <c r="D55" s="49" t="str">
        <f t="shared" ca="1" si="3"/>
        <v/>
      </c>
      <c r="E55" s="52" t="str">
        <f t="shared" ca="1" si="4"/>
        <v/>
      </c>
      <c r="F55" s="53" t="str">
        <f t="shared" ca="1" si="5"/>
        <v/>
      </c>
      <c r="G55" s="53" t="str">
        <f t="shared" ca="1" si="6"/>
        <v/>
      </c>
      <c r="H55" s="50" t="e">
        <f ca="1">D55*((1+F55)/(1+G55))^($D$4-C55-1)</f>
        <v>#VALUE!</v>
      </c>
      <c r="I55" s="54" t="str">
        <f t="shared" ca="1" si="7"/>
        <v/>
      </c>
      <c r="J55" s="51">
        <f ca="1">IF($C55="",0,D55*E55*B55*((1+F55)/(1+G55))^($D$4-C55))</f>
        <v>0</v>
      </c>
      <c r="K55" s="54">
        <f ca="1">IF($C55="",0,K54*(1+i)+I55)</f>
        <v>0</v>
      </c>
      <c r="L55" s="55">
        <f ca="1">K55*Assumptions!$B$19</f>
        <v>0</v>
      </c>
      <c r="N55" s="57" t="str">
        <f ca="1">IF($C55="","",J55-J54*(1+i))</f>
        <v/>
      </c>
      <c r="O55" s="58" t="str">
        <f ca="1">IFERROR(N55-I55,"")</f>
        <v/>
      </c>
    </row>
    <row r="56" spans="2:15" x14ac:dyDescent="0.25">
      <c r="B56" s="48" t="str">
        <f t="shared" ca="1" si="1"/>
        <v/>
      </c>
      <c r="C56" s="22" t="str">
        <f t="shared" ca="1" si="2"/>
        <v/>
      </c>
      <c r="D56" s="49" t="str">
        <f t="shared" ca="1" si="3"/>
        <v/>
      </c>
      <c r="E56" s="52" t="str">
        <f t="shared" ca="1" si="4"/>
        <v/>
      </c>
      <c r="F56" s="53" t="str">
        <f t="shared" ca="1" si="5"/>
        <v/>
      </c>
      <c r="G56" s="53" t="str">
        <f t="shared" ca="1" si="6"/>
        <v/>
      </c>
      <c r="H56" s="50" t="e">
        <f ca="1">D56*((1+F56)/(1+G56))^($D$4-C56-1)</f>
        <v>#VALUE!</v>
      </c>
      <c r="I56" s="54" t="str">
        <f t="shared" ca="1" si="7"/>
        <v/>
      </c>
      <c r="J56" s="51">
        <f ca="1">IF($C56="",0,D56*E56*B56*((1+F56)/(1+G56))^($D$4-C56))</f>
        <v>0</v>
      </c>
      <c r="K56" s="54">
        <f ca="1">IF($C56="",0,K55*(1+i)+I56)</f>
        <v>0</v>
      </c>
      <c r="L56" s="55">
        <f ca="1">K56*Assumptions!$B$19</f>
        <v>0</v>
      </c>
      <c r="N56" s="57" t="str">
        <f ca="1">IF($C56="","",J56-J55*(1+i))</f>
        <v/>
      </c>
      <c r="O56" s="58" t="str">
        <f ca="1">IFERROR(N56-I56,"")</f>
        <v/>
      </c>
    </row>
    <row r="57" spans="2:15" x14ac:dyDescent="0.25">
      <c r="B57" s="48" t="str">
        <f t="shared" ca="1" si="1"/>
        <v/>
      </c>
      <c r="C57" s="22" t="str">
        <f t="shared" ca="1" si="2"/>
        <v/>
      </c>
      <c r="D57" s="49" t="str">
        <f t="shared" ca="1" si="3"/>
        <v/>
      </c>
      <c r="E57" s="52" t="str">
        <f t="shared" ca="1" si="4"/>
        <v/>
      </c>
      <c r="F57" s="53" t="str">
        <f t="shared" ca="1" si="5"/>
        <v/>
      </c>
      <c r="G57" s="53" t="str">
        <f t="shared" ca="1" si="6"/>
        <v/>
      </c>
      <c r="H57" s="50" t="e">
        <f ca="1">D57*((1+F57)/(1+G57))^($D$4-C57-1)</f>
        <v>#VALUE!</v>
      </c>
      <c r="I57" s="54" t="str">
        <f t="shared" ca="1" si="7"/>
        <v/>
      </c>
      <c r="J57" s="51">
        <f ca="1">IF($C57="",0,D57*E57*B57*((1+F57)/(1+G57))^($D$4-C57))</f>
        <v>0</v>
      </c>
      <c r="K57" s="54">
        <f ca="1">IF($C57="",0,K56*(1+i)+I57)</f>
        <v>0</v>
      </c>
      <c r="L57" s="55">
        <f ca="1">K57*Assumptions!$B$19</f>
        <v>0</v>
      </c>
      <c r="N57" s="57" t="str">
        <f ca="1">IF($C57="","",J57-J56*(1+i))</f>
        <v/>
      </c>
      <c r="O57" s="58" t="str">
        <f ca="1">IFERROR(N57-I57,"")</f>
        <v/>
      </c>
    </row>
    <row r="58" spans="2:15" x14ac:dyDescent="0.25">
      <c r="B58" s="48" t="str">
        <f t="shared" ref="B58:B65" ca="1" si="8">IF($C58="","",B57+1)</f>
        <v/>
      </c>
      <c r="C58" s="22" t="str">
        <f t="shared" ref="C58:C65" ca="1" si="9">IF(C57="","",IF($D$2="A",C57+1,IF(C57+1&gt;$D$4,"",C57+1)))</f>
        <v/>
      </c>
      <c r="D58" s="49" t="str">
        <f t="shared" ref="D58:D65" ca="1" si="10">IF($C58="","",D57)</f>
        <v/>
      </c>
      <c r="E58" s="52" t="str">
        <f t="shared" ref="E58:E65" ca="1" si="11">IF($C58="","",E57*(1+F57))</f>
        <v/>
      </c>
      <c r="F58" s="53" t="str">
        <f t="shared" ref="F58:F65" ca="1" si="12">IF($C58="","",F57)</f>
        <v/>
      </c>
      <c r="G58" s="53" t="str">
        <f t="shared" ref="G58:G65" ca="1" si="13">IF($C58="","",G57)</f>
        <v/>
      </c>
      <c r="H58" s="50" t="e">
        <f t="shared" ref="H58:H65" ca="1" si="14">D58*((1+F58)/(1+G58))^($D$4-C58-1)</f>
        <v>#VALUE!</v>
      </c>
      <c r="I58" s="54" t="str">
        <f t="shared" ref="I58:I65" ca="1" si="15">IF($C58="","",H57*E58)</f>
        <v/>
      </c>
      <c r="J58" s="51">
        <f t="shared" ref="J58:J65" ca="1" si="16">IF($C58="",0,D58*E58*B58*((1+F58)/(1+G58))^($D$4-C58))</f>
        <v>0</v>
      </c>
      <c r="K58" s="54">
        <f ca="1">IF($C58="",0,K57*(1+i)+I58)</f>
        <v>0</v>
      </c>
      <c r="L58" s="55">
        <f ca="1">K58*Assumptions!$B$19</f>
        <v>0</v>
      </c>
      <c r="N58" s="57" t="str">
        <f ca="1">IF($C58="","",J58-J57*(1+i))</f>
        <v/>
      </c>
      <c r="O58" s="58" t="str">
        <f t="shared" ref="O58:O65" ca="1" si="17">IFERROR(N58-I58,"")</f>
        <v/>
      </c>
    </row>
    <row r="59" spans="2:15" x14ac:dyDescent="0.25">
      <c r="B59" s="48" t="str">
        <f t="shared" ca="1" si="8"/>
        <v/>
      </c>
      <c r="C59" s="22" t="str">
        <f t="shared" ca="1" si="9"/>
        <v/>
      </c>
      <c r="D59" s="49" t="str">
        <f t="shared" ca="1" si="10"/>
        <v/>
      </c>
      <c r="E59" s="52" t="str">
        <f t="shared" ca="1" si="11"/>
        <v/>
      </c>
      <c r="F59" s="53" t="str">
        <f t="shared" ca="1" si="12"/>
        <v/>
      </c>
      <c r="G59" s="53" t="str">
        <f t="shared" ca="1" si="13"/>
        <v/>
      </c>
      <c r="H59" s="50" t="e">
        <f t="shared" ca="1" si="14"/>
        <v>#VALUE!</v>
      </c>
      <c r="I59" s="54" t="str">
        <f t="shared" ca="1" si="15"/>
        <v/>
      </c>
      <c r="J59" s="51">
        <f t="shared" ca="1" si="16"/>
        <v>0</v>
      </c>
      <c r="K59" s="54">
        <f ca="1">IF($C59="",0,K58*(1+i)+I59)</f>
        <v>0</v>
      </c>
      <c r="L59" s="55">
        <f ca="1">K59*Assumptions!$B$19</f>
        <v>0</v>
      </c>
      <c r="N59" s="57" t="str">
        <f ca="1">IF($C59="","",J59-J58*(1+i))</f>
        <v/>
      </c>
      <c r="O59" s="58" t="str">
        <f t="shared" ca="1" si="17"/>
        <v/>
      </c>
    </row>
    <row r="60" spans="2:15" x14ac:dyDescent="0.25">
      <c r="B60" s="48" t="str">
        <f t="shared" ca="1" si="8"/>
        <v/>
      </c>
      <c r="C60" s="22" t="str">
        <f t="shared" ca="1" si="9"/>
        <v/>
      </c>
      <c r="D60" s="49" t="str">
        <f t="shared" ca="1" si="10"/>
        <v/>
      </c>
      <c r="E60" s="52" t="str">
        <f t="shared" ca="1" si="11"/>
        <v/>
      </c>
      <c r="F60" s="53" t="str">
        <f t="shared" ca="1" si="12"/>
        <v/>
      </c>
      <c r="G60" s="53" t="str">
        <f t="shared" ca="1" si="13"/>
        <v/>
      </c>
      <c r="H60" s="50" t="e">
        <f t="shared" ca="1" si="14"/>
        <v>#VALUE!</v>
      </c>
      <c r="I60" s="54" t="str">
        <f t="shared" ca="1" si="15"/>
        <v/>
      </c>
      <c r="J60" s="51">
        <f t="shared" ca="1" si="16"/>
        <v>0</v>
      </c>
      <c r="K60" s="54">
        <f ca="1">IF($C60="",0,K59*(1+i)+I60)</f>
        <v>0</v>
      </c>
      <c r="L60" s="55">
        <f ca="1">K60*Assumptions!$B$19</f>
        <v>0</v>
      </c>
      <c r="N60" s="57" t="str">
        <f ca="1">IF($C60="","",J60-J59*(1+i))</f>
        <v/>
      </c>
      <c r="O60" s="58" t="str">
        <f t="shared" ca="1" si="17"/>
        <v/>
      </c>
    </row>
    <row r="61" spans="2:15" x14ac:dyDescent="0.25">
      <c r="B61" s="48" t="str">
        <f t="shared" ca="1" si="8"/>
        <v/>
      </c>
      <c r="C61" s="22" t="str">
        <f t="shared" ca="1" si="9"/>
        <v/>
      </c>
      <c r="D61" s="49" t="str">
        <f t="shared" ca="1" si="10"/>
        <v/>
      </c>
      <c r="E61" s="52" t="str">
        <f t="shared" ca="1" si="11"/>
        <v/>
      </c>
      <c r="F61" s="53" t="str">
        <f t="shared" ca="1" si="12"/>
        <v/>
      </c>
      <c r="G61" s="53" t="str">
        <f t="shared" ca="1" si="13"/>
        <v/>
      </c>
      <c r="H61" s="50" t="e">
        <f t="shared" ca="1" si="14"/>
        <v>#VALUE!</v>
      </c>
      <c r="I61" s="54" t="str">
        <f t="shared" ca="1" si="15"/>
        <v/>
      </c>
      <c r="J61" s="51">
        <f t="shared" ca="1" si="16"/>
        <v>0</v>
      </c>
      <c r="K61" s="54">
        <f ca="1">IF($C61="",0,K60*(1+i)+I61)</f>
        <v>0</v>
      </c>
      <c r="L61" s="55">
        <f ca="1">K61*Assumptions!$B$19</f>
        <v>0</v>
      </c>
      <c r="N61" s="57" t="str">
        <f ca="1">IF($C61="","",J61-J60*(1+i))</f>
        <v/>
      </c>
      <c r="O61" s="58" t="str">
        <f t="shared" ca="1" si="17"/>
        <v/>
      </c>
    </row>
    <row r="62" spans="2:15" x14ac:dyDescent="0.25">
      <c r="B62" s="48" t="str">
        <f t="shared" ca="1" si="8"/>
        <v/>
      </c>
      <c r="C62" s="22" t="str">
        <f t="shared" ca="1" si="9"/>
        <v/>
      </c>
      <c r="D62" s="49" t="str">
        <f t="shared" ca="1" si="10"/>
        <v/>
      </c>
      <c r="E62" s="52" t="str">
        <f t="shared" ca="1" si="11"/>
        <v/>
      </c>
      <c r="F62" s="53" t="str">
        <f t="shared" ca="1" si="12"/>
        <v/>
      </c>
      <c r="G62" s="53" t="str">
        <f t="shared" ca="1" si="13"/>
        <v/>
      </c>
      <c r="H62" s="50" t="e">
        <f t="shared" ca="1" si="14"/>
        <v>#VALUE!</v>
      </c>
      <c r="I62" s="54" t="str">
        <f t="shared" ca="1" si="15"/>
        <v/>
      </c>
      <c r="J62" s="51">
        <f t="shared" ca="1" si="16"/>
        <v>0</v>
      </c>
      <c r="K62" s="54">
        <f ca="1">IF($C62="",0,K61*(1+i)+I62)</f>
        <v>0</v>
      </c>
      <c r="L62" s="55">
        <f ca="1">K62*Assumptions!$B$19</f>
        <v>0</v>
      </c>
      <c r="N62" s="57" t="str">
        <f ca="1">IF($C62="","",J62-J61*(1+i))</f>
        <v/>
      </c>
      <c r="O62" s="58" t="str">
        <f t="shared" ca="1" si="17"/>
        <v/>
      </c>
    </row>
    <row r="63" spans="2:15" x14ac:dyDescent="0.25">
      <c r="B63" s="48" t="str">
        <f t="shared" ca="1" si="8"/>
        <v/>
      </c>
      <c r="C63" s="22" t="str">
        <f t="shared" ca="1" si="9"/>
        <v/>
      </c>
      <c r="D63" s="49" t="str">
        <f t="shared" ca="1" si="10"/>
        <v/>
      </c>
      <c r="E63" s="52" t="str">
        <f t="shared" ca="1" si="11"/>
        <v/>
      </c>
      <c r="F63" s="53" t="str">
        <f t="shared" ca="1" si="12"/>
        <v/>
      </c>
      <c r="G63" s="53" t="str">
        <f t="shared" ca="1" si="13"/>
        <v/>
      </c>
      <c r="H63" s="50" t="e">
        <f t="shared" ca="1" si="14"/>
        <v>#VALUE!</v>
      </c>
      <c r="I63" s="54" t="str">
        <f t="shared" ca="1" si="15"/>
        <v/>
      </c>
      <c r="J63" s="51">
        <f t="shared" ca="1" si="16"/>
        <v>0</v>
      </c>
      <c r="K63" s="54">
        <f ca="1">IF($C63="",0,K62*(1+i)+I63)</f>
        <v>0</v>
      </c>
      <c r="L63" s="55">
        <f ca="1">K63*Assumptions!$B$19</f>
        <v>0</v>
      </c>
      <c r="N63" s="57" t="str">
        <f ca="1">IF($C63="","",J63-J62*(1+i))</f>
        <v/>
      </c>
      <c r="O63" s="58" t="str">
        <f t="shared" ca="1" si="17"/>
        <v/>
      </c>
    </row>
    <row r="64" spans="2:15" x14ac:dyDescent="0.25">
      <c r="B64" s="48" t="str">
        <f t="shared" ca="1" si="8"/>
        <v/>
      </c>
      <c r="C64" s="22" t="str">
        <f t="shared" ca="1" si="9"/>
        <v/>
      </c>
      <c r="D64" s="49" t="str">
        <f t="shared" ca="1" si="10"/>
        <v/>
      </c>
      <c r="E64" s="52" t="str">
        <f t="shared" ca="1" si="11"/>
        <v/>
      </c>
      <c r="F64" s="53" t="str">
        <f t="shared" ca="1" si="12"/>
        <v/>
      </c>
      <c r="G64" s="53" t="str">
        <f t="shared" ca="1" si="13"/>
        <v/>
      </c>
      <c r="H64" s="50" t="e">
        <f t="shared" ca="1" si="14"/>
        <v>#VALUE!</v>
      </c>
      <c r="I64" s="54" t="str">
        <f t="shared" ca="1" si="15"/>
        <v/>
      </c>
      <c r="J64" s="51">
        <f t="shared" ca="1" si="16"/>
        <v>0</v>
      </c>
      <c r="K64" s="54">
        <f ca="1">IF($C64="",0,K63*(1+i)+I64)</f>
        <v>0</v>
      </c>
      <c r="L64" s="55">
        <f ca="1">K64*Assumptions!$B$19</f>
        <v>0</v>
      </c>
      <c r="N64" s="57" t="str">
        <f ca="1">IF($C64="","",J64-J63*(1+i))</f>
        <v/>
      </c>
      <c r="O64" s="58" t="str">
        <f t="shared" ca="1" si="17"/>
        <v/>
      </c>
    </row>
    <row r="65" spans="2:15" x14ac:dyDescent="0.25">
      <c r="B65" s="48" t="str">
        <f t="shared" ca="1" si="8"/>
        <v/>
      </c>
      <c r="C65" s="22" t="str">
        <f t="shared" ca="1" si="9"/>
        <v/>
      </c>
      <c r="D65" s="49" t="str">
        <f t="shared" ca="1" si="10"/>
        <v/>
      </c>
      <c r="E65" s="52" t="str">
        <f t="shared" ca="1" si="11"/>
        <v/>
      </c>
      <c r="F65" s="53" t="str">
        <f t="shared" ca="1" si="12"/>
        <v/>
      </c>
      <c r="G65" s="53" t="str">
        <f t="shared" ca="1" si="13"/>
        <v/>
      </c>
      <c r="H65" s="50" t="e">
        <f t="shared" ca="1" si="14"/>
        <v>#VALUE!</v>
      </c>
      <c r="I65" s="54" t="str">
        <f t="shared" ca="1" si="15"/>
        <v/>
      </c>
      <c r="J65" s="51">
        <f t="shared" ca="1" si="16"/>
        <v>0</v>
      </c>
      <c r="K65" s="54">
        <f ca="1">IF($C65="",0,K64*(1+i)+I65)</f>
        <v>0</v>
      </c>
      <c r="L65" s="55">
        <f ca="1">K65*Assumptions!$B$19</f>
        <v>0</v>
      </c>
      <c r="N65" s="57" t="str">
        <f ca="1">IF($C65="","",J65-J64*(1+i))</f>
        <v/>
      </c>
      <c r="O65" s="58" t="str">
        <f t="shared" ca="1" si="17"/>
        <v/>
      </c>
    </row>
    <row r="66" spans="2:15" x14ac:dyDescent="0.25">
      <c r="B66" s="48" t="str">
        <f t="shared" ref="B66:B80" ca="1" si="18">IF($C66="","",B65+1)</f>
        <v/>
      </c>
      <c r="C66" s="22" t="str">
        <f t="shared" ref="C66:C80" ca="1" si="19">IF(C65="","",IF($D$2="A",C65+1,IF(C65+1&gt;$D$4,"",C65+1)))</f>
        <v/>
      </c>
      <c r="D66" s="49" t="str">
        <f t="shared" ref="D66:D80" ca="1" si="20">IF($C66="","",D65)</f>
        <v/>
      </c>
      <c r="E66" s="52" t="str">
        <f t="shared" ref="E66:E80" ca="1" si="21">IF($C66="","",E65*(1+F65))</f>
        <v/>
      </c>
      <c r="F66" s="53" t="str">
        <f t="shared" ref="F66:F80" ca="1" si="22">IF($C66="","",F65)</f>
        <v/>
      </c>
      <c r="G66" s="53" t="str">
        <f t="shared" ref="G66:G80" ca="1" si="23">IF($C66="","",G65)</f>
        <v/>
      </c>
      <c r="H66" s="50" t="e">
        <f t="shared" ref="H66:H74" ca="1" si="24">D66*((1+F66)/(1+G66))^($D$4-C66-1)</f>
        <v>#VALUE!</v>
      </c>
      <c r="I66" s="54" t="str">
        <f t="shared" ref="I66:I80" ca="1" si="25">IF($C66="","",H65*E66)</f>
        <v/>
      </c>
      <c r="J66" s="51">
        <f t="shared" ref="J66:J74" ca="1" si="26">IF($C66="",0,D66*E66*B66*((1+F66)/(1+G66))^($D$4-C66))</f>
        <v>0</v>
      </c>
      <c r="K66" s="54">
        <f ca="1">IF($C66="",0,K65*(1+i)+I66)</f>
        <v>0</v>
      </c>
      <c r="L66" s="55">
        <f ca="1">K66*Assumptions!$B$19</f>
        <v>0</v>
      </c>
      <c r="N66" s="57" t="str">
        <f ca="1">IF($C66="","",J66-J65*(1+i))</f>
        <v/>
      </c>
      <c r="O66" s="58" t="str">
        <f t="shared" ref="O66:O74" ca="1" si="27">IFERROR(N66-I66,"")</f>
        <v/>
      </c>
    </row>
    <row r="67" spans="2:15" x14ac:dyDescent="0.25">
      <c r="B67" s="48" t="str">
        <f t="shared" ca="1" si="18"/>
        <v/>
      </c>
      <c r="C67" s="22" t="str">
        <f t="shared" ca="1" si="19"/>
        <v/>
      </c>
      <c r="D67" s="49" t="str">
        <f t="shared" ca="1" si="20"/>
        <v/>
      </c>
      <c r="E67" s="52" t="str">
        <f t="shared" ca="1" si="21"/>
        <v/>
      </c>
      <c r="F67" s="53" t="str">
        <f t="shared" ca="1" si="22"/>
        <v/>
      </c>
      <c r="G67" s="53" t="str">
        <f t="shared" ca="1" si="23"/>
        <v/>
      </c>
      <c r="H67" s="50" t="e">
        <f t="shared" ca="1" si="24"/>
        <v>#VALUE!</v>
      </c>
      <c r="I67" s="54" t="str">
        <f t="shared" ca="1" si="25"/>
        <v/>
      </c>
      <c r="J67" s="51">
        <f t="shared" ca="1" si="26"/>
        <v>0</v>
      </c>
      <c r="K67" s="54">
        <f ca="1">IF($C67="",0,K66*(1+i)+I67)</f>
        <v>0</v>
      </c>
      <c r="L67" s="55">
        <f ca="1">K67*Assumptions!$B$19</f>
        <v>0</v>
      </c>
      <c r="N67" s="57" t="str">
        <f ca="1">IF($C67="","",J67-J66*(1+i))</f>
        <v/>
      </c>
      <c r="O67" s="58" t="str">
        <f t="shared" ca="1" si="27"/>
        <v/>
      </c>
    </row>
    <row r="68" spans="2:15" x14ac:dyDescent="0.25">
      <c r="B68" s="48" t="str">
        <f t="shared" ca="1" si="18"/>
        <v/>
      </c>
      <c r="C68" s="22" t="str">
        <f t="shared" ca="1" si="19"/>
        <v/>
      </c>
      <c r="D68" s="49" t="str">
        <f t="shared" ca="1" si="20"/>
        <v/>
      </c>
      <c r="E68" s="52" t="str">
        <f t="shared" ca="1" si="21"/>
        <v/>
      </c>
      <c r="F68" s="53" t="str">
        <f t="shared" ca="1" si="22"/>
        <v/>
      </c>
      <c r="G68" s="53" t="str">
        <f t="shared" ca="1" si="23"/>
        <v/>
      </c>
      <c r="H68" s="50" t="e">
        <f t="shared" ca="1" si="24"/>
        <v>#VALUE!</v>
      </c>
      <c r="I68" s="54" t="str">
        <f t="shared" ca="1" si="25"/>
        <v/>
      </c>
      <c r="J68" s="51">
        <f t="shared" ca="1" si="26"/>
        <v>0</v>
      </c>
      <c r="K68" s="54">
        <f ca="1">IF($C68="",0,K67*(1+i)+I68)</f>
        <v>0</v>
      </c>
      <c r="L68" s="55">
        <f ca="1">K68*Assumptions!$B$19</f>
        <v>0</v>
      </c>
      <c r="N68" s="57" t="str">
        <f ca="1">IF($C68="","",J68-J67*(1+i))</f>
        <v/>
      </c>
      <c r="O68" s="58" t="str">
        <f t="shared" ca="1" si="27"/>
        <v/>
      </c>
    </row>
    <row r="69" spans="2:15" x14ac:dyDescent="0.25">
      <c r="B69" s="48" t="str">
        <f t="shared" ca="1" si="18"/>
        <v/>
      </c>
      <c r="C69" s="22" t="str">
        <f t="shared" ca="1" si="19"/>
        <v/>
      </c>
      <c r="D69" s="49" t="str">
        <f t="shared" ca="1" si="20"/>
        <v/>
      </c>
      <c r="E69" s="52" t="str">
        <f t="shared" ca="1" si="21"/>
        <v/>
      </c>
      <c r="F69" s="53" t="str">
        <f t="shared" ca="1" si="22"/>
        <v/>
      </c>
      <c r="G69" s="53" t="str">
        <f t="shared" ca="1" si="23"/>
        <v/>
      </c>
      <c r="H69" s="50" t="e">
        <f t="shared" ca="1" si="24"/>
        <v>#VALUE!</v>
      </c>
      <c r="I69" s="54" t="str">
        <f t="shared" ca="1" si="25"/>
        <v/>
      </c>
      <c r="J69" s="51">
        <f t="shared" ca="1" si="26"/>
        <v>0</v>
      </c>
      <c r="K69" s="54">
        <f ca="1">IF($C69="",0,K68*(1+i)+I69)</f>
        <v>0</v>
      </c>
      <c r="L69" s="55">
        <f ca="1">K69*Assumptions!$B$19</f>
        <v>0</v>
      </c>
      <c r="N69" s="57" t="str">
        <f ca="1">IF($C69="","",J69-J68*(1+i))</f>
        <v/>
      </c>
      <c r="O69" s="58" t="str">
        <f t="shared" ca="1" si="27"/>
        <v/>
      </c>
    </row>
    <row r="70" spans="2:15" x14ac:dyDescent="0.25">
      <c r="B70" s="48" t="str">
        <f t="shared" ca="1" si="18"/>
        <v/>
      </c>
      <c r="C70" s="22" t="str">
        <f t="shared" ca="1" si="19"/>
        <v/>
      </c>
      <c r="D70" s="49" t="str">
        <f t="shared" ca="1" si="20"/>
        <v/>
      </c>
      <c r="E70" s="52" t="str">
        <f t="shared" ca="1" si="21"/>
        <v/>
      </c>
      <c r="F70" s="53" t="str">
        <f t="shared" ca="1" si="22"/>
        <v/>
      </c>
      <c r="G70" s="53" t="str">
        <f t="shared" ca="1" si="23"/>
        <v/>
      </c>
      <c r="H70" s="50" t="e">
        <f t="shared" ca="1" si="24"/>
        <v>#VALUE!</v>
      </c>
      <c r="I70" s="54" t="str">
        <f t="shared" ca="1" si="25"/>
        <v/>
      </c>
      <c r="J70" s="51">
        <f t="shared" ca="1" si="26"/>
        <v>0</v>
      </c>
      <c r="K70" s="54">
        <f ca="1">IF($C70="",0,K69*(1+i)+I70)</f>
        <v>0</v>
      </c>
      <c r="L70" s="55">
        <f ca="1">K70*Assumptions!$B$19</f>
        <v>0</v>
      </c>
      <c r="N70" s="57" t="str">
        <f ca="1">IF($C70="","",J70-J69*(1+i))</f>
        <v/>
      </c>
      <c r="O70" s="58" t="str">
        <f t="shared" ca="1" si="27"/>
        <v/>
      </c>
    </row>
    <row r="71" spans="2:15" x14ac:dyDescent="0.25">
      <c r="B71" s="48" t="str">
        <f t="shared" ca="1" si="18"/>
        <v/>
      </c>
      <c r="C71" s="22" t="str">
        <f t="shared" ca="1" si="19"/>
        <v/>
      </c>
      <c r="D71" s="49" t="str">
        <f t="shared" ca="1" si="20"/>
        <v/>
      </c>
      <c r="E71" s="52" t="str">
        <f t="shared" ca="1" si="21"/>
        <v/>
      </c>
      <c r="F71" s="53" t="str">
        <f t="shared" ca="1" si="22"/>
        <v/>
      </c>
      <c r="G71" s="53" t="str">
        <f t="shared" ca="1" si="23"/>
        <v/>
      </c>
      <c r="H71" s="50" t="e">
        <f t="shared" ca="1" si="24"/>
        <v>#VALUE!</v>
      </c>
      <c r="I71" s="54" t="str">
        <f t="shared" ca="1" si="25"/>
        <v/>
      </c>
      <c r="J71" s="51">
        <f t="shared" ca="1" si="26"/>
        <v>0</v>
      </c>
      <c r="K71" s="54">
        <f ca="1">IF($C71="",0,K70*(1+i)+I71)</f>
        <v>0</v>
      </c>
      <c r="L71" s="55">
        <f ca="1">K71*Assumptions!$B$19</f>
        <v>0</v>
      </c>
      <c r="N71" s="57" t="str">
        <f ca="1">IF($C71="","",J71-J70*(1+i))</f>
        <v/>
      </c>
      <c r="O71" s="58" t="str">
        <f t="shared" ca="1" si="27"/>
        <v/>
      </c>
    </row>
    <row r="72" spans="2:15" x14ac:dyDescent="0.25">
      <c r="B72" s="48" t="str">
        <f t="shared" ca="1" si="18"/>
        <v/>
      </c>
      <c r="C72" s="22" t="str">
        <f t="shared" ca="1" si="19"/>
        <v/>
      </c>
      <c r="D72" s="49" t="str">
        <f t="shared" ca="1" si="20"/>
        <v/>
      </c>
      <c r="E72" s="52" t="str">
        <f t="shared" ca="1" si="21"/>
        <v/>
      </c>
      <c r="F72" s="53" t="str">
        <f t="shared" ca="1" si="22"/>
        <v/>
      </c>
      <c r="G72" s="53" t="str">
        <f t="shared" ca="1" si="23"/>
        <v/>
      </c>
      <c r="H72" s="50" t="e">
        <f t="shared" ca="1" si="24"/>
        <v>#VALUE!</v>
      </c>
      <c r="I72" s="54" t="str">
        <f t="shared" ca="1" si="25"/>
        <v/>
      </c>
      <c r="J72" s="51">
        <f t="shared" ca="1" si="26"/>
        <v>0</v>
      </c>
      <c r="K72" s="54">
        <f ca="1">IF($C72="",0,K71*(1+i)+I72)</f>
        <v>0</v>
      </c>
      <c r="L72" s="55">
        <f ca="1">K72*Assumptions!$B$19</f>
        <v>0</v>
      </c>
      <c r="N72" s="57" t="str">
        <f ca="1">IF($C72="","",J72-J71*(1+i))</f>
        <v/>
      </c>
      <c r="O72" s="58" t="str">
        <f t="shared" ca="1" si="27"/>
        <v/>
      </c>
    </row>
    <row r="73" spans="2:15" x14ac:dyDescent="0.25">
      <c r="B73" s="48" t="str">
        <f t="shared" ca="1" si="18"/>
        <v/>
      </c>
      <c r="C73" s="22" t="str">
        <f t="shared" ca="1" si="19"/>
        <v/>
      </c>
      <c r="D73" s="49" t="str">
        <f t="shared" ca="1" si="20"/>
        <v/>
      </c>
      <c r="E73" s="52" t="str">
        <f t="shared" ca="1" si="21"/>
        <v/>
      </c>
      <c r="F73" s="53" t="str">
        <f t="shared" ca="1" si="22"/>
        <v/>
      </c>
      <c r="G73" s="53" t="str">
        <f t="shared" ca="1" si="23"/>
        <v/>
      </c>
      <c r="H73" s="50" t="e">
        <f t="shared" ca="1" si="24"/>
        <v>#VALUE!</v>
      </c>
      <c r="I73" s="54" t="str">
        <f t="shared" ca="1" si="25"/>
        <v/>
      </c>
      <c r="J73" s="51">
        <f t="shared" ca="1" si="26"/>
        <v>0</v>
      </c>
      <c r="K73" s="54">
        <f ca="1">IF($C73="",0,K72*(1+i)+I73)</f>
        <v>0</v>
      </c>
      <c r="L73" s="55">
        <f ca="1">K73*Assumptions!$B$19</f>
        <v>0</v>
      </c>
      <c r="N73" s="57" t="str">
        <f ca="1">IF($C73="","",J73-J72*(1+i))</f>
        <v/>
      </c>
      <c r="O73" s="58" t="str">
        <f t="shared" ca="1" si="27"/>
        <v/>
      </c>
    </row>
    <row r="74" spans="2:15" x14ac:dyDescent="0.25">
      <c r="B74" s="48" t="str">
        <f t="shared" ca="1" si="18"/>
        <v/>
      </c>
      <c r="C74" s="22" t="str">
        <f t="shared" ca="1" si="19"/>
        <v/>
      </c>
      <c r="D74" s="49" t="str">
        <f t="shared" ca="1" si="20"/>
        <v/>
      </c>
      <c r="E74" s="52" t="str">
        <f t="shared" ca="1" si="21"/>
        <v/>
      </c>
      <c r="F74" s="53" t="str">
        <f t="shared" ca="1" si="22"/>
        <v/>
      </c>
      <c r="G74" s="53" t="str">
        <f t="shared" ca="1" si="23"/>
        <v/>
      </c>
      <c r="H74" s="50" t="e">
        <f t="shared" ca="1" si="24"/>
        <v>#VALUE!</v>
      </c>
      <c r="I74" s="54" t="str">
        <f t="shared" ca="1" si="25"/>
        <v/>
      </c>
      <c r="J74" s="51">
        <f t="shared" ca="1" si="26"/>
        <v>0</v>
      </c>
      <c r="K74" s="54">
        <f ca="1">IF($C74="",0,K73*(1+i)+I74)</f>
        <v>0</v>
      </c>
      <c r="L74" s="55">
        <f ca="1">K74*Assumptions!$B$19</f>
        <v>0</v>
      </c>
      <c r="N74" s="57" t="str">
        <f ca="1">IF($C74="","",J74-J73*(1+i))</f>
        <v/>
      </c>
      <c r="O74" s="58" t="str">
        <f t="shared" ca="1" si="27"/>
        <v/>
      </c>
    </row>
    <row r="75" spans="2:15" x14ac:dyDescent="0.25">
      <c r="B75" s="48" t="str">
        <f t="shared" ca="1" si="18"/>
        <v/>
      </c>
      <c r="C75" s="22" t="str">
        <f t="shared" ca="1" si="19"/>
        <v/>
      </c>
      <c r="D75" s="49" t="str">
        <f t="shared" ca="1" si="20"/>
        <v/>
      </c>
      <c r="E75" s="52" t="str">
        <f t="shared" ca="1" si="21"/>
        <v/>
      </c>
      <c r="F75" s="53" t="str">
        <f t="shared" ca="1" si="22"/>
        <v/>
      </c>
      <c r="G75" s="53" t="str">
        <f t="shared" ca="1" si="23"/>
        <v/>
      </c>
      <c r="H75" s="50" t="e">
        <f ca="1">D75*((1+F75)/(1+G75))^($D$4-C75-1)</f>
        <v>#VALUE!</v>
      </c>
      <c r="I75" s="54" t="str">
        <f t="shared" ca="1" si="25"/>
        <v/>
      </c>
      <c r="J75" s="51">
        <f ca="1">IF($C75="",0,D75*E75*B75*((1+F75)/(1+G75))^($D$4-C75))</f>
        <v>0</v>
      </c>
      <c r="K75" s="54">
        <f ca="1">IF($C75="",0,K74*(1+i)+I75)</f>
        <v>0</v>
      </c>
      <c r="L75" s="55">
        <f ca="1">K75*Assumptions!$B$19</f>
        <v>0</v>
      </c>
      <c r="N75" s="57" t="str">
        <f ca="1">IF($C75="","",J75-J74*(1+i))</f>
        <v/>
      </c>
      <c r="O75" s="58" t="str">
        <f ca="1">IFERROR(N75-I75,"")</f>
        <v/>
      </c>
    </row>
    <row r="76" spans="2:15" x14ac:dyDescent="0.25">
      <c r="B76" s="48" t="str">
        <f t="shared" ca="1" si="18"/>
        <v/>
      </c>
      <c r="C76" s="22" t="str">
        <f t="shared" ca="1" si="19"/>
        <v/>
      </c>
      <c r="D76" s="49" t="str">
        <f t="shared" ca="1" si="20"/>
        <v/>
      </c>
      <c r="E76" s="52" t="str">
        <f t="shared" ca="1" si="21"/>
        <v/>
      </c>
      <c r="F76" s="53" t="str">
        <f t="shared" ca="1" si="22"/>
        <v/>
      </c>
      <c r="G76" s="53" t="str">
        <f t="shared" ca="1" si="23"/>
        <v/>
      </c>
      <c r="H76" s="50" t="e">
        <f t="shared" ref="H76:H80" ca="1" si="28">D76*((1+F76)/(1+G76))^($D$4-C76-1)</f>
        <v>#VALUE!</v>
      </c>
      <c r="I76" s="54" t="str">
        <f t="shared" ca="1" si="25"/>
        <v/>
      </c>
      <c r="J76" s="51">
        <f t="shared" ref="J76:J80" ca="1" si="29">IF($C76="",0,D76*E76*B76*((1+F76)/(1+G76))^($D$4-C76))</f>
        <v>0</v>
      </c>
      <c r="K76" s="54">
        <f ca="1">IF($C76="",0,K75*(1+i)+I76)</f>
        <v>0</v>
      </c>
      <c r="L76" s="55">
        <f ca="1">K76*Assumptions!$B$19</f>
        <v>0</v>
      </c>
      <c r="N76" s="57" t="str">
        <f ca="1">IF($C76="","",J76-J75*(1+i))</f>
        <v/>
      </c>
      <c r="O76" s="58" t="str">
        <f t="shared" ref="O76:O80" ca="1" si="30">IFERROR(N76-I76,"")</f>
        <v/>
      </c>
    </row>
    <row r="77" spans="2:15" x14ac:dyDescent="0.25">
      <c r="B77" s="48" t="str">
        <f t="shared" ca="1" si="18"/>
        <v/>
      </c>
      <c r="C77" s="22" t="str">
        <f t="shared" ca="1" si="19"/>
        <v/>
      </c>
      <c r="D77" s="49" t="str">
        <f t="shared" ca="1" si="20"/>
        <v/>
      </c>
      <c r="E77" s="52" t="str">
        <f t="shared" ca="1" si="21"/>
        <v/>
      </c>
      <c r="F77" s="53" t="str">
        <f t="shared" ca="1" si="22"/>
        <v/>
      </c>
      <c r="G77" s="53" t="str">
        <f t="shared" ca="1" si="23"/>
        <v/>
      </c>
      <c r="H77" s="50" t="e">
        <f t="shared" ca="1" si="28"/>
        <v>#VALUE!</v>
      </c>
      <c r="I77" s="54" t="str">
        <f t="shared" ca="1" si="25"/>
        <v/>
      </c>
      <c r="J77" s="51">
        <f t="shared" ca="1" si="29"/>
        <v>0</v>
      </c>
      <c r="K77" s="54">
        <f ca="1">IF($C77="",0,K76*(1+i)+I77)</f>
        <v>0</v>
      </c>
      <c r="L77" s="55">
        <f ca="1">K77*Assumptions!$B$19</f>
        <v>0</v>
      </c>
      <c r="N77" s="57" t="str">
        <f ca="1">IF($C77="","",J77-J76*(1+i))</f>
        <v/>
      </c>
      <c r="O77" s="58" t="str">
        <f t="shared" ca="1" si="30"/>
        <v/>
      </c>
    </row>
    <row r="78" spans="2:15" x14ac:dyDescent="0.25">
      <c r="B78" s="48" t="str">
        <f t="shared" ca="1" si="18"/>
        <v/>
      </c>
      <c r="C78" s="22" t="str">
        <f t="shared" ca="1" si="19"/>
        <v/>
      </c>
      <c r="D78" s="49" t="str">
        <f t="shared" ca="1" si="20"/>
        <v/>
      </c>
      <c r="E78" s="52" t="str">
        <f t="shared" ca="1" si="21"/>
        <v/>
      </c>
      <c r="F78" s="53" t="str">
        <f t="shared" ca="1" si="22"/>
        <v/>
      </c>
      <c r="G78" s="53" t="str">
        <f t="shared" ca="1" si="23"/>
        <v/>
      </c>
      <c r="H78" s="50" t="e">
        <f t="shared" ca="1" si="28"/>
        <v>#VALUE!</v>
      </c>
      <c r="I78" s="54" t="str">
        <f t="shared" ca="1" si="25"/>
        <v/>
      </c>
      <c r="J78" s="51">
        <f t="shared" ca="1" si="29"/>
        <v>0</v>
      </c>
      <c r="K78" s="54">
        <f ca="1">IF($C78="",0,K77*(1+i)+I78)</f>
        <v>0</v>
      </c>
      <c r="L78" s="55">
        <f ca="1">K78*Assumptions!$B$19</f>
        <v>0</v>
      </c>
      <c r="N78" s="57" t="str">
        <f ca="1">IF($C78="","",J78-J77*(1+i))</f>
        <v/>
      </c>
      <c r="O78" s="58" t="str">
        <f t="shared" ca="1" si="30"/>
        <v/>
      </c>
    </row>
    <row r="79" spans="2:15" x14ac:dyDescent="0.25">
      <c r="B79" s="48" t="str">
        <f t="shared" ca="1" si="18"/>
        <v/>
      </c>
      <c r="C79" s="22" t="str">
        <f t="shared" ca="1" si="19"/>
        <v/>
      </c>
      <c r="D79" s="49" t="str">
        <f t="shared" ca="1" si="20"/>
        <v/>
      </c>
      <c r="E79" s="52" t="str">
        <f t="shared" ca="1" si="21"/>
        <v/>
      </c>
      <c r="F79" s="53" t="str">
        <f t="shared" ca="1" si="22"/>
        <v/>
      </c>
      <c r="G79" s="53" t="str">
        <f t="shared" ca="1" si="23"/>
        <v/>
      </c>
      <c r="H79" s="50" t="e">
        <f t="shared" ca="1" si="28"/>
        <v>#VALUE!</v>
      </c>
      <c r="I79" s="54" t="str">
        <f t="shared" ca="1" si="25"/>
        <v/>
      </c>
      <c r="J79" s="51">
        <f t="shared" ca="1" si="29"/>
        <v>0</v>
      </c>
      <c r="K79" s="54">
        <f ca="1">IF($C79="",0,K78*(1+i)+I79)</f>
        <v>0</v>
      </c>
      <c r="L79" s="55">
        <f ca="1">K79*Assumptions!$B$19</f>
        <v>0</v>
      </c>
      <c r="N79" s="57" t="str">
        <f ca="1">IF($C79="","",J79-J78*(1+i))</f>
        <v/>
      </c>
      <c r="O79" s="58" t="str">
        <f t="shared" ca="1" si="30"/>
        <v/>
      </c>
    </row>
    <row r="80" spans="2:15" x14ac:dyDescent="0.25">
      <c r="B80" s="48" t="str">
        <f t="shared" ca="1" si="18"/>
        <v/>
      </c>
      <c r="C80" s="22" t="str">
        <f t="shared" ca="1" si="19"/>
        <v/>
      </c>
      <c r="D80" s="49" t="str">
        <f t="shared" ca="1" si="20"/>
        <v/>
      </c>
      <c r="E80" s="52" t="str">
        <f t="shared" ca="1" si="21"/>
        <v/>
      </c>
      <c r="F80" s="53" t="str">
        <f t="shared" ca="1" si="22"/>
        <v/>
      </c>
      <c r="G80" s="53" t="str">
        <f t="shared" ca="1" si="23"/>
        <v/>
      </c>
      <c r="H80" s="50" t="e">
        <f t="shared" ca="1" si="28"/>
        <v>#VALUE!</v>
      </c>
      <c r="I80" s="54" t="str">
        <f t="shared" ca="1" si="25"/>
        <v/>
      </c>
      <c r="J80" s="51">
        <f t="shared" ca="1" si="29"/>
        <v>0</v>
      </c>
      <c r="K80" s="54">
        <f ca="1">IF($C80="",0,K79*(1+i)+I80)</f>
        <v>0</v>
      </c>
      <c r="L80" s="55">
        <f ca="1">K80*Assumptions!$B$19</f>
        <v>0</v>
      </c>
      <c r="N80" s="57" t="str">
        <f ca="1">IF($C80="","",J80-J79*(1+i))</f>
        <v/>
      </c>
      <c r="O80" s="58" t="str">
        <f t="shared" ca="1" si="30"/>
        <v/>
      </c>
    </row>
  </sheetData>
  <mergeCells count="1">
    <mergeCell ref="N9:O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4" tint="0.59999389629810485"/>
  </sheetPr>
  <dimension ref="B2:O80"/>
  <sheetViews>
    <sheetView zoomScale="85" zoomScaleNormal="85" workbookViewId="0">
      <selection activeCell="F7" sqref="F7"/>
    </sheetView>
  </sheetViews>
  <sheetFormatPr defaultRowHeight="15" x14ac:dyDescent="0.25"/>
  <cols>
    <col min="2" max="2" width="14.85546875" customWidth="1"/>
    <col min="3" max="3" width="17.85546875" bestFit="1" customWidth="1"/>
    <col min="4" max="4" width="11.140625" customWidth="1"/>
    <col min="5" max="5" width="17.85546875" bestFit="1" customWidth="1"/>
    <col min="6" max="6" width="14.42578125" bestFit="1" customWidth="1"/>
    <col min="7" max="7" width="17.42578125" bestFit="1" customWidth="1"/>
    <col min="8" max="8" width="29" customWidth="1"/>
    <col min="9" max="9" width="13.85546875" customWidth="1"/>
    <col min="10" max="10" width="16.42578125" bestFit="1" customWidth="1"/>
    <col min="11" max="11" width="16.5703125" bestFit="1" customWidth="1"/>
    <col min="12" max="12" width="17" bestFit="1" customWidth="1"/>
    <col min="13" max="13" width="7.85546875" customWidth="1"/>
    <col min="14" max="14" width="9.5703125" bestFit="1" customWidth="1"/>
  </cols>
  <sheetData>
    <row r="2" spans="2:15" ht="18.75" x14ac:dyDescent="0.25">
      <c r="B2" s="47" t="s">
        <v>33</v>
      </c>
      <c r="C2" s="61" t="s">
        <v>46</v>
      </c>
      <c r="D2" s="62" t="str">
        <f>RIGHT($B$2,1)</f>
        <v>B</v>
      </c>
    </row>
    <row r="3" spans="2:15" x14ac:dyDescent="0.25">
      <c r="C3" s="61" t="s">
        <v>47</v>
      </c>
      <c r="D3" s="62" t="str">
        <f>LEFT($B$2,2)</f>
        <v>30</v>
      </c>
    </row>
    <row r="4" spans="2:15" x14ac:dyDescent="0.25">
      <c r="C4" s="61" t="s">
        <v>48</v>
      </c>
      <c r="D4" s="62">
        <f ca="1">INDIRECT("NRA_"&amp;$D$2)</f>
        <v>60</v>
      </c>
    </row>
    <row r="5" spans="2:15" x14ac:dyDescent="0.25">
      <c r="C5" s="61" t="s">
        <v>49</v>
      </c>
      <c r="D5" s="63">
        <f ca="1">INDIRECT("accrual_rate_"&amp;$D$2)</f>
        <v>0.05</v>
      </c>
    </row>
    <row r="6" spans="2:15" x14ac:dyDescent="0.25">
      <c r="C6" s="61" t="s">
        <v>50</v>
      </c>
      <c r="D6" s="64">
        <f>VLOOKUP($B$2,'opening demographics'!$A$1:$E$11,4,FALSE)</f>
        <v>78000</v>
      </c>
    </row>
    <row r="7" spans="2:15" x14ac:dyDescent="0.25">
      <c r="C7" s="61" t="s">
        <v>51</v>
      </c>
      <c r="D7" s="65">
        <f ca="1">INDIRECT("e_"&amp;$D$2)</f>
        <v>1.501035790919647E-2</v>
      </c>
    </row>
    <row r="8" spans="2:15" x14ac:dyDescent="0.25">
      <c r="C8" s="61" t="s">
        <v>52</v>
      </c>
      <c r="D8" s="70">
        <v>30</v>
      </c>
    </row>
    <row r="9" spans="2:15" ht="51.75" customHeight="1" x14ac:dyDescent="0.25">
      <c r="B9" s="59" t="s">
        <v>35</v>
      </c>
      <c r="C9" s="59" t="s">
        <v>40</v>
      </c>
      <c r="D9" s="59" t="s">
        <v>36</v>
      </c>
      <c r="E9" s="59" t="s">
        <v>41</v>
      </c>
      <c r="F9" s="59" t="s">
        <v>37</v>
      </c>
      <c r="G9" s="59" t="s">
        <v>38</v>
      </c>
      <c r="H9" s="59" t="s">
        <v>53</v>
      </c>
      <c r="I9" s="59" t="s">
        <v>30</v>
      </c>
      <c r="J9" s="59" t="s">
        <v>39</v>
      </c>
      <c r="K9" s="59" t="s">
        <v>43</v>
      </c>
      <c r="L9" s="59" t="s">
        <v>16</v>
      </c>
      <c r="N9" s="60" t="s">
        <v>42</v>
      </c>
      <c r="O9" s="60"/>
    </row>
    <row r="10" spans="2:15" x14ac:dyDescent="0.25">
      <c r="B10" s="48">
        <v>1</v>
      </c>
      <c r="C10" s="66" t="str">
        <f>D3</f>
        <v>30</v>
      </c>
      <c r="D10" s="67">
        <f ca="1">D5</f>
        <v>0.05</v>
      </c>
      <c r="E10" s="68">
        <f>D6</f>
        <v>78000</v>
      </c>
      <c r="F10" s="69">
        <f ca="1">D7</f>
        <v>1.501035790919647E-2</v>
      </c>
      <c r="G10" s="53">
        <f t="shared" ref="G10:G25" si="0">i</f>
        <v>0.04</v>
      </c>
      <c r="H10" s="50">
        <f ca="1">D10*((1+F10)/(1+G10))^($D$4-C10-1)</f>
        <v>2.469715426503221E-2</v>
      </c>
      <c r="I10" s="54">
        <f ca="1">J10</f>
        <v>1880.090054241673</v>
      </c>
      <c r="J10" s="51">
        <f ca="1">IF($C10="",0,D10*E10*B10*((1+F10)/(1+G10))^($D$4-C10))</f>
        <v>1880.090054241673</v>
      </c>
      <c r="K10" s="54">
        <f ca="1">I10</f>
        <v>1880.090054241673</v>
      </c>
      <c r="L10" s="55">
        <f ca="1">K10*Assumptions!$B$19</f>
        <v>1410.0675406812547</v>
      </c>
      <c r="N10" s="57"/>
      <c r="O10" s="58"/>
    </row>
    <row r="11" spans="2:15" x14ac:dyDescent="0.25">
      <c r="B11" s="48">
        <f ca="1">IF($C11="","",B10+1)</f>
        <v>2</v>
      </c>
      <c r="C11" s="22">
        <f ca="1">IF(C10="","",IF($D$2="A",C10+1,IF(C10+1&gt;$D$4,"",C10+1)))</f>
        <v>31</v>
      </c>
      <c r="D11" s="49">
        <f ca="1">IF($C11="","",D10)</f>
        <v>0.05</v>
      </c>
      <c r="E11" s="52">
        <f ca="1">IF($C11="","",E10*(1+F10))</f>
        <v>79170.807916917329</v>
      </c>
      <c r="F11" s="53">
        <f ca="1">IF($C11="","",F10)</f>
        <v>1.501035790919647E-2</v>
      </c>
      <c r="G11" s="53">
        <f ca="1">IF($C11="","",G10)</f>
        <v>0.04</v>
      </c>
      <c r="H11" s="50">
        <f ca="1">D11*((1+F11)/(1+G11))^($D$4-C11-1)</f>
        <v>2.5305200321838785E-2</v>
      </c>
      <c r="I11" s="54">
        <f ca="1">IF($C11="","",H10*E11)</f>
        <v>1955.2936564113406</v>
      </c>
      <c r="J11" s="51">
        <f ca="1">IF($C11="",0,D11*E11*B11*((1+F11)/(1+G11))^($D$4-C11))</f>
        <v>3910.5873128226813</v>
      </c>
      <c r="K11" s="54">
        <f ca="1">IF($C11="",0,K10*(1+i)+I11)</f>
        <v>3910.5873128226804</v>
      </c>
      <c r="L11" s="55">
        <f ca="1">K11*Assumptions!$B$19</f>
        <v>2932.94048461701</v>
      </c>
      <c r="N11" s="57">
        <f ca="1">IF($C11="","",J11-J10*(1+i))</f>
        <v>1955.2936564113413</v>
      </c>
      <c r="O11" s="58">
        <f ca="1">IFERROR(N11-I11,"")</f>
        <v>6.8212102632969618E-13</v>
      </c>
    </row>
    <row r="12" spans="2:15" x14ac:dyDescent="0.25">
      <c r="B12" s="48">
        <f t="shared" ref="B12:B75" ca="1" si="1">IF($C12="","",B11+1)</f>
        <v>3</v>
      </c>
      <c r="C12" s="22">
        <f t="shared" ref="C12:C75" ca="1" si="2">IF(C11="","",IF($D$2="A",C11+1,IF(C11+1&gt;$D$4,"",C11+1)))</f>
        <v>32</v>
      </c>
      <c r="D12" s="49">
        <f t="shared" ref="D12:D75" ca="1" si="3">IF($C12="","",D11)</f>
        <v>0.05</v>
      </c>
      <c r="E12" s="52">
        <f t="shared" ref="E12:E75" ca="1" si="4">IF($C12="","",E11*(1+F11))</f>
        <v>80359.190079710505</v>
      </c>
      <c r="F12" s="53">
        <f t="shared" ref="F12:G57" ca="1" si="5">IF($C12="","",F11)</f>
        <v>1.501035790919647E-2</v>
      </c>
      <c r="G12" s="53">
        <f t="shared" ca="1" si="5"/>
        <v>0.04</v>
      </c>
      <c r="H12" s="50">
        <f ca="1">D12*((1+F12)/(1+G12))^($D$4-C12-1)</f>
        <v>2.5928216524729014E-2</v>
      </c>
      <c r="I12" s="54">
        <f t="shared" ref="I12:I75" ca="1" si="6">IF($C12="","",H11*E12)</f>
        <v>2033.5054026677944</v>
      </c>
      <c r="J12" s="51">
        <f ca="1">IF($C12="",0,D12*E12*B12*((1+F12)/(1+G12))^($D$4-C12))</f>
        <v>6100.5162080033833</v>
      </c>
      <c r="K12" s="54">
        <f ca="1">IF($C12="",0,K11*(1+i)+I12)</f>
        <v>6100.5162080033824</v>
      </c>
      <c r="L12" s="55">
        <f ca="1">K12*Assumptions!$B$19</f>
        <v>4575.3871560025364</v>
      </c>
      <c r="N12" s="57">
        <f ca="1">IF($C12="","",J12-J11*(1+i))</f>
        <v>2033.5054026677944</v>
      </c>
      <c r="O12" s="58">
        <f ca="1">IFERROR(N12-I12,"")</f>
        <v>0</v>
      </c>
    </row>
    <row r="13" spans="2:15" x14ac:dyDescent="0.25">
      <c r="B13" s="48">
        <f t="shared" ca="1" si="1"/>
        <v>4</v>
      </c>
      <c r="C13" s="22">
        <f t="shared" ca="1" si="2"/>
        <v>33</v>
      </c>
      <c r="D13" s="49">
        <f t="shared" ca="1" si="3"/>
        <v>0.05</v>
      </c>
      <c r="E13" s="52">
        <f t="shared" ca="1" si="4"/>
        <v>81565.410284100115</v>
      </c>
      <c r="F13" s="53">
        <f t="shared" ca="1" si="5"/>
        <v>1.501035790919647E-2</v>
      </c>
      <c r="G13" s="53">
        <f t="shared" ca="1" si="5"/>
        <v>0.04</v>
      </c>
      <c r="H13" s="50">
        <f ca="1">D13*((1+F13)/(1+G13))^($D$4-C13-1)</f>
        <v>2.6566571439983783E-2</v>
      </c>
      <c r="I13" s="54">
        <f t="shared" ca="1" si="6"/>
        <v>2114.8456187745064</v>
      </c>
      <c r="J13" s="51">
        <f ca="1">IF($C13="",0,D13*E13*B13*((1+F13)/(1+G13))^($D$4-C13))</f>
        <v>8459.3824750980257</v>
      </c>
      <c r="K13" s="54">
        <f ca="1">IF($C13="",0,K12*(1+i)+I13)</f>
        <v>8459.3824750980239</v>
      </c>
      <c r="L13" s="55">
        <f ca="1">K13*Assumptions!$B$19</f>
        <v>6344.5368563235179</v>
      </c>
      <c r="N13" s="57">
        <f ca="1">IF($C13="","",J13-J12*(1+i))</f>
        <v>2114.8456187745069</v>
      </c>
      <c r="O13" s="58">
        <f ca="1">IFERROR(N13-I13,"")</f>
        <v>4.5474735088646412E-13</v>
      </c>
    </row>
    <row r="14" spans="2:15" x14ac:dyDescent="0.25">
      <c r="B14" s="48">
        <f t="shared" ca="1" si="1"/>
        <v>5</v>
      </c>
      <c r="C14" s="22">
        <f t="shared" ca="1" si="2"/>
        <v>34</v>
      </c>
      <c r="D14" s="49">
        <f t="shared" ca="1" si="3"/>
        <v>0.05</v>
      </c>
      <c r="E14" s="52">
        <f t="shared" ca="1" si="4"/>
        <v>82789.736285474908</v>
      </c>
      <c r="F14" s="53">
        <f t="shared" ca="1" si="5"/>
        <v>1.501035790919647E-2</v>
      </c>
      <c r="G14" s="53">
        <f t="shared" ca="1" si="5"/>
        <v>0.04</v>
      </c>
      <c r="H14" s="50">
        <f ca="1">D14*((1+F14)/(1+G14))^($D$4-C14-1)</f>
        <v>2.722064270801744E-2</v>
      </c>
      <c r="I14" s="54">
        <f t="shared" ca="1" si="6"/>
        <v>2199.4394435254867</v>
      </c>
      <c r="J14" s="51">
        <f ca="1">IF($C14="",0,D14*E14*B14*((1+F14)/(1+G14))^($D$4-C14))</f>
        <v>10997.197217627436</v>
      </c>
      <c r="K14" s="54">
        <f ca="1">IF($C14="",0,K13*(1+i)+I14)</f>
        <v>10997.197217627432</v>
      </c>
      <c r="L14" s="55">
        <f ca="1">K14*Assumptions!$B$19</f>
        <v>8247.897913220575</v>
      </c>
      <c r="N14" s="57">
        <f ca="1">IF($C14="","",J14-J13*(1+i))</f>
        <v>2199.439443525489</v>
      </c>
      <c r="O14" s="58">
        <f ca="1">IFERROR(N14-I14,"")</f>
        <v>2.2737367544323206E-12</v>
      </c>
    </row>
    <row r="15" spans="2:15" x14ac:dyDescent="0.25">
      <c r="B15" s="48">
        <f t="shared" ca="1" si="1"/>
        <v>6</v>
      </c>
      <c r="C15" s="22">
        <f t="shared" ca="1" si="2"/>
        <v>35</v>
      </c>
      <c r="D15" s="49">
        <f t="shared" ca="1" si="3"/>
        <v>0.05</v>
      </c>
      <c r="E15" s="52">
        <f t="shared" ca="1" si="4"/>
        <v>84032.439858327882</v>
      </c>
      <c r="F15" s="53">
        <f t="shared" ca="1" si="5"/>
        <v>1.501035790919647E-2</v>
      </c>
      <c r="G15" s="53">
        <f t="shared" ca="1" si="5"/>
        <v>0.04</v>
      </c>
      <c r="H15" s="50">
        <f ca="1">D15*((1+F15)/(1+G15))^($D$4-C15-1)</f>
        <v>2.7890817266783718E-2</v>
      </c>
      <c r="I15" s="54">
        <f t="shared" ca="1" si="6"/>
        <v>2287.4170212665067</v>
      </c>
      <c r="J15" s="51">
        <f ca="1">IF($C15="",0,D15*E15*B15*((1+F15)/(1+G15))^($D$4-C15))</f>
        <v>13724.502127599042</v>
      </c>
      <c r="K15" s="54">
        <f ca="1">IF($C15="",0,K14*(1+i)+I15)</f>
        <v>13724.502127599037</v>
      </c>
      <c r="L15" s="55">
        <f ca="1">K15*Assumptions!$B$19</f>
        <v>10293.376595699277</v>
      </c>
      <c r="N15" s="57">
        <f ca="1">IF($C15="","",J15-J14*(1+i))</f>
        <v>2287.4170212665085</v>
      </c>
      <c r="O15" s="58">
        <f ca="1">IFERROR(N15-I15,"")</f>
        <v>1.8189894035458565E-12</v>
      </c>
    </row>
    <row r="16" spans="2:15" x14ac:dyDescent="0.25">
      <c r="B16" s="48">
        <f t="shared" ca="1" si="1"/>
        <v>7</v>
      </c>
      <c r="C16" s="22">
        <f t="shared" ca="1" si="2"/>
        <v>36</v>
      </c>
      <c r="D16" s="49">
        <f t="shared" ca="1" si="3"/>
        <v>0.05</v>
      </c>
      <c r="E16" s="52">
        <f t="shared" ca="1" si="4"/>
        <v>85293.796856584406</v>
      </c>
      <c r="F16" s="53">
        <f t="shared" ca="1" si="5"/>
        <v>1.501035790919647E-2</v>
      </c>
      <c r="G16" s="53">
        <f t="shared" ca="1" si="5"/>
        <v>0.04</v>
      </c>
      <c r="H16" s="50">
        <f ca="1">D16*((1+F16)/(1+G16))^($D$4-C16-1)</f>
        <v>2.8577491580681982E-2</v>
      </c>
      <c r="I16" s="54">
        <f t="shared" ca="1" si="6"/>
        <v>2378.9137021171673</v>
      </c>
      <c r="J16" s="51">
        <f ca="1">IF($C16="",0,D16*E16*B16*((1+F16)/(1+G16))^($D$4-C16))</f>
        <v>16652.395914820172</v>
      </c>
      <c r="K16" s="54">
        <f ca="1">IF($C16="",0,K15*(1+i)+I16)</f>
        <v>16652.395914820165</v>
      </c>
      <c r="L16" s="55">
        <f ca="1">K16*Assumptions!$B$19</f>
        <v>12489.296936115123</v>
      </c>
      <c r="N16" s="57">
        <f ca="1">IF($C16="","",J16-J15*(1+i))</f>
        <v>2378.9137021171682</v>
      </c>
      <c r="O16" s="58">
        <f ca="1">IFERROR(N16-I16,"")</f>
        <v>9.0949470177292824E-13</v>
      </c>
    </row>
    <row r="17" spans="2:15" x14ac:dyDescent="0.25">
      <c r="B17" s="48">
        <f t="shared" ca="1" si="1"/>
        <v>8</v>
      </c>
      <c r="C17" s="22">
        <f t="shared" ca="1" si="2"/>
        <v>37</v>
      </c>
      <c r="D17" s="49">
        <f t="shared" ca="1" si="3"/>
        <v>0.05</v>
      </c>
      <c r="E17" s="52">
        <f t="shared" ca="1" si="4"/>
        <v>86574.087274836042</v>
      </c>
      <c r="F17" s="53">
        <f t="shared" ca="1" si="5"/>
        <v>1.501035790919647E-2</v>
      </c>
      <c r="G17" s="53">
        <f t="shared" ca="1" si="5"/>
        <v>0.04</v>
      </c>
      <c r="H17" s="50">
        <f ca="1">D17*((1+F17)/(1+G17))^($D$4-C17-1)</f>
        <v>2.928107187509912E-2</v>
      </c>
      <c r="I17" s="54">
        <f t="shared" ca="1" si="6"/>
        <v>2474.0702502018539</v>
      </c>
      <c r="J17" s="51">
        <f ca="1">IF($C17="",0,D17*E17*B17*((1+F17)/(1+G17))^($D$4-C17))</f>
        <v>19792.562001614831</v>
      </c>
      <c r="K17" s="54">
        <f ca="1">IF($C17="",0,K16*(1+i)+I17)</f>
        <v>19792.562001614824</v>
      </c>
      <c r="L17" s="55">
        <f ca="1">K17*Assumptions!$B$19</f>
        <v>14844.421501211118</v>
      </c>
      <c r="N17" s="57">
        <f ca="1">IF($C17="","",J17-J16*(1+i))</f>
        <v>2474.0702502018503</v>
      </c>
      <c r="O17" s="58">
        <f ca="1">IFERROR(N17-I17,"")</f>
        <v>-3.637978807091713E-12</v>
      </c>
    </row>
    <row r="18" spans="2:15" x14ac:dyDescent="0.25">
      <c r="B18" s="48">
        <f t="shared" ca="1" si="1"/>
        <v>9</v>
      </c>
      <c r="C18" s="22">
        <f t="shared" ca="1" si="2"/>
        <v>38</v>
      </c>
      <c r="D18" s="49">
        <f t="shared" ca="1" si="3"/>
        <v>0.05</v>
      </c>
      <c r="E18" s="52">
        <f t="shared" ca="1" si="4"/>
        <v>87873.595310493343</v>
      </c>
      <c r="F18" s="53">
        <f t="shared" ca="1" si="5"/>
        <v>1.501035790919647E-2</v>
      </c>
      <c r="G18" s="53">
        <f t="shared" ca="1" si="5"/>
        <v>0.04</v>
      </c>
      <c r="H18" s="50">
        <f ca="1">D18*((1+F18)/(1+G18))^($D$4-C18-1)</f>
        <v>3.0001974376725894E-2</v>
      </c>
      <c r="I18" s="54">
        <f t="shared" ca="1" si="6"/>
        <v>2573.0330602099284</v>
      </c>
      <c r="J18" s="51">
        <f ca="1">IF($C18="",0,D18*E18*B18*((1+F18)/(1+G18))^($D$4-C18))</f>
        <v>23157.297541889358</v>
      </c>
      <c r="K18" s="54">
        <f ca="1">IF($C18="",0,K17*(1+i)+I18)</f>
        <v>23157.297541889344</v>
      </c>
      <c r="L18" s="55">
        <f ca="1">K18*Assumptions!$B$19</f>
        <v>17367.973156417007</v>
      </c>
      <c r="N18" s="57">
        <f ca="1">IF($C18="","",J18-J17*(1+i))</f>
        <v>2573.0330602099348</v>
      </c>
      <c r="O18" s="58">
        <f ca="1">IFERROR(N18-I18,"")</f>
        <v>6.3664629124104977E-12</v>
      </c>
    </row>
    <row r="19" spans="2:15" x14ac:dyDescent="0.25">
      <c r="B19" s="48">
        <f t="shared" ca="1" si="1"/>
        <v>10</v>
      </c>
      <c r="C19" s="22">
        <f t="shared" ca="1" si="2"/>
        <v>39</v>
      </c>
      <c r="D19" s="49">
        <f t="shared" ca="1" si="3"/>
        <v>0.05</v>
      </c>
      <c r="E19" s="52">
        <f t="shared" ca="1" si="4"/>
        <v>89192.609426871742</v>
      </c>
      <c r="F19" s="53">
        <f t="shared" ca="1" si="5"/>
        <v>1.501035790919647E-2</v>
      </c>
      <c r="G19" s="53">
        <f t="shared" ca="1" si="5"/>
        <v>0.04</v>
      </c>
      <c r="H19" s="50">
        <f ca="1">D19*((1+F19)/(1+G19))^($D$4-C19-1)</f>
        <v>3.0740625559789892E-2</v>
      </c>
      <c r="I19" s="54">
        <f t="shared" ca="1" si="6"/>
        <v>2675.9543826183267</v>
      </c>
      <c r="J19" s="51">
        <f ca="1">IF($C19="",0,D19*E19*B19*((1+F19)/(1+G19))^($D$4-C19))</f>
        <v>26759.543826183268</v>
      </c>
      <c r="K19" s="54">
        <f ca="1">IF($C19="",0,K18*(1+i)+I19)</f>
        <v>26759.543826183242</v>
      </c>
      <c r="L19" s="55">
        <f ca="1">K19*Assumptions!$B$19</f>
        <v>20069.657869637431</v>
      </c>
      <c r="N19" s="57">
        <f ca="1">IF($C19="","",J19-J18*(1+i))</f>
        <v>2675.9543826183326</v>
      </c>
      <c r="O19" s="58">
        <f ca="1">IFERROR(N19-I19,"")</f>
        <v>5.9117155615240335E-12</v>
      </c>
    </row>
    <row r="20" spans="2:15" x14ac:dyDescent="0.25">
      <c r="B20" s="48">
        <f t="shared" ca="1" si="1"/>
        <v>11</v>
      </c>
      <c r="C20" s="22">
        <f t="shared" ca="1" si="2"/>
        <v>40</v>
      </c>
      <c r="D20" s="49">
        <f t="shared" ca="1" si="3"/>
        <v>0.05</v>
      </c>
      <c r="E20" s="52">
        <f t="shared" ca="1" si="4"/>
        <v>90531.422417224254</v>
      </c>
      <c r="F20" s="53">
        <f t="shared" ca="1" si="5"/>
        <v>1.501035790919647E-2</v>
      </c>
      <c r="G20" s="53">
        <f t="shared" ca="1" si="5"/>
        <v>0.04</v>
      </c>
      <c r="H20" s="50">
        <f ca="1">D20*((1+F20)/(1+G20))^($D$4-C20-1)</f>
        <v>3.1497462398350794E-2</v>
      </c>
      <c r="I20" s="54">
        <f t="shared" ca="1" si="6"/>
        <v>2782.9925579230594</v>
      </c>
      <c r="J20" s="51">
        <f ca="1">IF($C20="",0,D20*E20*B20*((1+F20)/(1+G20))^($D$4-C20))</f>
        <v>30612.918137153654</v>
      </c>
      <c r="K20" s="54">
        <f ca="1">IF($C20="",0,K19*(1+i)+I20)</f>
        <v>30612.918137153632</v>
      </c>
      <c r="L20" s="55">
        <f ca="1">K20*Assumptions!$B$19</f>
        <v>22959.688602865222</v>
      </c>
      <c r="N20" s="57">
        <f ca="1">IF($C20="","",J20-J19*(1+i))</f>
        <v>2782.9925579230548</v>
      </c>
      <c r="O20" s="58">
        <f ca="1">IFERROR(N20-I20,"")</f>
        <v>-4.5474735088646412E-12</v>
      </c>
    </row>
    <row r="21" spans="2:15" x14ac:dyDescent="0.25">
      <c r="B21" s="48">
        <f t="shared" ca="1" si="1"/>
        <v>12</v>
      </c>
      <c r="C21" s="22">
        <f t="shared" ca="1" si="2"/>
        <v>41</v>
      </c>
      <c r="D21" s="49">
        <f t="shared" ca="1" si="3"/>
        <v>0.05</v>
      </c>
      <c r="E21" s="52">
        <f t="shared" ca="1" si="4"/>
        <v>91890.331469735436</v>
      </c>
      <c r="F21" s="53">
        <f t="shared" ca="1" si="5"/>
        <v>1.501035790919647E-2</v>
      </c>
      <c r="G21" s="53">
        <f t="shared" ca="1" si="5"/>
        <v>0.04</v>
      </c>
      <c r="H21" s="50">
        <f ca="1">D21*((1+F21)/(1+G21))^($D$4-C21-1)</f>
        <v>3.2272932624807085E-2</v>
      </c>
      <c r="I21" s="54">
        <f t="shared" ca="1" si="6"/>
        <v>2894.3122602399826</v>
      </c>
      <c r="J21" s="51">
        <f ca="1">IF($C21="",0,D21*E21*B21*((1+F21)/(1+G21))^($D$4-C21))</f>
        <v>34731.747122879788</v>
      </c>
      <c r="K21" s="54">
        <f ca="1">IF($C21="",0,K20*(1+i)+I21)</f>
        <v>34731.747122879766</v>
      </c>
      <c r="L21" s="55">
        <f ca="1">K21*Assumptions!$B$19</f>
        <v>26048.810342159824</v>
      </c>
      <c r="N21" s="57">
        <f ca="1">IF($C21="","",J21-J20*(1+i))</f>
        <v>2894.3122602399853</v>
      </c>
      <c r="O21" s="58">
        <f ca="1">IFERROR(N21-I21,"")</f>
        <v>2.7284841053187847E-12</v>
      </c>
    </row>
    <row r="22" spans="2:15" x14ac:dyDescent="0.25">
      <c r="B22" s="48">
        <f t="shared" ca="1" si="1"/>
        <v>13</v>
      </c>
      <c r="C22" s="22">
        <f t="shared" ca="1" si="2"/>
        <v>42</v>
      </c>
      <c r="D22" s="49">
        <f t="shared" ca="1" si="3"/>
        <v>0.05</v>
      </c>
      <c r="E22" s="52">
        <f t="shared" ca="1" si="4"/>
        <v>93269.63823349087</v>
      </c>
      <c r="F22" s="53">
        <f t="shared" ca="1" si="5"/>
        <v>1.501035790919647E-2</v>
      </c>
      <c r="G22" s="53">
        <f t="shared" ca="1" si="5"/>
        <v>0.04</v>
      </c>
      <c r="H22" s="50">
        <f ca="1">D22*((1+F22)/(1+G22))^($D$4-C22-1)</f>
        <v>3.3067494994767348E-2</v>
      </c>
      <c r="I22" s="54">
        <f t="shared" ca="1" si="6"/>
        <v>3010.0847506495816</v>
      </c>
      <c r="J22" s="51">
        <f ca="1">IF($C22="",0,D22*E22*B22*((1+F22)/(1+G22))^($D$4-C22))</f>
        <v>39131.101758444565</v>
      </c>
      <c r="K22" s="54">
        <f ca="1">IF($C22="",0,K21*(1+i)+I22)</f>
        <v>39131.101758444544</v>
      </c>
      <c r="L22" s="55">
        <f ca="1">K22*Assumptions!$B$19</f>
        <v>29348.326318833409</v>
      </c>
      <c r="N22" s="57">
        <f ca="1">IF($C22="","",J22-J21*(1+i))</f>
        <v>3010.0847506495847</v>
      </c>
      <c r="O22" s="58">
        <f ca="1">IFERROR(N22-I22,"")</f>
        <v>3.1832314562052488E-12</v>
      </c>
    </row>
    <row r="23" spans="2:15" x14ac:dyDescent="0.25">
      <c r="B23" s="48">
        <f t="shared" ca="1" si="1"/>
        <v>14</v>
      </c>
      <c r="C23" s="22">
        <f t="shared" ca="1" si="2"/>
        <v>43</v>
      </c>
      <c r="D23" s="49">
        <f t="shared" ca="1" si="3"/>
        <v>0.05</v>
      </c>
      <c r="E23" s="52">
        <f t="shared" ca="1" si="4"/>
        <v>94669.648885436836</v>
      </c>
      <c r="F23" s="53">
        <f t="shared" ca="1" si="5"/>
        <v>1.501035790919647E-2</v>
      </c>
      <c r="G23" s="53">
        <f t="shared" ca="1" si="5"/>
        <v>0.04</v>
      </c>
      <c r="H23" s="50">
        <f ca="1">D23*((1+F23)/(1+G23))^($D$4-C23-1)</f>
        <v>3.3881619558442592E-2</v>
      </c>
      <c r="I23" s="54">
        <f t="shared" ca="1" si="6"/>
        <v>3130.4881406755649</v>
      </c>
      <c r="J23" s="51">
        <f ca="1">IF($C23="",0,D23*E23*B23*((1+F23)/(1+G23))^($D$4-C23))</f>
        <v>43826.833969457912</v>
      </c>
      <c r="K23" s="54">
        <f ca="1">IF($C23="",0,K22*(1+i)+I23)</f>
        <v>43826.83396945789</v>
      </c>
      <c r="L23" s="55">
        <f ca="1">K23*Assumptions!$B$19</f>
        <v>32870.125477093417</v>
      </c>
      <c r="N23" s="57">
        <f ca="1">IF($C23="","",J23-J22*(1+i))</f>
        <v>3130.4881406755594</v>
      </c>
      <c r="O23" s="58">
        <f ca="1">IFERROR(N23-I23,"")</f>
        <v>-5.4569682106375694E-12</v>
      </c>
    </row>
    <row r="24" spans="2:15" x14ac:dyDescent="0.25">
      <c r="B24" s="48">
        <f t="shared" ca="1" si="1"/>
        <v>15</v>
      </c>
      <c r="C24" s="22">
        <f t="shared" ca="1" si="2"/>
        <v>44</v>
      </c>
      <c r="D24" s="49">
        <f t="shared" ca="1" si="3"/>
        <v>0.05</v>
      </c>
      <c r="E24" s="52">
        <f t="shared" ca="1" si="4"/>
        <v>96090.674198345208</v>
      </c>
      <c r="F24" s="53">
        <f t="shared" ca="1" si="5"/>
        <v>1.501035790919647E-2</v>
      </c>
      <c r="G24" s="53">
        <f t="shared" ca="1" si="5"/>
        <v>0.04</v>
      </c>
      <c r="H24" s="50">
        <f ca="1">D24*((1+F24)/(1+G24))^($D$4-C24-1)</f>
        <v>3.4715787938720342E-2</v>
      </c>
      <c r="I24" s="54">
        <f t="shared" ca="1" si="6"/>
        <v>3255.7076663025882</v>
      </c>
      <c r="J24" s="51">
        <f ca="1">IF($C24="",0,D24*E24*B24*((1+F24)/(1+G24))^($D$4-C24))</f>
        <v>48835.614994538817</v>
      </c>
      <c r="K24" s="54">
        <f ca="1">IF($C24="",0,K23*(1+i)+I24)</f>
        <v>48835.614994538795</v>
      </c>
      <c r="L24" s="55">
        <f ca="1">K24*Assumptions!$B$19</f>
        <v>36626.711245904095</v>
      </c>
      <c r="N24" s="57">
        <f ca="1">IF($C24="","",J24-J23*(1+i))</f>
        <v>3255.7076663025873</v>
      </c>
      <c r="O24" s="58">
        <f ca="1">IFERROR(N24-I24,"")</f>
        <v>-9.0949470177292824E-13</v>
      </c>
    </row>
    <row r="25" spans="2:15" x14ac:dyDescent="0.25">
      <c r="B25" s="48">
        <f t="shared" ca="1" si="1"/>
        <v>16</v>
      </c>
      <c r="C25" s="22">
        <f t="shared" ca="1" si="2"/>
        <v>45</v>
      </c>
      <c r="D25" s="49">
        <f t="shared" ca="1" si="3"/>
        <v>0.05</v>
      </c>
      <c r="E25" s="52">
        <f t="shared" ca="1" si="4"/>
        <v>97533.029609798366</v>
      </c>
      <c r="F25" s="53">
        <f t="shared" ca="1" si="5"/>
        <v>1.501035790919647E-2</v>
      </c>
      <c r="G25" s="53">
        <f t="shared" ca="1" si="5"/>
        <v>0.04</v>
      </c>
      <c r="H25" s="50">
        <f ca="1">D25*((1+F25)/(1+G25))^($D$4-C25-1)</f>
        <v>3.5570493616084935E-2</v>
      </c>
      <c r="I25" s="54">
        <f t="shared" ca="1" si="6"/>
        <v>3385.9359729546923</v>
      </c>
      <c r="J25" s="51">
        <f ca="1">IF($C25="",0,D25*E25*B25*((1+F25)/(1+G25))^($D$4-C25))</f>
        <v>54174.975567275076</v>
      </c>
      <c r="K25" s="54">
        <f ca="1">IF($C25="",0,K24*(1+i)+I25)</f>
        <v>54174.97556727504</v>
      </c>
      <c r="L25" s="55">
        <f ca="1">K25*Assumptions!$B$19</f>
        <v>40631.231675456278</v>
      </c>
      <c r="N25" s="57">
        <f ca="1">IF($C25="","",J25-J24*(1+i))</f>
        <v>3385.9359729547068</v>
      </c>
      <c r="O25" s="58">
        <f ca="1">IFERROR(N25-I25,"")</f>
        <v>1.4551915228366852E-11</v>
      </c>
    </row>
    <row r="26" spans="2:15" x14ac:dyDescent="0.25">
      <c r="B26" s="48">
        <f t="shared" ca="1" si="1"/>
        <v>17</v>
      </c>
      <c r="C26" s="22">
        <f t="shared" ca="1" si="2"/>
        <v>46</v>
      </c>
      <c r="D26" s="49">
        <f t="shared" ca="1" si="3"/>
        <v>0.05</v>
      </c>
      <c r="E26" s="52">
        <f t="shared" ca="1" si="4"/>
        <v>98997.035292209694</v>
      </c>
      <c r="F26" s="53">
        <f t="shared" ca="1" si="5"/>
        <v>1.501035790919647E-2</v>
      </c>
      <c r="G26" s="53">
        <f t="shared" ca="1" si="5"/>
        <v>0.04</v>
      </c>
      <c r="H26" s="50">
        <f ca="1">D26*((1+F26)/(1+G26))^($D$4-C26-1)</f>
        <v>3.644624222055258E-2</v>
      </c>
      <c r="I26" s="54">
        <f t="shared" ca="1" si="6"/>
        <v>3521.3734118728798</v>
      </c>
      <c r="J26" s="51">
        <f ca="1">IF($C26="",0,D26*E26*B26*((1+F26)/(1+G26))^($D$4-C26))</f>
        <v>59863.348001838953</v>
      </c>
      <c r="K26" s="54">
        <f ca="1">IF($C26="",0,K25*(1+i)+I26)</f>
        <v>59863.348001838924</v>
      </c>
      <c r="L26" s="55">
        <f ca="1">K26*Assumptions!$B$19</f>
        <v>44897.511001379193</v>
      </c>
      <c r="N26" s="57">
        <f ca="1">IF($C26="","",J26-J25*(1+i))</f>
        <v>3521.373411872868</v>
      </c>
      <c r="O26" s="58">
        <f ca="1">IFERROR(N26-I26,"")</f>
        <v>-1.1823431123048067E-11</v>
      </c>
    </row>
    <row r="27" spans="2:15" x14ac:dyDescent="0.25">
      <c r="B27" s="48">
        <f t="shared" ca="1" si="1"/>
        <v>18</v>
      </c>
      <c r="C27" s="22">
        <f t="shared" ca="1" si="2"/>
        <v>47</v>
      </c>
      <c r="D27" s="49">
        <f t="shared" ca="1" si="3"/>
        <v>0.05</v>
      </c>
      <c r="E27" s="52">
        <f t="shared" ca="1" si="4"/>
        <v>100483.01622389512</v>
      </c>
      <c r="F27" s="53">
        <f t="shared" ca="1" si="5"/>
        <v>1.501035790919647E-2</v>
      </c>
      <c r="G27" s="53">
        <f t="shared" ca="1" si="5"/>
        <v>0.04</v>
      </c>
      <c r="H27" s="50">
        <f ca="1">D27*((1+F27)/(1+G27))^($D$4-C27-1)</f>
        <v>3.7343551830793839E-2</v>
      </c>
      <c r="I27" s="54">
        <f t="shared" ca="1" si="6"/>
        <v>3662.2283483477959</v>
      </c>
      <c r="J27" s="51">
        <f ca="1">IF($C27="",0,D27*E27*B27*((1+F27)/(1+G27))^($D$4-C27))</f>
        <v>65920.110270260324</v>
      </c>
      <c r="K27" s="54">
        <f ca="1">IF($C27="",0,K26*(1+i)+I27)</f>
        <v>65920.11027026028</v>
      </c>
      <c r="L27" s="55">
        <f ca="1">K27*Assumptions!$B$19</f>
        <v>49440.08270269521</v>
      </c>
      <c r="N27" s="57">
        <f ca="1">IF($C27="","",J27-J26*(1+i))</f>
        <v>3662.2283483478095</v>
      </c>
      <c r="O27" s="58">
        <f ca="1">IFERROR(N27-I27,"")</f>
        <v>1.3642420526593924E-11</v>
      </c>
    </row>
    <row r="28" spans="2:15" x14ac:dyDescent="0.25">
      <c r="B28" s="48">
        <f t="shared" ca="1" si="1"/>
        <v>19</v>
      </c>
      <c r="C28" s="22">
        <f t="shared" ca="1" si="2"/>
        <v>48</v>
      </c>
      <c r="D28" s="49">
        <f t="shared" ca="1" si="3"/>
        <v>0.05</v>
      </c>
      <c r="E28" s="52">
        <f t="shared" ca="1" si="4"/>
        <v>101991.30226121137</v>
      </c>
      <c r="F28" s="53">
        <f t="shared" ca="1" si="5"/>
        <v>1.501035790919647E-2</v>
      </c>
      <c r="G28" s="53">
        <f t="shared" ca="1" si="5"/>
        <v>0.04</v>
      </c>
      <c r="H28" s="50">
        <f ca="1">D28*((1+F28)/(1+G28))^($D$4-C28-1)</f>
        <v>3.8262953280620619E-2</v>
      </c>
      <c r="I28" s="54">
        <f t="shared" ca="1" si="6"/>
        <v>3808.7174822817078</v>
      </c>
      <c r="J28" s="51">
        <f ca="1">IF($C28="",0,D28*E28*B28*((1+F28)/(1+G28))^($D$4-C28))</f>
        <v>72365.632163352449</v>
      </c>
      <c r="K28" s="54">
        <f ca="1">IF($C28="",0,K27*(1+i)+I28)</f>
        <v>72365.632163352391</v>
      </c>
      <c r="L28" s="55">
        <f ca="1">K28*Assumptions!$B$19</f>
        <v>54274.224122514293</v>
      </c>
      <c r="N28" s="57">
        <f ca="1">IF($C28="","",J28-J27*(1+i))</f>
        <v>3808.7174822817033</v>
      </c>
      <c r="O28" s="58">
        <f ca="1">IFERROR(N28-I28,"")</f>
        <v>-4.5474735088646412E-12</v>
      </c>
    </row>
    <row r="29" spans="2:15" x14ac:dyDescent="0.25">
      <c r="B29" s="48">
        <f t="shared" ca="1" si="1"/>
        <v>20</v>
      </c>
      <c r="C29" s="22">
        <f t="shared" ca="1" si="2"/>
        <v>49</v>
      </c>
      <c r="D29" s="49">
        <f t="shared" ca="1" si="3"/>
        <v>0.05</v>
      </c>
      <c r="E29" s="52">
        <f t="shared" ca="1" si="4"/>
        <v>103522.2282117772</v>
      </c>
      <c r="F29" s="53">
        <f t="shared" ca="1" si="5"/>
        <v>1.501035790919647E-2</v>
      </c>
      <c r="G29" s="53">
        <f t="shared" ca="1" si="5"/>
        <v>0.04</v>
      </c>
      <c r="H29" s="50">
        <f ca="1">D29*((1+F29)/(1+G29))^($D$4-C29-1)</f>
        <v>3.92049904730188E-2</v>
      </c>
      <c r="I29" s="54">
        <f t="shared" ca="1" si="6"/>
        <v>3961.0661815729768</v>
      </c>
      <c r="J29" s="51">
        <f ca="1">IF($C29="",0,D29*E29*B29*((1+F29)/(1+G29))^($D$4-C29))</f>
        <v>79221.323631459527</v>
      </c>
      <c r="K29" s="54">
        <f ca="1">IF($C29="",0,K28*(1+i)+I29)</f>
        <v>79221.323631459469</v>
      </c>
      <c r="L29" s="55">
        <f ca="1">K29*Assumptions!$B$19</f>
        <v>59415.992723594602</v>
      </c>
      <c r="N29" s="57">
        <f ca="1">IF($C29="","",J29-J28*(1+i))</f>
        <v>3961.0661815729836</v>
      </c>
      <c r="O29" s="58">
        <f ca="1">IFERROR(N29-I29,"")</f>
        <v>6.8212102632969618E-12</v>
      </c>
    </row>
    <row r="30" spans="2:15" x14ac:dyDescent="0.25">
      <c r="B30" s="48">
        <f t="shared" ca="1" si="1"/>
        <v>21</v>
      </c>
      <c r="C30" s="22">
        <f t="shared" ca="1" si="2"/>
        <v>50</v>
      </c>
      <c r="D30" s="49">
        <f t="shared" ca="1" si="3"/>
        <v>0.05</v>
      </c>
      <c r="E30" s="52">
        <f t="shared" ca="1" si="4"/>
        <v>105076.13390879349</v>
      </c>
      <c r="F30" s="53">
        <f t="shared" ca="1" si="5"/>
        <v>1.501035790919647E-2</v>
      </c>
      <c r="G30" s="53">
        <f t="shared" ca="1" si="5"/>
        <v>0.04</v>
      </c>
      <c r="H30" s="50">
        <f ca="1">D30*((1+F30)/(1+G30))^($D$4-C30-1)</f>
        <v>4.0170220701912437E-2</v>
      </c>
      <c r="I30" s="54">
        <f t="shared" ca="1" si="6"/>
        <v>4119.5088288358966</v>
      </c>
      <c r="J30" s="51">
        <f ca="1">IF($C30="",0,D30*E30*B30*((1+F30)/(1+G30))^($D$4-C30))</f>
        <v>86509.685405553828</v>
      </c>
      <c r="K30" s="54">
        <f ca="1">IF($C30="",0,K29*(1+i)+I30)</f>
        <v>86509.685405553741</v>
      </c>
      <c r="L30" s="55">
        <f ca="1">K30*Assumptions!$B$19</f>
        <v>64882.264054165309</v>
      </c>
      <c r="N30" s="57">
        <f ca="1">IF($C30="","",J30-J29*(1+i))</f>
        <v>4119.5088288359111</v>
      </c>
      <c r="O30" s="58">
        <f ca="1">IFERROR(N30-I30,"")</f>
        <v>1.4551915228366852E-11</v>
      </c>
    </row>
    <row r="31" spans="2:15" x14ac:dyDescent="0.25">
      <c r="B31" s="48">
        <f t="shared" ca="1" si="1"/>
        <v>22</v>
      </c>
      <c r="C31" s="22">
        <f t="shared" ca="1" si="2"/>
        <v>51</v>
      </c>
      <c r="D31" s="49">
        <f t="shared" ca="1" si="3"/>
        <v>0.05</v>
      </c>
      <c r="E31" s="52">
        <f t="shared" ca="1" si="4"/>
        <v>106653.36428647913</v>
      </c>
      <c r="F31" s="53">
        <f t="shared" ca="1" si="5"/>
        <v>1.501035790919647E-2</v>
      </c>
      <c r="G31" s="53">
        <f t="shared" ca="1" si="5"/>
        <v>0.04</v>
      </c>
      <c r="H31" s="50">
        <f ca="1">D31*((1+F31)/(1+G31))^($D$4-C31-1)</f>
        <v>4.1159214981849809E-2</v>
      </c>
      <c r="I31" s="54">
        <f t="shared" ca="1" si="6"/>
        <v>4284.289181989333</v>
      </c>
      <c r="J31" s="51">
        <f ca="1">IF($C31="",0,D31*E31*B31*((1+F31)/(1+G31))^($D$4-C31))</f>
        <v>94254.362003765316</v>
      </c>
      <c r="K31" s="54">
        <f ca="1">IF($C31="",0,K30*(1+i)+I31)</f>
        <v>94254.362003765214</v>
      </c>
      <c r="L31" s="55">
        <f ca="1">K31*Assumptions!$B$19</f>
        <v>70690.771502823918</v>
      </c>
      <c r="N31" s="57">
        <f ca="1">IF($C31="","",J31-J30*(1+i))</f>
        <v>4284.2891819893266</v>
      </c>
      <c r="O31" s="58">
        <f ca="1">IFERROR(N31-I31,"")</f>
        <v>-6.3664629124104977E-12</v>
      </c>
    </row>
    <row r="32" spans="2:15" x14ac:dyDescent="0.25">
      <c r="B32" s="48">
        <f t="shared" ca="1" si="1"/>
        <v>23</v>
      </c>
      <c r="C32" s="22">
        <f t="shared" ca="1" si="2"/>
        <v>52</v>
      </c>
      <c r="D32" s="49">
        <f t="shared" ca="1" si="3"/>
        <v>0.05</v>
      </c>
      <c r="E32" s="52">
        <f t="shared" ca="1" si="4"/>
        <v>108254.2694566391</v>
      </c>
      <c r="F32" s="53">
        <f t="shared" ca="1" si="5"/>
        <v>1.501035790919647E-2</v>
      </c>
      <c r="G32" s="53">
        <f t="shared" ca="1" si="5"/>
        <v>0.04</v>
      </c>
      <c r="H32" s="50">
        <f ca="1">D32*((1+F32)/(1+G32))^($D$4-C32-1)</f>
        <v>4.2172558385806365E-2</v>
      </c>
      <c r="I32" s="54">
        <f t="shared" ca="1" si="6"/>
        <v>4455.6607492689063</v>
      </c>
      <c r="J32" s="51">
        <f ca="1">IF($C32="",0,D32*E32*B32*((1+F32)/(1+G32))^($D$4-C32))</f>
        <v>102480.19723318484</v>
      </c>
      <c r="K32" s="54">
        <f ca="1">IF($C32="",0,K31*(1+i)+I32)</f>
        <v>102480.19723318474</v>
      </c>
      <c r="L32" s="55">
        <f ca="1">K32*Assumptions!$B$19</f>
        <v>76860.147924888559</v>
      </c>
      <c r="N32" s="57">
        <f ca="1">IF($C32="","",J32-J31*(1+i))</f>
        <v>4455.6607492689072</v>
      </c>
      <c r="O32" s="58">
        <f ca="1">IFERROR(N32-I32,"")</f>
        <v>9.0949470177292824E-13</v>
      </c>
    </row>
    <row r="33" spans="2:15" x14ac:dyDescent="0.25">
      <c r="B33" s="48">
        <f t="shared" ca="1" si="1"/>
        <v>24</v>
      </c>
      <c r="C33" s="22">
        <f t="shared" ca="1" si="2"/>
        <v>53</v>
      </c>
      <c r="D33" s="49">
        <f t="shared" ca="1" si="3"/>
        <v>0.05</v>
      </c>
      <c r="E33" s="52">
        <f t="shared" ca="1" si="4"/>
        <v>109879.20478638184</v>
      </c>
      <c r="F33" s="53">
        <f t="shared" ca="1" si="5"/>
        <v>1.501035790919647E-2</v>
      </c>
      <c r="G33" s="53">
        <f t="shared" ca="1" si="5"/>
        <v>0.04</v>
      </c>
      <c r="H33" s="50">
        <f ca="1">D33*((1+F33)/(1+G33))^($D$4-C33-1)</f>
        <v>4.3210850391304401E-2</v>
      </c>
      <c r="I33" s="54">
        <f t="shared" ca="1" si="6"/>
        <v>4633.8871792396621</v>
      </c>
      <c r="J33" s="51">
        <f ca="1">IF($C33="",0,D33*E33*B33*((1+F33)/(1+G33))^($D$4-C33))</f>
        <v>111213.29230175189</v>
      </c>
      <c r="K33" s="54">
        <f ca="1">IF($C33="",0,K32*(1+i)+I33)</f>
        <v>111213.29230175179</v>
      </c>
      <c r="L33" s="55">
        <f ca="1">K33*Assumptions!$B$19</f>
        <v>83409.969226313842</v>
      </c>
      <c r="N33" s="57">
        <f ca="1">IF($C33="","",J33-J32*(1+i))</f>
        <v>4633.8871792396531</v>
      </c>
      <c r="O33" s="58">
        <f ca="1">IFERROR(N33-I33,"")</f>
        <v>-9.0949470177292824E-12</v>
      </c>
    </row>
    <row r="34" spans="2:15" x14ac:dyDescent="0.25">
      <c r="B34" s="48">
        <f t="shared" ca="1" si="1"/>
        <v>25</v>
      </c>
      <c r="C34" s="22">
        <f t="shared" ca="1" si="2"/>
        <v>54</v>
      </c>
      <c r="D34" s="49">
        <f t="shared" ca="1" si="3"/>
        <v>0.05</v>
      </c>
      <c r="E34" s="52">
        <f t="shared" ca="1" si="4"/>
        <v>111528.53097700333</v>
      </c>
      <c r="F34" s="53">
        <f t="shared" ca="1" si="5"/>
        <v>1.501035790919647E-2</v>
      </c>
      <c r="G34" s="53">
        <f t="shared" ca="1" si="5"/>
        <v>0.04</v>
      </c>
      <c r="H34" s="50">
        <f ca="1">D34*((1+F34)/(1+G34))^($D$4-C34-1)</f>
        <v>4.4274705235054251E-2</v>
      </c>
      <c r="I34" s="54">
        <f t="shared" ca="1" si="6"/>
        <v>4819.2426664092491</v>
      </c>
      <c r="J34" s="51">
        <f ca="1">IF($C34="",0,D34*E34*B34*((1+F34)/(1+G34))^($D$4-C34))</f>
        <v>120481.06666023126</v>
      </c>
      <c r="K34" s="54">
        <f ca="1">IF($C34="",0,K33*(1+i)+I34)</f>
        <v>120481.06666023111</v>
      </c>
      <c r="L34" s="55">
        <f ca="1">K34*Assumptions!$B$19</f>
        <v>90360.799995173336</v>
      </c>
      <c r="N34" s="57">
        <f ca="1">IF($C34="","",J34-J33*(1+i))</f>
        <v>4819.2426664092782</v>
      </c>
      <c r="O34" s="58">
        <f ca="1">IFERROR(N34-I34,"")</f>
        <v>2.9103830456733704E-11</v>
      </c>
    </row>
    <row r="35" spans="2:15" x14ac:dyDescent="0.25">
      <c r="B35" s="48">
        <f t="shared" ca="1" si="1"/>
        <v>26</v>
      </c>
      <c r="C35" s="22">
        <f t="shared" ca="1" si="2"/>
        <v>55</v>
      </c>
      <c r="D35" s="49">
        <f t="shared" ca="1" si="3"/>
        <v>0.05</v>
      </c>
      <c r="E35" s="52">
        <f t="shared" ca="1" si="4"/>
        <v>113202.61414405506</v>
      </c>
      <c r="F35" s="53">
        <f t="shared" ca="1" si="5"/>
        <v>1.501035790919647E-2</v>
      </c>
      <c r="G35" s="53">
        <f t="shared" ca="1" si="5"/>
        <v>0.04</v>
      </c>
      <c r="H35" s="50">
        <f ca="1">D35*((1+F35)/(1+G35))^($D$4-C35-1)</f>
        <v>4.536475227632672E-2</v>
      </c>
      <c r="I35" s="54">
        <f t="shared" ca="1" si="6"/>
        <v>5012.0123730656205</v>
      </c>
      <c r="J35" s="51">
        <f ca="1">IF($C35="",0,D35*E35*B35*((1+F35)/(1+G35))^($D$4-C35))</f>
        <v>130312.32169970614</v>
      </c>
      <c r="K35" s="54">
        <f ca="1">IF($C35="",0,K34*(1+i)+I35)</f>
        <v>130312.32169970598</v>
      </c>
      <c r="L35" s="55">
        <f ca="1">K35*Assumptions!$B$19</f>
        <v>97734.241274779488</v>
      </c>
      <c r="N35" s="57">
        <f ca="1">IF($C35="","",J35-J34*(1+i))</f>
        <v>5012.0123730656342</v>
      </c>
      <c r="O35" s="58">
        <f ca="1">IFERROR(N35-I35,"")</f>
        <v>1.3642420526593924E-11</v>
      </c>
    </row>
    <row r="36" spans="2:15" x14ac:dyDescent="0.25">
      <c r="B36" s="48">
        <f t="shared" ca="1" si="1"/>
        <v>27</v>
      </c>
      <c r="C36" s="22">
        <f t="shared" ca="1" si="2"/>
        <v>56</v>
      </c>
      <c r="D36" s="49">
        <f t="shared" ca="1" si="3"/>
        <v>0.05</v>
      </c>
      <c r="E36" s="52">
        <f t="shared" ca="1" si="4"/>
        <v>114901.82589861398</v>
      </c>
      <c r="F36" s="53">
        <f t="shared" ca="1" si="5"/>
        <v>1.501035790919647E-2</v>
      </c>
      <c r="G36" s="53">
        <f t="shared" ca="1" si="5"/>
        <v>0.04</v>
      </c>
      <c r="H36" s="50">
        <f ca="1">D36*((1+F36)/(1+G36))^($D$4-C36-1)</f>
        <v>4.6481636369271905E-2</v>
      </c>
      <c r="I36" s="54">
        <f t="shared" ca="1" si="6"/>
        <v>5212.4928679882451</v>
      </c>
      <c r="J36" s="51">
        <f ca="1">IF($C36="",0,D36*E36*B36*((1+F36)/(1+G36))^($D$4-C36))</f>
        <v>140737.30743568263</v>
      </c>
      <c r="K36" s="54">
        <f ca="1">IF($C36="",0,K35*(1+i)+I36)</f>
        <v>140737.30743568248</v>
      </c>
      <c r="L36" s="55">
        <f ca="1">K36*Assumptions!$B$19</f>
        <v>105552.98057676185</v>
      </c>
      <c r="N36" s="57">
        <f ca="1">IF($C36="","",J36-J35*(1+i))</f>
        <v>5212.4928679882432</v>
      </c>
      <c r="O36" s="58">
        <f ca="1">IFERROR(N36-I36,"")</f>
        <v>-1.8189894035458565E-12</v>
      </c>
    </row>
    <row r="37" spans="2:15" x14ac:dyDescent="0.25">
      <c r="B37" s="48">
        <f t="shared" ca="1" si="1"/>
        <v>28</v>
      </c>
      <c r="C37" s="22">
        <f t="shared" ca="1" si="2"/>
        <v>57</v>
      </c>
      <c r="D37" s="49">
        <f t="shared" ca="1" si="3"/>
        <v>0.05</v>
      </c>
      <c r="E37" s="52">
        <f t="shared" ca="1" si="4"/>
        <v>116626.54342977236</v>
      </c>
      <c r="F37" s="53">
        <f t="shared" ca="1" si="5"/>
        <v>1.501035790919647E-2</v>
      </c>
      <c r="G37" s="53">
        <f t="shared" ca="1" si="5"/>
        <v>0.04</v>
      </c>
      <c r="H37" s="50">
        <f ca="1">D37*((1+F37)/(1+G37))^($D$4-C37-1)</f>
        <v>4.762601824440435E-2</v>
      </c>
      <c r="I37" s="54">
        <f t="shared" ca="1" si="6"/>
        <v>5420.9925827077759</v>
      </c>
      <c r="J37" s="51">
        <f ca="1">IF($C37="",0,D37*E37*B37*((1+F37)/(1+G37))^($D$4-C37))</f>
        <v>151787.7923158177</v>
      </c>
      <c r="K37" s="54">
        <f ca="1">IF($C37="",0,K36*(1+i)+I37)</f>
        <v>151787.79231581755</v>
      </c>
      <c r="L37" s="55">
        <f ca="1">K37*Assumptions!$B$19</f>
        <v>113840.84423686317</v>
      </c>
      <c r="N37" s="57">
        <f ca="1">IF($C37="","",J37-J36*(1+i))</f>
        <v>5420.9925827077532</v>
      </c>
      <c r="O37" s="58">
        <f ca="1">IFERROR(N37-I37,"")</f>
        <v>-2.2737367544323206E-11</v>
      </c>
    </row>
    <row r="38" spans="2:15" x14ac:dyDescent="0.25">
      <c r="B38" s="48">
        <f t="shared" ca="1" si="1"/>
        <v>29</v>
      </c>
      <c r="C38" s="22">
        <f t="shared" ca="1" si="2"/>
        <v>58</v>
      </c>
      <c r="D38" s="49">
        <f t="shared" ca="1" si="3"/>
        <v>0.05</v>
      </c>
      <c r="E38" s="52">
        <f t="shared" ca="1" si="4"/>
        <v>118377.14958836569</v>
      </c>
      <c r="F38" s="53">
        <f t="shared" ca="1" si="5"/>
        <v>1.501035790919647E-2</v>
      </c>
      <c r="G38" s="53">
        <f t="shared" ca="1" si="5"/>
        <v>0.04</v>
      </c>
      <c r="H38" s="50">
        <f ca="1">D38*((1+F38)/(1+G38))^($D$4-C38-1)</f>
        <v>4.8798574899480598E-2</v>
      </c>
      <c r="I38" s="54">
        <f t="shared" ca="1" si="6"/>
        <v>5637.832286016087</v>
      </c>
      <c r="J38" s="51">
        <f ca="1">IF($C38="",0,D38*E38*B38*((1+F38)/(1+G38))^($D$4-C38))</f>
        <v>163497.13629446653</v>
      </c>
      <c r="K38" s="54">
        <f ca="1">IF($C38="",0,K37*(1+i)+I38)</f>
        <v>163497.13629446636</v>
      </c>
      <c r="L38" s="55">
        <f ca="1">K38*Assumptions!$B$19</f>
        <v>122622.85222084977</v>
      </c>
      <c r="N38" s="57">
        <f ca="1">IF($C38="","",J38-J37*(1+i))</f>
        <v>5637.8322860161134</v>
      </c>
      <c r="O38" s="58">
        <f ca="1">IFERROR(N38-I38,"")</f>
        <v>2.6375346351414919E-11</v>
      </c>
    </row>
    <row r="39" spans="2:15" x14ac:dyDescent="0.25">
      <c r="B39" s="48">
        <f t="shared" ca="1" si="1"/>
        <v>30</v>
      </c>
      <c r="C39" s="22">
        <f t="shared" ca="1" si="2"/>
        <v>59</v>
      </c>
      <c r="D39" s="49">
        <f t="shared" ca="1" si="3"/>
        <v>0.05</v>
      </c>
      <c r="E39" s="52">
        <f t="shared" ca="1" si="4"/>
        <v>120154.03297195755</v>
      </c>
      <c r="F39" s="53">
        <f t="shared" ca="1" si="5"/>
        <v>1.501035790919647E-2</v>
      </c>
      <c r="G39" s="53">
        <f t="shared" ca="1" si="5"/>
        <v>0.04</v>
      </c>
      <c r="H39" s="50">
        <f ca="1">D39*((1+F39)/(1+G39))^($D$4-C39-1)</f>
        <v>0.05</v>
      </c>
      <c r="I39" s="54">
        <f t="shared" ca="1" si="6"/>
        <v>5863.3455774567319</v>
      </c>
      <c r="J39" s="51">
        <f ca="1">IF($C39="",0,D39*E39*B39*((1+F39)/(1+G39))^($D$4-C39))</f>
        <v>175900.36732370197</v>
      </c>
      <c r="K39" s="54">
        <f ca="1">IF($C39="",0,K38*(1+i)+I39)</f>
        <v>175900.36732370174</v>
      </c>
      <c r="L39" s="55">
        <f ca="1">K39*Assumptions!$B$19</f>
        <v>131925.2754927763</v>
      </c>
      <c r="N39" s="57">
        <f ca="1">IF($C39="","",J39-J38*(1+i))</f>
        <v>5863.3455774567847</v>
      </c>
      <c r="O39" s="58">
        <f ca="1">IFERROR(N39-I39,"")</f>
        <v>5.2750692702829838E-11</v>
      </c>
    </row>
    <row r="40" spans="2:15" x14ac:dyDescent="0.25">
      <c r="B40" s="48">
        <f t="shared" ca="1" si="1"/>
        <v>31</v>
      </c>
      <c r="C40" s="22">
        <f t="shared" ca="1" si="2"/>
        <v>60</v>
      </c>
      <c r="D40" s="49">
        <f t="shared" ca="1" si="3"/>
        <v>0.05</v>
      </c>
      <c r="E40" s="52">
        <f t="shared" ca="1" si="4"/>
        <v>121957.58801110003</v>
      </c>
      <c r="F40" s="53">
        <f t="shared" ca="1" si="5"/>
        <v>1.501035790919647E-2</v>
      </c>
      <c r="G40" s="53">
        <f t="shared" ca="1" si="5"/>
        <v>0.04</v>
      </c>
      <c r="H40" s="50">
        <f ca="1">D40*((1+F40)/(1+G40))^($D$4-C40-1)</f>
        <v>5.1231004289566041E-2</v>
      </c>
      <c r="I40" s="54">
        <f t="shared" ca="1" si="6"/>
        <v>6097.8794005550017</v>
      </c>
      <c r="J40" s="51">
        <f ca="1">IF($C40="",0,D40*E40*B40*((1+F40)/(1+G40))^($D$4-C40))</f>
        <v>189034.26141720504</v>
      </c>
      <c r="K40" s="54">
        <f ca="1">IF($C40="",0,K39*(1+i)+I40)</f>
        <v>189034.26141720483</v>
      </c>
      <c r="L40" s="55">
        <f ca="1">K40*Assumptions!$B$19</f>
        <v>141775.69606290362</v>
      </c>
      <c r="N40" s="57">
        <f ca="1">IF($C40="","",J40-J39*(1+i))</f>
        <v>6097.8794005549862</v>
      </c>
      <c r="O40" s="58">
        <f ca="1">IFERROR(N40-I40,"")</f>
        <v>-1.546140993013978E-11</v>
      </c>
    </row>
    <row r="41" spans="2:15" x14ac:dyDescent="0.25">
      <c r="B41" s="48" t="str">
        <f t="shared" ca="1" si="1"/>
        <v/>
      </c>
      <c r="C41" s="22" t="str">
        <f t="shared" ca="1" si="2"/>
        <v/>
      </c>
      <c r="D41" s="49" t="str">
        <f t="shared" ca="1" si="3"/>
        <v/>
      </c>
      <c r="E41" s="52" t="str">
        <f t="shared" ca="1" si="4"/>
        <v/>
      </c>
      <c r="F41" s="53" t="str">
        <f t="shared" ca="1" si="5"/>
        <v/>
      </c>
      <c r="G41" s="53" t="str">
        <f t="shared" ca="1" si="5"/>
        <v/>
      </c>
      <c r="H41" s="50" t="e">
        <f ca="1">D41*((1+F41)/(1+G41))^($D$4-C41-1)</f>
        <v>#VALUE!</v>
      </c>
      <c r="I41" s="54" t="str">
        <f t="shared" ca="1" si="6"/>
        <v/>
      </c>
      <c r="J41" s="51">
        <f ca="1">IF($C41="",0,D41*E41*B41*((1+F41)/(1+G41))^($D$4-C41))</f>
        <v>0</v>
      </c>
      <c r="K41" s="54">
        <f ca="1">IF($C41="",0,K40*(1+i)+I41)</f>
        <v>0</v>
      </c>
      <c r="L41" s="55">
        <f ca="1">K41*Assumptions!$B$19</f>
        <v>0</v>
      </c>
      <c r="N41" s="57" t="str">
        <f ca="1">IF($C41="","",J41-J40*(1+i))</f>
        <v/>
      </c>
      <c r="O41" s="58" t="str">
        <f ca="1">IFERROR(N41-I41,"")</f>
        <v/>
      </c>
    </row>
    <row r="42" spans="2:15" x14ac:dyDescent="0.25">
      <c r="B42" s="48" t="str">
        <f t="shared" ca="1" si="1"/>
        <v/>
      </c>
      <c r="C42" s="22" t="str">
        <f t="shared" ca="1" si="2"/>
        <v/>
      </c>
      <c r="D42" s="49" t="str">
        <f t="shared" ca="1" si="3"/>
        <v/>
      </c>
      <c r="E42" s="52" t="str">
        <f t="shared" ca="1" si="4"/>
        <v/>
      </c>
      <c r="F42" s="53" t="str">
        <f t="shared" ca="1" si="5"/>
        <v/>
      </c>
      <c r="G42" s="53" t="str">
        <f t="shared" ca="1" si="5"/>
        <v/>
      </c>
      <c r="H42" s="50" t="e">
        <f ca="1">D42*((1+F42)/(1+G42))^($D$4-C42-1)</f>
        <v>#VALUE!</v>
      </c>
      <c r="I42" s="54" t="str">
        <f t="shared" ca="1" si="6"/>
        <v/>
      </c>
      <c r="J42" s="51">
        <f ca="1">IF($C42="",0,D42*E42*B42*((1+F42)/(1+G42))^($D$4-C42))</f>
        <v>0</v>
      </c>
      <c r="K42" s="54">
        <f ca="1">IF($C42="",0,K41*(1+i)+I42)</f>
        <v>0</v>
      </c>
      <c r="L42" s="55">
        <f ca="1">K42*Assumptions!$B$19</f>
        <v>0</v>
      </c>
      <c r="N42" s="57" t="str">
        <f ca="1">IF($C42="","",J42-J41*(1+i))</f>
        <v/>
      </c>
      <c r="O42" s="58" t="str">
        <f ca="1">IFERROR(N42-I42,"")</f>
        <v/>
      </c>
    </row>
    <row r="43" spans="2:15" x14ac:dyDescent="0.25">
      <c r="B43" s="48" t="str">
        <f t="shared" ca="1" si="1"/>
        <v/>
      </c>
      <c r="C43" s="22" t="str">
        <f t="shared" ca="1" si="2"/>
        <v/>
      </c>
      <c r="D43" s="49" t="str">
        <f t="shared" ca="1" si="3"/>
        <v/>
      </c>
      <c r="E43" s="52" t="str">
        <f t="shared" ca="1" si="4"/>
        <v/>
      </c>
      <c r="F43" s="53" t="str">
        <f t="shared" ca="1" si="5"/>
        <v/>
      </c>
      <c r="G43" s="53" t="str">
        <f t="shared" ca="1" si="5"/>
        <v/>
      </c>
      <c r="H43" s="50" t="e">
        <f ca="1">D43*((1+F43)/(1+G43))^($D$4-C43-1)</f>
        <v>#VALUE!</v>
      </c>
      <c r="I43" s="54" t="str">
        <f t="shared" ca="1" si="6"/>
        <v/>
      </c>
      <c r="J43" s="51">
        <f ca="1">IF($C43="",0,D43*E43*B43*((1+F43)/(1+G43))^($D$4-C43))</f>
        <v>0</v>
      </c>
      <c r="K43" s="54">
        <f ca="1">IF($C43="",0,K42*(1+i)+I43)</f>
        <v>0</v>
      </c>
      <c r="L43" s="55">
        <f ca="1">K43*Assumptions!$B$19</f>
        <v>0</v>
      </c>
      <c r="N43" s="57" t="str">
        <f ca="1">IF($C43="","",J43-J42*(1+i))</f>
        <v/>
      </c>
      <c r="O43" s="58" t="str">
        <f ca="1">IFERROR(N43-I43,"")</f>
        <v/>
      </c>
    </row>
    <row r="44" spans="2:15" x14ac:dyDescent="0.25">
      <c r="B44" s="48" t="str">
        <f t="shared" ca="1" si="1"/>
        <v/>
      </c>
      <c r="C44" s="22" t="str">
        <f t="shared" ca="1" si="2"/>
        <v/>
      </c>
      <c r="D44" s="49" t="str">
        <f t="shared" ca="1" si="3"/>
        <v/>
      </c>
      <c r="E44" s="52" t="str">
        <f t="shared" ca="1" si="4"/>
        <v/>
      </c>
      <c r="F44" s="53" t="str">
        <f t="shared" ca="1" si="5"/>
        <v/>
      </c>
      <c r="G44" s="53" t="str">
        <f t="shared" ca="1" si="5"/>
        <v/>
      </c>
      <c r="H44" s="50" t="e">
        <f ca="1">D44*((1+F44)/(1+G44))^($D$4-C44-1)</f>
        <v>#VALUE!</v>
      </c>
      <c r="I44" s="54" t="str">
        <f t="shared" ca="1" si="6"/>
        <v/>
      </c>
      <c r="J44" s="51">
        <f ca="1">IF($C44="",0,D44*E44*B44*((1+F44)/(1+G44))^($D$4-C44))</f>
        <v>0</v>
      </c>
      <c r="K44" s="54">
        <f ca="1">IF($C44="",0,K43*(1+i)+I44)</f>
        <v>0</v>
      </c>
      <c r="L44" s="55">
        <f ca="1">K44*Assumptions!$B$19</f>
        <v>0</v>
      </c>
      <c r="N44" s="57" t="str">
        <f ca="1">IF($C44="","",J44-J43*(1+i))</f>
        <v/>
      </c>
      <c r="O44" s="58" t="str">
        <f ca="1">IFERROR(N44-I44,"")</f>
        <v/>
      </c>
    </row>
    <row r="45" spans="2:15" x14ac:dyDescent="0.25">
      <c r="B45" s="48" t="str">
        <f t="shared" ca="1" si="1"/>
        <v/>
      </c>
      <c r="C45" s="22" t="str">
        <f t="shared" ca="1" si="2"/>
        <v/>
      </c>
      <c r="D45" s="49" t="str">
        <f t="shared" ca="1" si="3"/>
        <v/>
      </c>
      <c r="E45" s="52" t="str">
        <f t="shared" ca="1" si="4"/>
        <v/>
      </c>
      <c r="F45" s="53" t="str">
        <f t="shared" ca="1" si="5"/>
        <v/>
      </c>
      <c r="G45" s="53" t="str">
        <f t="shared" ca="1" si="5"/>
        <v/>
      </c>
      <c r="H45" s="50" t="e">
        <f ca="1">D45*((1+F45)/(1+G45))^($D$4-C45-1)</f>
        <v>#VALUE!</v>
      </c>
      <c r="I45" s="54" t="str">
        <f t="shared" ca="1" si="6"/>
        <v/>
      </c>
      <c r="J45" s="51">
        <f ca="1">IF($C45="",0,D45*E45*B45*((1+F45)/(1+G45))^($D$4-C45))</f>
        <v>0</v>
      </c>
      <c r="K45" s="54">
        <f ca="1">IF($C45="",0,K44*(1+i)+I45)</f>
        <v>0</v>
      </c>
      <c r="L45" s="55">
        <f ca="1">K45*Assumptions!$B$19</f>
        <v>0</v>
      </c>
      <c r="N45" s="57" t="str">
        <f ca="1">IF($C45="","",J45-J44*(1+i))</f>
        <v/>
      </c>
      <c r="O45" s="58" t="str">
        <f ca="1">IFERROR(N45-I45,"")</f>
        <v/>
      </c>
    </row>
    <row r="46" spans="2:15" x14ac:dyDescent="0.25">
      <c r="B46" s="48" t="str">
        <f t="shared" ca="1" si="1"/>
        <v/>
      </c>
      <c r="C46" s="22" t="str">
        <f t="shared" ca="1" si="2"/>
        <v/>
      </c>
      <c r="D46" s="49" t="str">
        <f t="shared" ca="1" si="3"/>
        <v/>
      </c>
      <c r="E46" s="52" t="str">
        <f t="shared" ca="1" si="4"/>
        <v/>
      </c>
      <c r="F46" s="53" t="str">
        <f t="shared" ca="1" si="5"/>
        <v/>
      </c>
      <c r="G46" s="53" t="str">
        <f t="shared" ca="1" si="5"/>
        <v/>
      </c>
      <c r="H46" s="50" t="e">
        <f ca="1">D46*((1+F46)/(1+G46))^($D$4-C46-1)</f>
        <v>#VALUE!</v>
      </c>
      <c r="I46" s="54" t="str">
        <f t="shared" ca="1" si="6"/>
        <v/>
      </c>
      <c r="J46" s="51">
        <f ca="1">IF($C46="",0,D46*E46*B46*((1+F46)/(1+G46))^($D$4-C46))</f>
        <v>0</v>
      </c>
      <c r="K46" s="54">
        <f ca="1">IF($C46="",0,K45*(1+i)+I46)</f>
        <v>0</v>
      </c>
      <c r="L46" s="55">
        <f ca="1">K46*Assumptions!$B$19</f>
        <v>0</v>
      </c>
      <c r="N46" s="57" t="str">
        <f ca="1">IF($C46="","",J46-J45*(1+i))</f>
        <v/>
      </c>
      <c r="O46" s="58" t="str">
        <f ca="1">IFERROR(N46-I46,"")</f>
        <v/>
      </c>
    </row>
    <row r="47" spans="2:15" x14ac:dyDescent="0.25">
      <c r="B47" s="48" t="str">
        <f t="shared" ca="1" si="1"/>
        <v/>
      </c>
      <c r="C47" s="22" t="str">
        <f t="shared" ca="1" si="2"/>
        <v/>
      </c>
      <c r="D47" s="49" t="str">
        <f t="shared" ca="1" si="3"/>
        <v/>
      </c>
      <c r="E47" s="52" t="str">
        <f t="shared" ca="1" si="4"/>
        <v/>
      </c>
      <c r="F47" s="53" t="str">
        <f t="shared" ca="1" si="5"/>
        <v/>
      </c>
      <c r="G47" s="53" t="str">
        <f t="shared" ca="1" si="5"/>
        <v/>
      </c>
      <c r="H47" s="50" t="e">
        <f ca="1">D47*((1+F47)/(1+G47))^($D$4-C47-1)</f>
        <v>#VALUE!</v>
      </c>
      <c r="I47" s="54" t="str">
        <f t="shared" ca="1" si="6"/>
        <v/>
      </c>
      <c r="J47" s="51">
        <f ca="1">IF($C47="",0,D47*E47*B47*((1+F47)/(1+G47))^($D$4-C47))</f>
        <v>0</v>
      </c>
      <c r="K47" s="54">
        <f ca="1">IF($C47="",0,K46*(1+i)+I47)</f>
        <v>0</v>
      </c>
      <c r="L47" s="55">
        <f ca="1">K47*Assumptions!$B$19</f>
        <v>0</v>
      </c>
      <c r="N47" s="57" t="str">
        <f ca="1">IF($C47="","",J47-J46*(1+i))</f>
        <v/>
      </c>
      <c r="O47" s="58" t="str">
        <f ca="1">IFERROR(N47-I47,"")</f>
        <v/>
      </c>
    </row>
    <row r="48" spans="2:15" x14ac:dyDescent="0.25">
      <c r="B48" s="48" t="str">
        <f t="shared" ca="1" si="1"/>
        <v/>
      </c>
      <c r="C48" s="22" t="str">
        <f t="shared" ca="1" si="2"/>
        <v/>
      </c>
      <c r="D48" s="49" t="str">
        <f t="shared" ca="1" si="3"/>
        <v/>
      </c>
      <c r="E48" s="52" t="str">
        <f t="shared" ca="1" si="4"/>
        <v/>
      </c>
      <c r="F48" s="53" t="str">
        <f t="shared" ca="1" si="5"/>
        <v/>
      </c>
      <c r="G48" s="53" t="str">
        <f t="shared" ca="1" si="5"/>
        <v/>
      </c>
      <c r="H48" s="50" t="e">
        <f ca="1">D48*((1+F48)/(1+G48))^($D$4-C48-1)</f>
        <v>#VALUE!</v>
      </c>
      <c r="I48" s="54" t="str">
        <f t="shared" ca="1" si="6"/>
        <v/>
      </c>
      <c r="J48" s="51">
        <f ca="1">IF($C48="",0,D48*E48*B48*((1+F48)/(1+G48))^($D$4-C48))</f>
        <v>0</v>
      </c>
      <c r="K48" s="54">
        <f ca="1">IF($C48="",0,K47*(1+i)+I48)</f>
        <v>0</v>
      </c>
      <c r="L48" s="55">
        <f ca="1">K48*Assumptions!$B$19</f>
        <v>0</v>
      </c>
      <c r="N48" s="57" t="str">
        <f ca="1">IF($C48="","",J48-J47*(1+i))</f>
        <v/>
      </c>
      <c r="O48" s="58" t="str">
        <f ca="1">IFERROR(N48-I48,"")</f>
        <v/>
      </c>
    </row>
    <row r="49" spans="2:15" x14ac:dyDescent="0.25">
      <c r="B49" s="48" t="str">
        <f t="shared" ca="1" si="1"/>
        <v/>
      </c>
      <c r="C49" s="22" t="str">
        <f t="shared" ca="1" si="2"/>
        <v/>
      </c>
      <c r="D49" s="49" t="str">
        <f t="shared" ca="1" si="3"/>
        <v/>
      </c>
      <c r="E49" s="52" t="str">
        <f t="shared" ca="1" si="4"/>
        <v/>
      </c>
      <c r="F49" s="53" t="str">
        <f t="shared" ca="1" si="5"/>
        <v/>
      </c>
      <c r="G49" s="53" t="str">
        <f t="shared" ca="1" si="5"/>
        <v/>
      </c>
      <c r="H49" s="50" t="e">
        <f ca="1">D49*((1+F49)/(1+G49))^($D$4-C49-1)</f>
        <v>#VALUE!</v>
      </c>
      <c r="I49" s="54" t="str">
        <f t="shared" ca="1" si="6"/>
        <v/>
      </c>
      <c r="J49" s="51">
        <f ca="1">IF($C49="",0,D49*E49*B49*((1+F49)/(1+G49))^($D$4-C49))</f>
        <v>0</v>
      </c>
      <c r="K49" s="54">
        <f ca="1">IF($C49="",0,K48*(1+i)+I49)</f>
        <v>0</v>
      </c>
      <c r="L49" s="55">
        <f ca="1">K49*Assumptions!$B$19</f>
        <v>0</v>
      </c>
      <c r="N49" s="57" t="str">
        <f ca="1">IF($C49="","",J49-J48*(1+i))</f>
        <v/>
      </c>
      <c r="O49" s="58" t="str">
        <f ca="1">IFERROR(N49-I49,"")</f>
        <v/>
      </c>
    </row>
    <row r="50" spans="2:15" x14ac:dyDescent="0.25">
      <c r="B50" s="48" t="str">
        <f t="shared" ca="1" si="1"/>
        <v/>
      </c>
      <c r="C50" s="22" t="str">
        <f t="shared" ca="1" si="2"/>
        <v/>
      </c>
      <c r="D50" s="49" t="str">
        <f t="shared" ca="1" si="3"/>
        <v/>
      </c>
      <c r="E50" s="52" t="str">
        <f t="shared" ca="1" si="4"/>
        <v/>
      </c>
      <c r="F50" s="53" t="str">
        <f t="shared" ca="1" si="5"/>
        <v/>
      </c>
      <c r="G50" s="53" t="str">
        <f t="shared" ca="1" si="5"/>
        <v/>
      </c>
      <c r="H50" s="50" t="e">
        <f ca="1">D50*((1+F50)/(1+G50))^($D$4-C50-1)</f>
        <v>#VALUE!</v>
      </c>
      <c r="I50" s="54" t="str">
        <f t="shared" ca="1" si="6"/>
        <v/>
      </c>
      <c r="J50" s="51">
        <f ca="1">IF($C50="",0,D50*E50*B50*((1+F50)/(1+G50))^($D$4-C50))</f>
        <v>0</v>
      </c>
      <c r="K50" s="54">
        <f ca="1">IF($C50="",0,K49*(1+i)+I50)</f>
        <v>0</v>
      </c>
      <c r="L50" s="55">
        <f ca="1">K50*Assumptions!$B$19</f>
        <v>0</v>
      </c>
      <c r="N50" s="57" t="str">
        <f ca="1">IF($C50="","",J50-J49*(1+i))</f>
        <v/>
      </c>
      <c r="O50" s="58" t="str">
        <f ca="1">IFERROR(N50-I50,"")</f>
        <v/>
      </c>
    </row>
    <row r="51" spans="2:15" x14ac:dyDescent="0.25">
      <c r="B51" s="48" t="str">
        <f t="shared" ca="1" si="1"/>
        <v/>
      </c>
      <c r="C51" s="22" t="str">
        <f t="shared" ca="1" si="2"/>
        <v/>
      </c>
      <c r="D51" s="49" t="str">
        <f t="shared" ca="1" si="3"/>
        <v/>
      </c>
      <c r="E51" s="52" t="str">
        <f t="shared" ca="1" si="4"/>
        <v/>
      </c>
      <c r="F51" s="53" t="str">
        <f t="shared" ca="1" si="5"/>
        <v/>
      </c>
      <c r="G51" s="53" t="str">
        <f t="shared" ca="1" si="5"/>
        <v/>
      </c>
      <c r="H51" s="50" t="e">
        <f ca="1">D51*((1+F51)/(1+G51))^($D$4-C51-1)</f>
        <v>#VALUE!</v>
      </c>
      <c r="I51" s="54" t="str">
        <f t="shared" ca="1" si="6"/>
        <v/>
      </c>
      <c r="J51" s="51">
        <f ca="1">IF($C51="",0,D51*E51*B51*((1+F51)/(1+G51))^($D$4-C51))</f>
        <v>0</v>
      </c>
      <c r="K51" s="54">
        <f ca="1">IF($C51="",0,K50*(1+i)+I51)</f>
        <v>0</v>
      </c>
      <c r="L51" s="55">
        <f ca="1">K51*Assumptions!$B$19</f>
        <v>0</v>
      </c>
      <c r="N51" s="57" t="str">
        <f ca="1">IF($C51="","",J51-J50*(1+i))</f>
        <v/>
      </c>
      <c r="O51" s="58" t="str">
        <f ca="1">IFERROR(N51-I51,"")</f>
        <v/>
      </c>
    </row>
    <row r="52" spans="2:15" x14ac:dyDescent="0.25">
      <c r="B52" s="48" t="str">
        <f t="shared" ca="1" si="1"/>
        <v/>
      </c>
      <c r="C52" s="22" t="str">
        <f t="shared" ca="1" si="2"/>
        <v/>
      </c>
      <c r="D52" s="49" t="str">
        <f t="shared" ca="1" si="3"/>
        <v/>
      </c>
      <c r="E52" s="52" t="str">
        <f t="shared" ca="1" si="4"/>
        <v/>
      </c>
      <c r="F52" s="53" t="str">
        <f t="shared" ca="1" si="5"/>
        <v/>
      </c>
      <c r="G52" s="53" t="str">
        <f t="shared" ca="1" si="5"/>
        <v/>
      </c>
      <c r="H52" s="50" t="e">
        <f ca="1">D52*((1+F52)/(1+G52))^($D$4-C52-1)</f>
        <v>#VALUE!</v>
      </c>
      <c r="I52" s="54" t="str">
        <f t="shared" ca="1" si="6"/>
        <v/>
      </c>
      <c r="J52" s="51">
        <f ca="1">IF($C52="",0,D52*E52*B52*((1+F52)/(1+G52))^($D$4-C52))</f>
        <v>0</v>
      </c>
      <c r="K52" s="54">
        <f ca="1">IF($C52="",0,K51*(1+i)+I52)</f>
        <v>0</v>
      </c>
      <c r="L52" s="55">
        <f ca="1">K52*Assumptions!$B$19</f>
        <v>0</v>
      </c>
      <c r="N52" s="57" t="str">
        <f ca="1">IF($C52="","",J52-J51*(1+i))</f>
        <v/>
      </c>
      <c r="O52" s="58" t="str">
        <f ca="1">IFERROR(N52-I52,"")</f>
        <v/>
      </c>
    </row>
    <row r="53" spans="2:15" x14ac:dyDescent="0.25">
      <c r="B53" s="48" t="str">
        <f t="shared" ca="1" si="1"/>
        <v/>
      </c>
      <c r="C53" s="22" t="str">
        <f t="shared" ca="1" si="2"/>
        <v/>
      </c>
      <c r="D53" s="49" t="str">
        <f t="shared" ca="1" si="3"/>
        <v/>
      </c>
      <c r="E53" s="52" t="str">
        <f t="shared" ca="1" si="4"/>
        <v/>
      </c>
      <c r="F53" s="53" t="str">
        <f t="shared" ca="1" si="5"/>
        <v/>
      </c>
      <c r="G53" s="53" t="str">
        <f t="shared" ca="1" si="5"/>
        <v/>
      </c>
      <c r="H53" s="50" t="e">
        <f ca="1">D53*((1+F53)/(1+G53))^($D$4-C53-1)</f>
        <v>#VALUE!</v>
      </c>
      <c r="I53" s="54" t="str">
        <f t="shared" ca="1" si="6"/>
        <v/>
      </c>
      <c r="J53" s="51">
        <f ca="1">IF($C53="",0,D53*E53*B53*((1+F53)/(1+G53))^($D$4-C53))</f>
        <v>0</v>
      </c>
      <c r="K53" s="54">
        <f ca="1">IF($C53="",0,K52*(1+i)+I53)</f>
        <v>0</v>
      </c>
      <c r="L53" s="55">
        <f ca="1">K53*Assumptions!$B$19</f>
        <v>0</v>
      </c>
      <c r="N53" s="57" t="str">
        <f ca="1">IF($C53="","",J53-J52*(1+i))</f>
        <v/>
      </c>
      <c r="O53" s="58" t="str">
        <f ca="1">IFERROR(N53-I53,"")</f>
        <v/>
      </c>
    </row>
    <row r="54" spans="2:15" x14ac:dyDescent="0.25">
      <c r="B54" s="48" t="str">
        <f t="shared" ca="1" si="1"/>
        <v/>
      </c>
      <c r="C54" s="22" t="str">
        <f t="shared" ca="1" si="2"/>
        <v/>
      </c>
      <c r="D54" s="49" t="str">
        <f t="shared" ca="1" si="3"/>
        <v/>
      </c>
      <c r="E54" s="52" t="str">
        <f t="shared" ca="1" si="4"/>
        <v/>
      </c>
      <c r="F54" s="53" t="str">
        <f t="shared" ca="1" si="5"/>
        <v/>
      </c>
      <c r="G54" s="53" t="str">
        <f t="shared" ca="1" si="5"/>
        <v/>
      </c>
      <c r="H54" s="50" t="e">
        <f ca="1">D54*((1+F54)/(1+G54))^($D$4-C54-1)</f>
        <v>#VALUE!</v>
      </c>
      <c r="I54" s="54" t="str">
        <f t="shared" ca="1" si="6"/>
        <v/>
      </c>
      <c r="J54" s="51">
        <f ca="1">IF($C54="",0,D54*E54*B54*((1+F54)/(1+G54))^($D$4-C54))</f>
        <v>0</v>
      </c>
      <c r="K54" s="54">
        <f ca="1">IF($C54="",0,K53*(1+i)+I54)</f>
        <v>0</v>
      </c>
      <c r="L54" s="55">
        <f ca="1">K54*Assumptions!$B$19</f>
        <v>0</v>
      </c>
      <c r="N54" s="57" t="str">
        <f ca="1">IF($C54="","",J54-J53*(1+i))</f>
        <v/>
      </c>
      <c r="O54" s="58" t="str">
        <f ca="1">IFERROR(N54-I54,"")</f>
        <v/>
      </c>
    </row>
    <row r="55" spans="2:15" x14ac:dyDescent="0.25">
      <c r="B55" s="48" t="str">
        <f t="shared" ca="1" si="1"/>
        <v/>
      </c>
      <c r="C55" s="22" t="str">
        <f t="shared" ca="1" si="2"/>
        <v/>
      </c>
      <c r="D55" s="49" t="str">
        <f t="shared" ca="1" si="3"/>
        <v/>
      </c>
      <c r="E55" s="52" t="str">
        <f t="shared" ca="1" si="4"/>
        <v/>
      </c>
      <c r="F55" s="53" t="str">
        <f t="shared" ca="1" si="5"/>
        <v/>
      </c>
      <c r="G55" s="53" t="str">
        <f t="shared" ca="1" si="5"/>
        <v/>
      </c>
      <c r="H55" s="50" t="e">
        <f ca="1">D55*((1+F55)/(1+G55))^($D$4-C55-1)</f>
        <v>#VALUE!</v>
      </c>
      <c r="I55" s="54" t="str">
        <f t="shared" ca="1" si="6"/>
        <v/>
      </c>
      <c r="J55" s="51">
        <f ca="1">IF($C55="",0,D55*E55*B55*((1+F55)/(1+G55))^($D$4-C55))</f>
        <v>0</v>
      </c>
      <c r="K55" s="54">
        <f ca="1">IF($C55="",0,K54*(1+i)+I55)</f>
        <v>0</v>
      </c>
      <c r="L55" s="55">
        <f ca="1">K55*Assumptions!$B$19</f>
        <v>0</v>
      </c>
      <c r="N55" s="57" t="str">
        <f ca="1">IF($C55="","",J55-J54*(1+i))</f>
        <v/>
      </c>
      <c r="O55" s="58" t="str">
        <f ca="1">IFERROR(N55-I55,"")</f>
        <v/>
      </c>
    </row>
    <row r="56" spans="2:15" x14ac:dyDescent="0.25">
      <c r="B56" s="48" t="str">
        <f t="shared" ca="1" si="1"/>
        <v/>
      </c>
      <c r="C56" s="22" t="str">
        <f t="shared" ca="1" si="2"/>
        <v/>
      </c>
      <c r="D56" s="49" t="str">
        <f t="shared" ca="1" si="3"/>
        <v/>
      </c>
      <c r="E56" s="52" t="str">
        <f t="shared" ca="1" si="4"/>
        <v/>
      </c>
      <c r="F56" s="53" t="str">
        <f t="shared" ca="1" si="5"/>
        <v/>
      </c>
      <c r="G56" s="53" t="str">
        <f t="shared" ca="1" si="5"/>
        <v/>
      </c>
      <c r="H56" s="50" t="e">
        <f ca="1">D56*((1+F56)/(1+G56))^($D$4-C56-1)</f>
        <v>#VALUE!</v>
      </c>
      <c r="I56" s="54" t="str">
        <f t="shared" ca="1" si="6"/>
        <v/>
      </c>
      <c r="J56" s="51">
        <f ca="1">IF($C56="",0,D56*E56*B56*((1+F56)/(1+G56))^($D$4-C56))</f>
        <v>0</v>
      </c>
      <c r="K56" s="54">
        <f ca="1">IF($C56="",0,K55*(1+i)+I56)</f>
        <v>0</v>
      </c>
      <c r="L56" s="55">
        <f ca="1">K56*Assumptions!$B$19</f>
        <v>0</v>
      </c>
      <c r="N56" s="57" t="str">
        <f ca="1">IF($C56="","",J56-J55*(1+i))</f>
        <v/>
      </c>
      <c r="O56" s="58" t="str">
        <f ca="1">IFERROR(N56-I56,"")</f>
        <v/>
      </c>
    </row>
    <row r="57" spans="2:15" x14ac:dyDescent="0.25">
      <c r="B57" s="48" t="str">
        <f t="shared" ca="1" si="1"/>
        <v/>
      </c>
      <c r="C57" s="22" t="str">
        <f t="shared" ca="1" si="2"/>
        <v/>
      </c>
      <c r="D57" s="49" t="str">
        <f t="shared" ca="1" si="3"/>
        <v/>
      </c>
      <c r="E57" s="52" t="str">
        <f t="shared" ca="1" si="4"/>
        <v/>
      </c>
      <c r="F57" s="53" t="str">
        <f t="shared" ca="1" si="5"/>
        <v/>
      </c>
      <c r="G57" s="53" t="str">
        <f t="shared" ca="1" si="5"/>
        <v/>
      </c>
      <c r="H57" s="50" t="e">
        <f ca="1">D57*((1+F57)/(1+G57))^($D$4-C57-1)</f>
        <v>#VALUE!</v>
      </c>
      <c r="I57" s="54" t="str">
        <f t="shared" ca="1" si="6"/>
        <v/>
      </c>
      <c r="J57" s="51">
        <f ca="1">IF($C57="",0,D57*E57*B57*((1+F57)/(1+G57))^($D$4-C57))</f>
        <v>0</v>
      </c>
      <c r="K57" s="54">
        <f ca="1">IF($C57="",0,K56*(1+i)+I57)</f>
        <v>0</v>
      </c>
      <c r="L57" s="55">
        <f ca="1">K57*Assumptions!$B$19</f>
        <v>0</v>
      </c>
      <c r="N57" s="57" t="str">
        <f ca="1">IF($C57="","",J57-J56*(1+i))</f>
        <v/>
      </c>
      <c r="O57" s="58" t="str">
        <f ca="1">IFERROR(N57-I57,"")</f>
        <v/>
      </c>
    </row>
    <row r="58" spans="2:15" x14ac:dyDescent="0.25">
      <c r="B58" s="48" t="str">
        <f t="shared" ca="1" si="1"/>
        <v/>
      </c>
      <c r="C58" s="22" t="str">
        <f t="shared" ca="1" si="2"/>
        <v/>
      </c>
      <c r="D58" s="49" t="str">
        <f t="shared" ca="1" si="3"/>
        <v/>
      </c>
      <c r="E58" s="52" t="str">
        <f t="shared" ca="1" si="4"/>
        <v/>
      </c>
      <c r="F58" s="53" t="str">
        <f t="shared" ref="F58:G73" ca="1" si="7">IF($C58="","",F57)</f>
        <v/>
      </c>
      <c r="G58" s="53" t="str">
        <f t="shared" ca="1" si="7"/>
        <v/>
      </c>
      <c r="H58" s="50" t="e">
        <f t="shared" ref="H58:H74" ca="1" si="8">D58*((1+F58)/(1+G58))^($D$4-C58-1)</f>
        <v>#VALUE!</v>
      </c>
      <c r="I58" s="54" t="str">
        <f t="shared" ca="1" si="6"/>
        <v/>
      </c>
      <c r="J58" s="51">
        <f t="shared" ref="J58:J74" ca="1" si="9">IF($C58="",0,D58*E58*B58*((1+F58)/(1+G58))^($D$4-C58))</f>
        <v>0</v>
      </c>
      <c r="K58" s="54">
        <f ca="1">IF($C58="",0,K57*(1+i)+I58)</f>
        <v>0</v>
      </c>
      <c r="L58" s="55">
        <f ca="1">K58*Assumptions!$B$19</f>
        <v>0</v>
      </c>
      <c r="N58" s="57" t="str">
        <f ca="1">IF($C58="","",J58-J57*(1+i))</f>
        <v/>
      </c>
      <c r="O58" s="58" t="str">
        <f t="shared" ref="O58:O74" ca="1" si="10">IFERROR(N58-I58,"")</f>
        <v/>
      </c>
    </row>
    <row r="59" spans="2:15" x14ac:dyDescent="0.25">
      <c r="B59" s="48" t="str">
        <f t="shared" ca="1" si="1"/>
        <v/>
      </c>
      <c r="C59" s="22" t="str">
        <f t="shared" ca="1" si="2"/>
        <v/>
      </c>
      <c r="D59" s="49" t="str">
        <f t="shared" ca="1" si="3"/>
        <v/>
      </c>
      <c r="E59" s="52" t="str">
        <f t="shared" ca="1" si="4"/>
        <v/>
      </c>
      <c r="F59" s="53" t="str">
        <f t="shared" ca="1" si="7"/>
        <v/>
      </c>
      <c r="G59" s="53" t="str">
        <f t="shared" ca="1" si="7"/>
        <v/>
      </c>
      <c r="H59" s="50" t="e">
        <f t="shared" ca="1" si="8"/>
        <v>#VALUE!</v>
      </c>
      <c r="I59" s="54" t="str">
        <f t="shared" ca="1" si="6"/>
        <v/>
      </c>
      <c r="J59" s="51">
        <f t="shared" ca="1" si="9"/>
        <v>0</v>
      </c>
      <c r="K59" s="54">
        <f ca="1">IF($C59="",0,K58*(1+i)+I59)</f>
        <v>0</v>
      </c>
      <c r="L59" s="55">
        <f ca="1">K59*Assumptions!$B$19</f>
        <v>0</v>
      </c>
      <c r="N59" s="57" t="str">
        <f ca="1">IF($C59="","",J59-J58*(1+i))</f>
        <v/>
      </c>
      <c r="O59" s="58" t="str">
        <f t="shared" ca="1" si="10"/>
        <v/>
      </c>
    </row>
    <row r="60" spans="2:15" x14ac:dyDescent="0.25">
      <c r="B60" s="48" t="str">
        <f t="shared" ca="1" si="1"/>
        <v/>
      </c>
      <c r="C60" s="22" t="str">
        <f t="shared" ca="1" si="2"/>
        <v/>
      </c>
      <c r="D60" s="49" t="str">
        <f t="shared" ca="1" si="3"/>
        <v/>
      </c>
      <c r="E60" s="52" t="str">
        <f t="shared" ca="1" si="4"/>
        <v/>
      </c>
      <c r="F60" s="53" t="str">
        <f t="shared" ca="1" si="7"/>
        <v/>
      </c>
      <c r="G60" s="53" t="str">
        <f t="shared" ca="1" si="7"/>
        <v/>
      </c>
      <c r="H60" s="50" t="e">
        <f t="shared" ca="1" si="8"/>
        <v>#VALUE!</v>
      </c>
      <c r="I60" s="54" t="str">
        <f t="shared" ca="1" si="6"/>
        <v/>
      </c>
      <c r="J60" s="51">
        <f t="shared" ca="1" si="9"/>
        <v>0</v>
      </c>
      <c r="K60" s="54">
        <f ca="1">IF($C60="",0,K59*(1+i)+I60)</f>
        <v>0</v>
      </c>
      <c r="L60" s="55">
        <f ca="1">K60*Assumptions!$B$19</f>
        <v>0</v>
      </c>
      <c r="N60" s="57" t="str">
        <f ca="1">IF($C60="","",J60-J59*(1+i))</f>
        <v/>
      </c>
      <c r="O60" s="58" t="str">
        <f t="shared" ca="1" si="10"/>
        <v/>
      </c>
    </row>
    <row r="61" spans="2:15" x14ac:dyDescent="0.25">
      <c r="B61" s="48" t="str">
        <f t="shared" ca="1" si="1"/>
        <v/>
      </c>
      <c r="C61" s="22" t="str">
        <f t="shared" ca="1" si="2"/>
        <v/>
      </c>
      <c r="D61" s="49" t="str">
        <f t="shared" ca="1" si="3"/>
        <v/>
      </c>
      <c r="E61" s="52" t="str">
        <f t="shared" ca="1" si="4"/>
        <v/>
      </c>
      <c r="F61" s="53" t="str">
        <f t="shared" ca="1" si="7"/>
        <v/>
      </c>
      <c r="G61" s="53" t="str">
        <f t="shared" ca="1" si="7"/>
        <v/>
      </c>
      <c r="H61" s="50" t="e">
        <f t="shared" ca="1" si="8"/>
        <v>#VALUE!</v>
      </c>
      <c r="I61" s="54" t="str">
        <f t="shared" ca="1" si="6"/>
        <v/>
      </c>
      <c r="J61" s="51">
        <f t="shared" ca="1" si="9"/>
        <v>0</v>
      </c>
      <c r="K61" s="54">
        <f ca="1">IF($C61="",0,K60*(1+i)+I61)</f>
        <v>0</v>
      </c>
      <c r="L61" s="55">
        <f ca="1">K61*Assumptions!$B$19</f>
        <v>0</v>
      </c>
      <c r="N61" s="57" t="str">
        <f ca="1">IF($C61="","",J61-J60*(1+i))</f>
        <v/>
      </c>
      <c r="O61" s="58" t="str">
        <f t="shared" ca="1" si="10"/>
        <v/>
      </c>
    </row>
    <row r="62" spans="2:15" x14ac:dyDescent="0.25">
      <c r="B62" s="48" t="str">
        <f t="shared" ca="1" si="1"/>
        <v/>
      </c>
      <c r="C62" s="22" t="str">
        <f t="shared" ca="1" si="2"/>
        <v/>
      </c>
      <c r="D62" s="49" t="str">
        <f t="shared" ca="1" si="3"/>
        <v/>
      </c>
      <c r="E62" s="52" t="str">
        <f t="shared" ca="1" si="4"/>
        <v/>
      </c>
      <c r="F62" s="53" t="str">
        <f t="shared" ca="1" si="7"/>
        <v/>
      </c>
      <c r="G62" s="53" t="str">
        <f t="shared" ca="1" si="7"/>
        <v/>
      </c>
      <c r="H62" s="50" t="e">
        <f t="shared" ca="1" si="8"/>
        <v>#VALUE!</v>
      </c>
      <c r="I62" s="54" t="str">
        <f t="shared" ca="1" si="6"/>
        <v/>
      </c>
      <c r="J62" s="51">
        <f t="shared" ca="1" si="9"/>
        <v>0</v>
      </c>
      <c r="K62" s="54">
        <f ca="1">IF($C62="",0,K61*(1+i)+I62)</f>
        <v>0</v>
      </c>
      <c r="L62" s="55">
        <f ca="1">K62*Assumptions!$B$19</f>
        <v>0</v>
      </c>
      <c r="N62" s="57" t="str">
        <f ca="1">IF($C62="","",J62-J61*(1+i))</f>
        <v/>
      </c>
      <c r="O62" s="58" t="str">
        <f t="shared" ca="1" si="10"/>
        <v/>
      </c>
    </row>
    <row r="63" spans="2:15" x14ac:dyDescent="0.25">
      <c r="B63" s="48" t="str">
        <f t="shared" ca="1" si="1"/>
        <v/>
      </c>
      <c r="C63" s="22" t="str">
        <f t="shared" ca="1" si="2"/>
        <v/>
      </c>
      <c r="D63" s="49" t="str">
        <f t="shared" ca="1" si="3"/>
        <v/>
      </c>
      <c r="E63" s="52" t="str">
        <f t="shared" ca="1" si="4"/>
        <v/>
      </c>
      <c r="F63" s="53" t="str">
        <f t="shared" ca="1" si="7"/>
        <v/>
      </c>
      <c r="G63" s="53" t="str">
        <f t="shared" ca="1" si="7"/>
        <v/>
      </c>
      <c r="H63" s="50" t="e">
        <f t="shared" ca="1" si="8"/>
        <v>#VALUE!</v>
      </c>
      <c r="I63" s="54" t="str">
        <f t="shared" ca="1" si="6"/>
        <v/>
      </c>
      <c r="J63" s="51">
        <f t="shared" ca="1" si="9"/>
        <v>0</v>
      </c>
      <c r="K63" s="54">
        <f ca="1">IF($C63="",0,K62*(1+i)+I63)</f>
        <v>0</v>
      </c>
      <c r="L63" s="55">
        <f ca="1">K63*Assumptions!$B$19</f>
        <v>0</v>
      </c>
      <c r="N63" s="57" t="str">
        <f ca="1">IF($C63="","",J63-J62*(1+i))</f>
        <v/>
      </c>
      <c r="O63" s="58" t="str">
        <f t="shared" ca="1" si="10"/>
        <v/>
      </c>
    </row>
    <row r="64" spans="2:15" x14ac:dyDescent="0.25">
      <c r="B64" s="48" t="str">
        <f t="shared" ca="1" si="1"/>
        <v/>
      </c>
      <c r="C64" s="22" t="str">
        <f t="shared" ca="1" si="2"/>
        <v/>
      </c>
      <c r="D64" s="49" t="str">
        <f t="shared" ca="1" si="3"/>
        <v/>
      </c>
      <c r="E64" s="52" t="str">
        <f t="shared" ca="1" si="4"/>
        <v/>
      </c>
      <c r="F64" s="53" t="str">
        <f t="shared" ca="1" si="7"/>
        <v/>
      </c>
      <c r="G64" s="53" t="str">
        <f t="shared" ca="1" si="7"/>
        <v/>
      </c>
      <c r="H64" s="50" t="e">
        <f t="shared" ca="1" si="8"/>
        <v>#VALUE!</v>
      </c>
      <c r="I64" s="54" t="str">
        <f t="shared" ca="1" si="6"/>
        <v/>
      </c>
      <c r="J64" s="51">
        <f t="shared" ca="1" si="9"/>
        <v>0</v>
      </c>
      <c r="K64" s="54">
        <f ca="1">IF($C64="",0,K63*(1+i)+I64)</f>
        <v>0</v>
      </c>
      <c r="L64" s="55">
        <f ca="1">K64*Assumptions!$B$19</f>
        <v>0</v>
      </c>
      <c r="N64" s="57" t="str">
        <f ca="1">IF($C64="","",J64-J63*(1+i))</f>
        <v/>
      </c>
      <c r="O64" s="58" t="str">
        <f t="shared" ca="1" si="10"/>
        <v/>
      </c>
    </row>
    <row r="65" spans="2:15" x14ac:dyDescent="0.25">
      <c r="B65" s="48" t="str">
        <f t="shared" ca="1" si="1"/>
        <v/>
      </c>
      <c r="C65" s="22" t="str">
        <f t="shared" ca="1" si="2"/>
        <v/>
      </c>
      <c r="D65" s="49" t="str">
        <f t="shared" ca="1" si="3"/>
        <v/>
      </c>
      <c r="E65" s="52" t="str">
        <f t="shared" ca="1" si="4"/>
        <v/>
      </c>
      <c r="F65" s="53" t="str">
        <f t="shared" ca="1" si="7"/>
        <v/>
      </c>
      <c r="G65" s="53" t="str">
        <f t="shared" ca="1" si="7"/>
        <v/>
      </c>
      <c r="H65" s="50" t="e">
        <f t="shared" ca="1" si="8"/>
        <v>#VALUE!</v>
      </c>
      <c r="I65" s="54" t="str">
        <f t="shared" ca="1" si="6"/>
        <v/>
      </c>
      <c r="J65" s="51">
        <f t="shared" ca="1" si="9"/>
        <v>0</v>
      </c>
      <c r="K65" s="54">
        <f ca="1">IF($C65="",0,K64*(1+i)+I65)</f>
        <v>0</v>
      </c>
      <c r="L65" s="55">
        <f ca="1">K65*Assumptions!$B$19</f>
        <v>0</v>
      </c>
      <c r="N65" s="57" t="str">
        <f ca="1">IF($C65="","",J65-J64*(1+i))</f>
        <v/>
      </c>
      <c r="O65" s="58" t="str">
        <f t="shared" ca="1" si="10"/>
        <v/>
      </c>
    </row>
    <row r="66" spans="2:15" x14ac:dyDescent="0.25">
      <c r="B66" s="48" t="str">
        <f t="shared" ca="1" si="1"/>
        <v/>
      </c>
      <c r="C66" s="22" t="str">
        <f t="shared" ca="1" si="2"/>
        <v/>
      </c>
      <c r="D66" s="49" t="str">
        <f t="shared" ca="1" si="3"/>
        <v/>
      </c>
      <c r="E66" s="52" t="str">
        <f t="shared" ca="1" si="4"/>
        <v/>
      </c>
      <c r="F66" s="53" t="str">
        <f t="shared" ca="1" si="7"/>
        <v/>
      </c>
      <c r="G66" s="53" t="str">
        <f t="shared" ca="1" si="7"/>
        <v/>
      </c>
      <c r="H66" s="50" t="e">
        <f t="shared" ca="1" si="8"/>
        <v>#VALUE!</v>
      </c>
      <c r="I66" s="54" t="str">
        <f t="shared" ca="1" si="6"/>
        <v/>
      </c>
      <c r="J66" s="51">
        <f t="shared" ca="1" si="9"/>
        <v>0</v>
      </c>
      <c r="K66" s="54">
        <f ca="1">IF($C66="",0,K65*(1+i)+I66)</f>
        <v>0</v>
      </c>
      <c r="L66" s="55">
        <f ca="1">K66*Assumptions!$B$19</f>
        <v>0</v>
      </c>
      <c r="N66" s="57" t="str">
        <f ca="1">IF($C66="","",J66-J65*(1+i))</f>
        <v/>
      </c>
      <c r="O66" s="58" t="str">
        <f t="shared" ca="1" si="10"/>
        <v/>
      </c>
    </row>
    <row r="67" spans="2:15" x14ac:dyDescent="0.25">
      <c r="B67" s="48" t="str">
        <f t="shared" ca="1" si="1"/>
        <v/>
      </c>
      <c r="C67" s="22" t="str">
        <f t="shared" ca="1" si="2"/>
        <v/>
      </c>
      <c r="D67" s="49" t="str">
        <f t="shared" ca="1" si="3"/>
        <v/>
      </c>
      <c r="E67" s="52" t="str">
        <f t="shared" ca="1" si="4"/>
        <v/>
      </c>
      <c r="F67" s="53" t="str">
        <f t="shared" ca="1" si="7"/>
        <v/>
      </c>
      <c r="G67" s="53" t="str">
        <f t="shared" ca="1" si="7"/>
        <v/>
      </c>
      <c r="H67" s="50" t="e">
        <f t="shared" ca="1" si="8"/>
        <v>#VALUE!</v>
      </c>
      <c r="I67" s="54" t="str">
        <f t="shared" ca="1" si="6"/>
        <v/>
      </c>
      <c r="J67" s="51">
        <f t="shared" ca="1" si="9"/>
        <v>0</v>
      </c>
      <c r="K67" s="54">
        <f ca="1">IF($C67="",0,K66*(1+i)+I67)</f>
        <v>0</v>
      </c>
      <c r="L67" s="55">
        <f ca="1">K67*Assumptions!$B$19</f>
        <v>0</v>
      </c>
      <c r="N67" s="57" t="str">
        <f ca="1">IF($C67="","",J67-J66*(1+i))</f>
        <v/>
      </c>
      <c r="O67" s="58" t="str">
        <f t="shared" ca="1" si="10"/>
        <v/>
      </c>
    </row>
    <row r="68" spans="2:15" x14ac:dyDescent="0.25">
      <c r="B68" s="48" t="str">
        <f t="shared" ca="1" si="1"/>
        <v/>
      </c>
      <c r="C68" s="22" t="str">
        <f t="shared" ca="1" si="2"/>
        <v/>
      </c>
      <c r="D68" s="49" t="str">
        <f t="shared" ca="1" si="3"/>
        <v/>
      </c>
      <c r="E68" s="52" t="str">
        <f t="shared" ca="1" si="4"/>
        <v/>
      </c>
      <c r="F68" s="53" t="str">
        <f t="shared" ca="1" si="7"/>
        <v/>
      </c>
      <c r="G68" s="53" t="str">
        <f t="shared" ca="1" si="7"/>
        <v/>
      </c>
      <c r="H68" s="50" t="e">
        <f t="shared" ca="1" si="8"/>
        <v>#VALUE!</v>
      </c>
      <c r="I68" s="54" t="str">
        <f t="shared" ca="1" si="6"/>
        <v/>
      </c>
      <c r="J68" s="51">
        <f t="shared" ca="1" si="9"/>
        <v>0</v>
      </c>
      <c r="K68" s="54">
        <f ca="1">IF($C68="",0,K67*(1+i)+I68)</f>
        <v>0</v>
      </c>
      <c r="L68" s="55">
        <f ca="1">K68*Assumptions!$B$19</f>
        <v>0</v>
      </c>
      <c r="N68" s="57" t="str">
        <f ca="1">IF($C68="","",J68-J67*(1+i))</f>
        <v/>
      </c>
      <c r="O68" s="58" t="str">
        <f t="shared" ca="1" si="10"/>
        <v/>
      </c>
    </row>
    <row r="69" spans="2:15" x14ac:dyDescent="0.25">
      <c r="B69" s="48" t="str">
        <f t="shared" ca="1" si="1"/>
        <v/>
      </c>
      <c r="C69" s="22" t="str">
        <f t="shared" ca="1" si="2"/>
        <v/>
      </c>
      <c r="D69" s="49" t="str">
        <f t="shared" ca="1" si="3"/>
        <v/>
      </c>
      <c r="E69" s="52" t="str">
        <f t="shared" ca="1" si="4"/>
        <v/>
      </c>
      <c r="F69" s="53" t="str">
        <f t="shared" ca="1" si="7"/>
        <v/>
      </c>
      <c r="G69" s="53" t="str">
        <f t="shared" ca="1" si="7"/>
        <v/>
      </c>
      <c r="H69" s="50" t="e">
        <f t="shared" ca="1" si="8"/>
        <v>#VALUE!</v>
      </c>
      <c r="I69" s="54" t="str">
        <f t="shared" ca="1" si="6"/>
        <v/>
      </c>
      <c r="J69" s="51">
        <f t="shared" ca="1" si="9"/>
        <v>0</v>
      </c>
      <c r="K69" s="54">
        <f ca="1">IF($C69="",0,K68*(1+i)+I69)</f>
        <v>0</v>
      </c>
      <c r="L69" s="55">
        <f ca="1">K69*Assumptions!$B$19</f>
        <v>0</v>
      </c>
      <c r="N69" s="57" t="str">
        <f ca="1">IF($C69="","",J69-J68*(1+i))</f>
        <v/>
      </c>
      <c r="O69" s="58" t="str">
        <f t="shared" ca="1" si="10"/>
        <v/>
      </c>
    </row>
    <row r="70" spans="2:15" x14ac:dyDescent="0.25">
      <c r="B70" s="48" t="str">
        <f t="shared" ca="1" si="1"/>
        <v/>
      </c>
      <c r="C70" s="22" t="str">
        <f t="shared" ca="1" si="2"/>
        <v/>
      </c>
      <c r="D70" s="49" t="str">
        <f t="shared" ca="1" si="3"/>
        <v/>
      </c>
      <c r="E70" s="52" t="str">
        <f t="shared" ca="1" si="4"/>
        <v/>
      </c>
      <c r="F70" s="53" t="str">
        <f t="shared" ca="1" si="7"/>
        <v/>
      </c>
      <c r="G70" s="53" t="str">
        <f t="shared" ca="1" si="7"/>
        <v/>
      </c>
      <c r="H70" s="50" t="e">
        <f t="shared" ca="1" si="8"/>
        <v>#VALUE!</v>
      </c>
      <c r="I70" s="54" t="str">
        <f t="shared" ca="1" si="6"/>
        <v/>
      </c>
      <c r="J70" s="51">
        <f t="shared" ca="1" si="9"/>
        <v>0</v>
      </c>
      <c r="K70" s="54">
        <f ca="1">IF($C70="",0,K69*(1+i)+I70)</f>
        <v>0</v>
      </c>
      <c r="L70" s="55">
        <f ca="1">K70*Assumptions!$B$19</f>
        <v>0</v>
      </c>
      <c r="N70" s="57" t="str">
        <f ca="1">IF($C70="","",J70-J69*(1+i))</f>
        <v/>
      </c>
      <c r="O70" s="58" t="str">
        <f t="shared" ca="1" si="10"/>
        <v/>
      </c>
    </row>
    <row r="71" spans="2:15" x14ac:dyDescent="0.25">
      <c r="B71" s="48" t="str">
        <f t="shared" ca="1" si="1"/>
        <v/>
      </c>
      <c r="C71" s="22" t="str">
        <f t="shared" ca="1" si="2"/>
        <v/>
      </c>
      <c r="D71" s="49" t="str">
        <f t="shared" ca="1" si="3"/>
        <v/>
      </c>
      <c r="E71" s="52" t="str">
        <f t="shared" ca="1" si="4"/>
        <v/>
      </c>
      <c r="F71" s="53" t="str">
        <f t="shared" ca="1" si="7"/>
        <v/>
      </c>
      <c r="G71" s="53" t="str">
        <f t="shared" ca="1" si="7"/>
        <v/>
      </c>
      <c r="H71" s="50" t="e">
        <f t="shared" ca="1" si="8"/>
        <v>#VALUE!</v>
      </c>
      <c r="I71" s="54" t="str">
        <f t="shared" ca="1" si="6"/>
        <v/>
      </c>
      <c r="J71" s="51">
        <f t="shared" ca="1" si="9"/>
        <v>0</v>
      </c>
      <c r="K71" s="54">
        <f ca="1">IF($C71="",0,K70*(1+i)+I71)</f>
        <v>0</v>
      </c>
      <c r="L71" s="55">
        <f ca="1">K71*Assumptions!$B$19</f>
        <v>0</v>
      </c>
      <c r="N71" s="57" t="str">
        <f ca="1">IF($C71="","",J71-J70*(1+i))</f>
        <v/>
      </c>
      <c r="O71" s="58" t="str">
        <f t="shared" ca="1" si="10"/>
        <v/>
      </c>
    </row>
    <row r="72" spans="2:15" x14ac:dyDescent="0.25">
      <c r="B72" s="48" t="str">
        <f t="shared" ca="1" si="1"/>
        <v/>
      </c>
      <c r="C72" s="22" t="str">
        <f t="shared" ca="1" si="2"/>
        <v/>
      </c>
      <c r="D72" s="49" t="str">
        <f t="shared" ca="1" si="3"/>
        <v/>
      </c>
      <c r="E72" s="52" t="str">
        <f t="shared" ca="1" si="4"/>
        <v/>
      </c>
      <c r="F72" s="53" t="str">
        <f t="shared" ca="1" si="7"/>
        <v/>
      </c>
      <c r="G72" s="53" t="str">
        <f t="shared" ca="1" si="7"/>
        <v/>
      </c>
      <c r="H72" s="50" t="e">
        <f t="shared" ca="1" si="8"/>
        <v>#VALUE!</v>
      </c>
      <c r="I72" s="54" t="str">
        <f t="shared" ca="1" si="6"/>
        <v/>
      </c>
      <c r="J72" s="51">
        <f t="shared" ca="1" si="9"/>
        <v>0</v>
      </c>
      <c r="K72" s="54">
        <f ca="1">IF($C72="",0,K71*(1+i)+I72)</f>
        <v>0</v>
      </c>
      <c r="L72" s="55">
        <f ca="1">K72*Assumptions!$B$19</f>
        <v>0</v>
      </c>
      <c r="N72" s="57" t="str">
        <f ca="1">IF($C72="","",J72-J71*(1+i))</f>
        <v/>
      </c>
      <c r="O72" s="58" t="str">
        <f t="shared" ca="1" si="10"/>
        <v/>
      </c>
    </row>
    <row r="73" spans="2:15" x14ac:dyDescent="0.25">
      <c r="B73" s="48" t="str">
        <f t="shared" ca="1" si="1"/>
        <v/>
      </c>
      <c r="C73" s="22" t="str">
        <f t="shared" ca="1" si="2"/>
        <v/>
      </c>
      <c r="D73" s="49" t="str">
        <f t="shared" ca="1" si="3"/>
        <v/>
      </c>
      <c r="E73" s="52" t="str">
        <f t="shared" ca="1" si="4"/>
        <v/>
      </c>
      <c r="F73" s="53" t="str">
        <f t="shared" ca="1" si="7"/>
        <v/>
      </c>
      <c r="G73" s="53" t="str">
        <f t="shared" ca="1" si="7"/>
        <v/>
      </c>
      <c r="H73" s="50" t="e">
        <f t="shared" ca="1" si="8"/>
        <v>#VALUE!</v>
      </c>
      <c r="I73" s="54" t="str">
        <f t="shared" ca="1" si="6"/>
        <v/>
      </c>
      <c r="J73" s="51">
        <f t="shared" ca="1" si="9"/>
        <v>0</v>
      </c>
      <c r="K73" s="54">
        <f ca="1">IF($C73="",0,K72*(1+i)+I73)</f>
        <v>0</v>
      </c>
      <c r="L73" s="55">
        <f ca="1">K73*Assumptions!$B$19</f>
        <v>0</v>
      </c>
      <c r="N73" s="57" t="str">
        <f ca="1">IF($C73="","",J73-J72*(1+i))</f>
        <v/>
      </c>
      <c r="O73" s="58" t="str">
        <f t="shared" ca="1" si="10"/>
        <v/>
      </c>
    </row>
    <row r="74" spans="2:15" x14ac:dyDescent="0.25">
      <c r="B74" s="48" t="str">
        <f t="shared" ca="1" si="1"/>
        <v/>
      </c>
      <c r="C74" s="22" t="str">
        <f t="shared" ca="1" si="2"/>
        <v/>
      </c>
      <c r="D74" s="49" t="str">
        <f t="shared" ca="1" si="3"/>
        <v/>
      </c>
      <c r="E74" s="52" t="str">
        <f t="shared" ca="1" si="4"/>
        <v/>
      </c>
      <c r="F74" s="53" t="str">
        <f t="shared" ref="F74:G88" ca="1" si="11">IF($C74="","",F73)</f>
        <v/>
      </c>
      <c r="G74" s="53" t="str">
        <f t="shared" ca="1" si="11"/>
        <v/>
      </c>
      <c r="H74" s="50" t="e">
        <f t="shared" ca="1" si="8"/>
        <v>#VALUE!</v>
      </c>
      <c r="I74" s="54" t="str">
        <f t="shared" ca="1" si="6"/>
        <v/>
      </c>
      <c r="J74" s="51">
        <f t="shared" ca="1" si="9"/>
        <v>0</v>
      </c>
      <c r="K74" s="54">
        <f ca="1">IF($C74="",0,K73*(1+i)+I74)</f>
        <v>0</v>
      </c>
      <c r="L74" s="55">
        <f ca="1">K74*Assumptions!$B$19</f>
        <v>0</v>
      </c>
      <c r="N74" s="57" t="str">
        <f ca="1">IF($C74="","",J74-J73*(1+i))</f>
        <v/>
      </c>
      <c r="O74" s="58" t="str">
        <f t="shared" ca="1" si="10"/>
        <v/>
      </c>
    </row>
    <row r="75" spans="2:15" x14ac:dyDescent="0.25">
      <c r="B75" s="48" t="str">
        <f t="shared" ca="1" si="1"/>
        <v/>
      </c>
      <c r="C75" s="22" t="str">
        <f t="shared" ca="1" si="2"/>
        <v/>
      </c>
      <c r="D75" s="49" t="str">
        <f t="shared" ca="1" si="3"/>
        <v/>
      </c>
      <c r="E75" s="52" t="str">
        <f t="shared" ca="1" si="4"/>
        <v/>
      </c>
      <c r="F75" s="53" t="str">
        <f t="shared" ca="1" si="11"/>
        <v/>
      </c>
      <c r="G75" s="53" t="str">
        <f t="shared" ca="1" si="11"/>
        <v/>
      </c>
      <c r="H75" s="50" t="e">
        <f ca="1">D75*((1+F75)/(1+G75))^($D$4-C75-1)</f>
        <v>#VALUE!</v>
      </c>
      <c r="I75" s="54" t="str">
        <f t="shared" ca="1" si="6"/>
        <v/>
      </c>
      <c r="J75" s="51">
        <f ca="1">IF($C75="",0,D75*E75*B75*((1+F75)/(1+G75))^($D$4-C75))</f>
        <v>0</v>
      </c>
      <c r="K75" s="54">
        <f ca="1">IF($C75="",0,K74*(1+i)+I75)</f>
        <v>0</v>
      </c>
      <c r="L75" s="55">
        <f ca="1">K75*Assumptions!$B$19</f>
        <v>0</v>
      </c>
      <c r="N75" s="57" t="str">
        <f ca="1">IF($C75="","",J75-J74*(1+i))</f>
        <v/>
      </c>
      <c r="O75" s="58" t="str">
        <f ca="1">IFERROR(N75-I75,"")</f>
        <v/>
      </c>
    </row>
    <row r="76" spans="2:15" x14ac:dyDescent="0.25">
      <c r="B76" s="48" t="str">
        <f t="shared" ref="B76:B90" ca="1" si="12">IF($C76="","",B75+1)</f>
        <v/>
      </c>
      <c r="C76" s="22" t="str">
        <f t="shared" ref="C76:C90" ca="1" si="13">IF(C75="","",IF($D$2="A",C75+1,IF(C75+1&gt;$D$4,"",C75+1)))</f>
        <v/>
      </c>
      <c r="D76" s="49" t="str">
        <f t="shared" ref="D76:D90" ca="1" si="14">IF($C76="","",D75)</f>
        <v/>
      </c>
      <c r="E76" s="52" t="str">
        <f t="shared" ref="E76:E90" ca="1" si="15">IF($C76="","",E75*(1+F75))</f>
        <v/>
      </c>
      <c r="F76" s="53" t="str">
        <f t="shared" ca="1" si="11"/>
        <v/>
      </c>
      <c r="G76" s="53" t="str">
        <f t="shared" ca="1" si="11"/>
        <v/>
      </c>
      <c r="H76" s="50" t="e">
        <f t="shared" ref="H76:H80" ca="1" si="16">D76*((1+F76)/(1+G76))^($D$4-C76-1)</f>
        <v>#VALUE!</v>
      </c>
      <c r="I76" s="54" t="str">
        <f t="shared" ref="I76:I90" ca="1" si="17">IF($C76="","",H75*E76)</f>
        <v/>
      </c>
      <c r="J76" s="51">
        <f t="shared" ref="J76:J80" ca="1" si="18">IF($C76="",0,D76*E76*B76*((1+F76)/(1+G76))^($D$4-C76))</f>
        <v>0</v>
      </c>
      <c r="K76" s="54">
        <f ca="1">IF($C76="",0,K75*(1+i)+I76)</f>
        <v>0</v>
      </c>
      <c r="L76" s="55">
        <f ca="1">K76*Assumptions!$B$19</f>
        <v>0</v>
      </c>
      <c r="N76" s="57" t="str">
        <f ca="1">IF($C76="","",J76-J75*(1+i))</f>
        <v/>
      </c>
      <c r="O76" s="58" t="str">
        <f t="shared" ref="O76:O80" ca="1" si="19">IFERROR(N76-I76,"")</f>
        <v/>
      </c>
    </row>
    <row r="77" spans="2:15" x14ac:dyDescent="0.25">
      <c r="B77" s="48" t="str">
        <f t="shared" ca="1" si="12"/>
        <v/>
      </c>
      <c r="C77" s="22" t="str">
        <f t="shared" ca="1" si="13"/>
        <v/>
      </c>
      <c r="D77" s="49" t="str">
        <f t="shared" ca="1" si="14"/>
        <v/>
      </c>
      <c r="E77" s="52" t="str">
        <f t="shared" ca="1" si="15"/>
        <v/>
      </c>
      <c r="F77" s="53" t="str">
        <f t="shared" ca="1" si="11"/>
        <v/>
      </c>
      <c r="G77" s="53" t="str">
        <f t="shared" ca="1" si="11"/>
        <v/>
      </c>
      <c r="H77" s="50" t="e">
        <f t="shared" ca="1" si="16"/>
        <v>#VALUE!</v>
      </c>
      <c r="I77" s="54" t="str">
        <f t="shared" ca="1" si="17"/>
        <v/>
      </c>
      <c r="J77" s="51">
        <f t="shared" ca="1" si="18"/>
        <v>0</v>
      </c>
      <c r="K77" s="54">
        <f ca="1">IF($C77="",0,K76*(1+i)+I77)</f>
        <v>0</v>
      </c>
      <c r="L77" s="55">
        <f ca="1">K77*Assumptions!$B$19</f>
        <v>0</v>
      </c>
      <c r="N77" s="57" t="str">
        <f ca="1">IF($C77="","",J77-J76*(1+i))</f>
        <v/>
      </c>
      <c r="O77" s="58" t="str">
        <f t="shared" ca="1" si="19"/>
        <v/>
      </c>
    </row>
    <row r="78" spans="2:15" x14ac:dyDescent="0.25">
      <c r="B78" s="48" t="str">
        <f t="shared" ca="1" si="12"/>
        <v/>
      </c>
      <c r="C78" s="22" t="str">
        <f t="shared" ca="1" si="13"/>
        <v/>
      </c>
      <c r="D78" s="49" t="str">
        <f t="shared" ca="1" si="14"/>
        <v/>
      </c>
      <c r="E78" s="52" t="str">
        <f t="shared" ca="1" si="15"/>
        <v/>
      </c>
      <c r="F78" s="53" t="str">
        <f t="shared" ca="1" si="11"/>
        <v/>
      </c>
      <c r="G78" s="53" t="str">
        <f t="shared" ca="1" si="11"/>
        <v/>
      </c>
      <c r="H78" s="50" t="e">
        <f t="shared" ca="1" si="16"/>
        <v>#VALUE!</v>
      </c>
      <c r="I78" s="54" t="str">
        <f t="shared" ca="1" si="17"/>
        <v/>
      </c>
      <c r="J78" s="51">
        <f t="shared" ca="1" si="18"/>
        <v>0</v>
      </c>
      <c r="K78" s="54">
        <f ca="1">IF($C78="",0,K77*(1+i)+I78)</f>
        <v>0</v>
      </c>
      <c r="L78" s="55">
        <f ca="1">K78*Assumptions!$B$19</f>
        <v>0</v>
      </c>
      <c r="N78" s="57" t="str">
        <f ca="1">IF($C78="","",J78-J77*(1+i))</f>
        <v/>
      </c>
      <c r="O78" s="58" t="str">
        <f t="shared" ca="1" si="19"/>
        <v/>
      </c>
    </row>
    <row r="79" spans="2:15" x14ac:dyDescent="0.25">
      <c r="B79" s="48" t="str">
        <f t="shared" ca="1" si="12"/>
        <v/>
      </c>
      <c r="C79" s="22" t="str">
        <f t="shared" ca="1" si="13"/>
        <v/>
      </c>
      <c r="D79" s="49" t="str">
        <f t="shared" ca="1" si="14"/>
        <v/>
      </c>
      <c r="E79" s="52" t="str">
        <f t="shared" ca="1" si="15"/>
        <v/>
      </c>
      <c r="F79" s="53" t="str">
        <f t="shared" ca="1" si="11"/>
        <v/>
      </c>
      <c r="G79" s="53" t="str">
        <f t="shared" ca="1" si="11"/>
        <v/>
      </c>
      <c r="H79" s="50" t="e">
        <f t="shared" ca="1" si="16"/>
        <v>#VALUE!</v>
      </c>
      <c r="I79" s="54" t="str">
        <f t="shared" ca="1" si="17"/>
        <v/>
      </c>
      <c r="J79" s="51">
        <f t="shared" ca="1" si="18"/>
        <v>0</v>
      </c>
      <c r="K79" s="54">
        <f ca="1">IF($C79="",0,K78*(1+i)+I79)</f>
        <v>0</v>
      </c>
      <c r="L79" s="55">
        <f ca="1">K79*Assumptions!$B$19</f>
        <v>0</v>
      </c>
      <c r="N79" s="57" t="str">
        <f ca="1">IF($C79="","",J79-J78*(1+i))</f>
        <v/>
      </c>
      <c r="O79" s="58" t="str">
        <f t="shared" ca="1" si="19"/>
        <v/>
      </c>
    </row>
    <row r="80" spans="2:15" x14ac:dyDescent="0.25">
      <c r="B80" s="48" t="str">
        <f t="shared" ca="1" si="12"/>
        <v/>
      </c>
      <c r="C80" s="22" t="str">
        <f t="shared" ca="1" si="13"/>
        <v/>
      </c>
      <c r="D80" s="49" t="str">
        <f t="shared" ca="1" si="14"/>
        <v/>
      </c>
      <c r="E80" s="52" t="str">
        <f t="shared" ca="1" si="15"/>
        <v/>
      </c>
      <c r="F80" s="53" t="str">
        <f t="shared" ca="1" si="11"/>
        <v/>
      </c>
      <c r="G80" s="53" t="str">
        <f t="shared" ca="1" si="11"/>
        <v/>
      </c>
      <c r="H80" s="50" t="e">
        <f t="shared" ca="1" si="16"/>
        <v>#VALUE!</v>
      </c>
      <c r="I80" s="54" t="str">
        <f t="shared" ca="1" si="17"/>
        <v/>
      </c>
      <c r="J80" s="51">
        <f t="shared" ca="1" si="18"/>
        <v>0</v>
      </c>
      <c r="K80" s="54">
        <f ca="1">IF($C80="",0,K79*(1+i)+I80)</f>
        <v>0</v>
      </c>
      <c r="L80" s="55">
        <f ca="1">K80*Assumptions!$B$19</f>
        <v>0</v>
      </c>
      <c r="N80" s="57" t="str">
        <f ca="1">IF($C80="","",J80-J79*(1+i))</f>
        <v/>
      </c>
      <c r="O80" s="58" t="str">
        <f t="shared" ca="1" si="19"/>
        <v/>
      </c>
    </row>
  </sheetData>
  <mergeCells count="1">
    <mergeCell ref="N9:O9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0" tint="-0.499984740745262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249977111117893"/>
  </sheetPr>
  <dimension ref="A1:H13"/>
  <sheetViews>
    <sheetView workbookViewId="0">
      <selection activeCell="D1" sqref="D1"/>
    </sheetView>
  </sheetViews>
  <sheetFormatPr defaultRowHeight="15" x14ac:dyDescent="0.25"/>
  <cols>
    <col min="3" max="3" width="11" customWidth="1"/>
    <col min="6" max="6" width="9.140625" customWidth="1"/>
  </cols>
  <sheetData>
    <row r="1" spans="1:8" ht="41.25" thickBot="1" x14ac:dyDescent="0.3">
      <c r="A1" s="29" t="s">
        <v>34</v>
      </c>
      <c r="B1" s="1" t="s">
        <v>7</v>
      </c>
      <c r="C1" s="1" t="s">
        <v>8</v>
      </c>
      <c r="D1" s="1" t="s">
        <v>9</v>
      </c>
      <c r="E1" s="1" t="s">
        <v>10</v>
      </c>
      <c r="F1" s="37" t="s">
        <v>12</v>
      </c>
      <c r="G1" s="38" t="s">
        <v>11</v>
      </c>
    </row>
    <row r="2" spans="1:8" ht="15.75" thickBot="1" x14ac:dyDescent="0.3">
      <c r="A2" s="2" t="str">
        <f>B2&amp;E2</f>
        <v>30B</v>
      </c>
      <c r="B2" s="2">
        <v>30</v>
      </c>
      <c r="C2" s="3">
        <v>210</v>
      </c>
      <c r="D2" s="4">
        <v>78000</v>
      </c>
      <c r="E2" s="35" t="s">
        <v>11</v>
      </c>
      <c r="F2" s="31"/>
      <c r="G2" s="39"/>
    </row>
    <row r="3" spans="1:8" ht="15.75" thickBot="1" x14ac:dyDescent="0.3">
      <c r="A3" s="5" t="str">
        <f t="shared" ref="A3:A13" si="0">B3&amp;E3</f>
        <v>30A</v>
      </c>
      <c r="B3" s="5">
        <v>30</v>
      </c>
      <c r="C3" s="6">
        <v>20</v>
      </c>
      <c r="D3" s="7">
        <v>100000</v>
      </c>
      <c r="E3" s="36" t="s">
        <v>12</v>
      </c>
      <c r="F3" s="30"/>
      <c r="G3" s="40"/>
    </row>
    <row r="4" spans="1:8" ht="15.75" thickBot="1" x14ac:dyDescent="0.3">
      <c r="A4" s="5" t="str">
        <f t="shared" si="0"/>
        <v>40B</v>
      </c>
      <c r="B4" s="5">
        <v>40</v>
      </c>
      <c r="C4" s="6">
        <v>220</v>
      </c>
      <c r="D4" s="7">
        <v>87000</v>
      </c>
      <c r="E4" s="36" t="s">
        <v>11</v>
      </c>
      <c r="F4" s="31"/>
      <c r="G4" s="39">
        <f>($D4/$D2)^(1/($B4-$B2))</f>
        <v>1.0109797692413225</v>
      </c>
    </row>
    <row r="5" spans="1:8" ht="15.75" thickBot="1" x14ac:dyDescent="0.3">
      <c r="A5" s="5" t="str">
        <f t="shared" si="0"/>
        <v>40A</v>
      </c>
      <c r="B5" s="5">
        <v>40</v>
      </c>
      <c r="C5" s="6">
        <v>15</v>
      </c>
      <c r="D5" s="7">
        <v>150000</v>
      </c>
      <c r="E5" s="36" t="s">
        <v>12</v>
      </c>
      <c r="F5" s="30">
        <f>($D5/$D3)^(1/($B5-$B3))</f>
        <v>1.0413797439924106</v>
      </c>
      <c r="G5" s="40"/>
    </row>
    <row r="6" spans="1:8" ht="15.75" thickBot="1" x14ac:dyDescent="0.3">
      <c r="A6" s="5" t="str">
        <f t="shared" si="0"/>
        <v>45B</v>
      </c>
      <c r="B6" s="5">
        <v>45</v>
      </c>
      <c r="C6" s="6">
        <v>240</v>
      </c>
      <c r="D6" s="7">
        <v>95000</v>
      </c>
      <c r="E6" s="36" t="s">
        <v>11</v>
      </c>
      <c r="F6" s="31"/>
      <c r="G6" s="39">
        <f>($D6/$D4)^(1/($B6-$B4))</f>
        <v>1.0177494363582376</v>
      </c>
    </row>
    <row r="7" spans="1:8" ht="15.75" thickBot="1" x14ac:dyDescent="0.3">
      <c r="A7" s="5" t="str">
        <f t="shared" si="0"/>
        <v>45A</v>
      </c>
      <c r="B7" s="5">
        <v>45</v>
      </c>
      <c r="C7" s="6">
        <v>30</v>
      </c>
      <c r="D7" s="7">
        <v>175000</v>
      </c>
      <c r="E7" s="36" t="s">
        <v>12</v>
      </c>
      <c r="F7" s="30">
        <f>($D7/$D5)^(1/($B7-$B5))</f>
        <v>1.0313103064775451</v>
      </c>
      <c r="G7" s="40"/>
    </row>
    <row r="8" spans="1:8" ht="15.75" thickBot="1" x14ac:dyDescent="0.3">
      <c r="A8" s="5" t="str">
        <f t="shared" si="0"/>
        <v>50B</v>
      </c>
      <c r="B8" s="5">
        <v>50</v>
      </c>
      <c r="C8" s="6">
        <v>180</v>
      </c>
      <c r="D8" s="7">
        <v>103000</v>
      </c>
      <c r="E8" s="36" t="s">
        <v>11</v>
      </c>
      <c r="F8" s="31"/>
      <c r="G8" s="39">
        <f>($D8/$D6)^(1/($B8-$B6))</f>
        <v>1.0163018681280294</v>
      </c>
    </row>
    <row r="9" spans="1:8" ht="15.75" thickBot="1" x14ac:dyDescent="0.3">
      <c r="A9" s="5" t="str">
        <f t="shared" si="0"/>
        <v>50A</v>
      </c>
      <c r="B9" s="5">
        <v>50</v>
      </c>
      <c r="C9" s="6">
        <v>25</v>
      </c>
      <c r="D9" s="7">
        <v>185000</v>
      </c>
      <c r="E9" s="36" t="s">
        <v>12</v>
      </c>
      <c r="F9" s="30">
        <f>($D9/$D7)^(1/($B9-$B7))</f>
        <v>1.0111759598354646</v>
      </c>
      <c r="G9" s="40"/>
    </row>
    <row r="10" spans="1:8" ht="15.75" thickBot="1" x14ac:dyDescent="0.3">
      <c r="A10" s="5" t="str">
        <f t="shared" si="0"/>
        <v>55B</v>
      </c>
      <c r="B10" s="5">
        <v>55</v>
      </c>
      <c r="C10" s="6">
        <v>50</v>
      </c>
      <c r="D10" s="7">
        <v>103000</v>
      </c>
      <c r="E10" s="36" t="s">
        <v>11</v>
      </c>
      <c r="F10" s="31"/>
      <c r="G10" s="39">
        <f>($D10/$D8)^(1/($B10-$B8))</f>
        <v>1</v>
      </c>
    </row>
    <row r="11" spans="1:8" ht="15.75" thickBot="1" x14ac:dyDescent="0.3">
      <c r="A11" s="5" t="str">
        <f t="shared" si="0"/>
        <v>55A</v>
      </c>
      <c r="B11" s="5">
        <v>55</v>
      </c>
      <c r="C11" s="6">
        <v>10</v>
      </c>
      <c r="D11" s="7">
        <v>250000</v>
      </c>
      <c r="E11" s="36" t="s">
        <v>12</v>
      </c>
      <c r="F11" s="41">
        <f>($D11/$D9)^(1/($B11-$B9))</f>
        <v>1.062071258063263</v>
      </c>
      <c r="G11" s="42"/>
      <c r="H11" s="32"/>
    </row>
    <row r="12" spans="1:8" x14ac:dyDescent="0.25">
      <c r="A12" t="str">
        <f t="shared" si="0"/>
        <v/>
      </c>
      <c r="F12" s="45">
        <f>AVERAGE(F2:F11)-1</f>
        <v>3.6484317092170926E-2</v>
      </c>
      <c r="G12" s="43">
        <f>AVERAGE(G2:G9)-1</f>
        <v>1.501035790919647E-2</v>
      </c>
      <c r="H12" s="33" t="s">
        <v>32</v>
      </c>
    </row>
    <row r="13" spans="1:8" x14ac:dyDescent="0.25">
      <c r="A13" t="str">
        <f t="shared" si="0"/>
        <v/>
      </c>
      <c r="F13" s="46"/>
      <c r="G13" s="44">
        <v>0</v>
      </c>
      <c r="H13" s="34" t="s">
        <v>31</v>
      </c>
    </row>
  </sheetData>
  <autoFilter ref="B2:B11"/>
  <mergeCells count="1">
    <mergeCell ref="F12:F1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G38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7" sqref="R7"/>
    </sheetView>
  </sheetViews>
  <sheetFormatPr defaultRowHeight="15" x14ac:dyDescent="0.25"/>
  <cols>
    <col min="1" max="1" width="3" bestFit="1" customWidth="1"/>
    <col min="3" max="3" width="11.5703125" bestFit="1" customWidth="1"/>
    <col min="4" max="6" width="6.7109375" customWidth="1"/>
    <col min="7" max="7" width="9.42578125" customWidth="1"/>
    <col min="8" max="8" width="17" customWidth="1"/>
    <col min="9" max="9" width="13.28515625" customWidth="1"/>
    <col min="10" max="10" width="13.7109375" bestFit="1" customWidth="1"/>
    <col min="11" max="11" width="12" bestFit="1" customWidth="1"/>
    <col min="12" max="12" width="12" customWidth="1"/>
    <col min="13" max="13" width="12.5703125" bestFit="1" customWidth="1"/>
    <col min="14" max="14" width="2.28515625" customWidth="1"/>
    <col min="17" max="19" width="6.7109375" customWidth="1"/>
    <col min="20" max="20" width="7.140625" bestFit="1" customWidth="1"/>
    <col min="21" max="21" width="14.85546875" customWidth="1"/>
    <col min="22" max="22" width="10.5703125" bestFit="1" customWidth="1"/>
    <col min="24" max="24" width="2.85546875" customWidth="1"/>
    <col min="27" max="29" width="6.7109375" customWidth="1"/>
    <col min="30" max="30" width="7.140625" bestFit="1" customWidth="1"/>
    <col min="31" max="31" width="14.5703125" customWidth="1"/>
    <col min="32" max="32" width="10.5703125" bestFit="1" customWidth="1"/>
  </cols>
  <sheetData>
    <row r="1" spans="1:33" ht="45" x14ac:dyDescent="0.25">
      <c r="A1" s="22"/>
      <c r="B1" s="22" t="s">
        <v>21</v>
      </c>
      <c r="C1" s="22" t="s">
        <v>22</v>
      </c>
      <c r="D1" s="22" t="s">
        <v>23</v>
      </c>
      <c r="E1" s="22" t="s">
        <v>24</v>
      </c>
      <c r="F1" s="22" t="s">
        <v>18</v>
      </c>
      <c r="G1" s="22" t="s">
        <v>20</v>
      </c>
      <c r="H1" s="23" t="s">
        <v>54</v>
      </c>
      <c r="I1" s="27" t="s">
        <v>28</v>
      </c>
      <c r="J1" s="21" t="s">
        <v>25</v>
      </c>
      <c r="K1" s="21" t="s">
        <v>26</v>
      </c>
      <c r="L1" s="21" t="s">
        <v>25</v>
      </c>
      <c r="M1" s="23" t="s">
        <v>29</v>
      </c>
      <c r="O1" t="s">
        <v>21</v>
      </c>
      <c r="P1" t="s">
        <v>22</v>
      </c>
      <c r="Q1" t="s">
        <v>23</v>
      </c>
      <c r="R1" t="s">
        <v>24</v>
      </c>
      <c r="S1" t="s">
        <v>18</v>
      </c>
      <c r="T1" t="s">
        <v>20</v>
      </c>
      <c r="U1" s="23" t="s">
        <v>54</v>
      </c>
      <c r="V1" t="s">
        <v>25</v>
      </c>
      <c r="W1" s="23" t="s">
        <v>27</v>
      </c>
      <c r="Y1" t="s">
        <v>21</v>
      </c>
      <c r="Z1" t="s">
        <v>22</v>
      </c>
      <c r="AA1" t="s">
        <v>23</v>
      </c>
      <c r="AB1" t="s">
        <v>24</v>
      </c>
      <c r="AC1" t="s">
        <v>18</v>
      </c>
      <c r="AD1" t="s">
        <v>20</v>
      </c>
      <c r="AE1" s="23" t="s">
        <v>54</v>
      </c>
      <c r="AF1" t="s">
        <v>25</v>
      </c>
      <c r="AG1" s="23" t="s">
        <v>27</v>
      </c>
    </row>
    <row r="2" spans="1:33" x14ac:dyDescent="0.25">
      <c r="A2">
        <v>1</v>
      </c>
      <c r="B2">
        <v>35</v>
      </c>
      <c r="C2" s="11">
        <v>100000</v>
      </c>
      <c r="D2" s="8">
        <v>0.03</v>
      </c>
      <c r="E2" s="8">
        <v>0.08</v>
      </c>
      <c r="F2">
        <v>12</v>
      </c>
      <c r="G2" s="17">
        <v>9.9996943426144277E-2</v>
      </c>
      <c r="H2" s="16">
        <f>C2*$G$2*(1+$E$2)</f>
        <v>10799.669890023582</v>
      </c>
      <c r="I2" s="25">
        <f>H2/$F$2</f>
        <v>899.97249083529857</v>
      </c>
      <c r="J2" s="19">
        <f>NPV($E$2,$H$2:H2)*(1+$E$2)^(A2)</f>
        <v>10799.669890023582</v>
      </c>
      <c r="K2" s="11">
        <f>H2</f>
        <v>10799.669890023582</v>
      </c>
      <c r="L2" s="19">
        <f>K2</f>
        <v>10799.669890023582</v>
      </c>
      <c r="M2" s="18">
        <f>J32/F2</f>
        <v>150612.00000000003</v>
      </c>
      <c r="O2" s="15">
        <v>35</v>
      </c>
      <c r="P2" s="11">
        <v>100000</v>
      </c>
      <c r="Q2" s="8">
        <v>0.03</v>
      </c>
      <c r="R2" s="8">
        <v>0.08</v>
      </c>
      <c r="S2">
        <v>12</v>
      </c>
      <c r="T2" s="17">
        <v>0.12</v>
      </c>
      <c r="U2" s="16">
        <f t="shared" ref="U2:U16" si="0">P2*$T$2*(1+$R$2)</f>
        <v>12960</v>
      </c>
      <c r="V2" s="19">
        <f>NPV($R$2,U$2:U2)*(1+$R$2)^($A2)</f>
        <v>12960</v>
      </c>
      <c r="W2" s="14">
        <f>V32/12</f>
        <v>147746.32719874696</v>
      </c>
      <c r="Y2" s="15">
        <v>35</v>
      </c>
      <c r="Z2" s="11">
        <v>100000</v>
      </c>
      <c r="AA2" s="8">
        <v>0.03</v>
      </c>
      <c r="AB2" s="8">
        <v>0.08</v>
      </c>
      <c r="AC2">
        <v>12</v>
      </c>
      <c r="AD2" s="17">
        <v>5.5399999999999998E-2</v>
      </c>
      <c r="AE2" s="16">
        <f t="shared" ref="AE2:AE16" si="1">Z2*$AD$2*(1+$AB$2)</f>
        <v>5983.2000000000007</v>
      </c>
      <c r="AF2" s="19">
        <f>NPV($R$2,AE$2:AE2)*(1+$R$2)^($A2)</f>
        <v>5983.2000000000007</v>
      </c>
      <c r="AG2" s="14">
        <f>AF32/12</f>
        <v>150654.5612740496</v>
      </c>
    </row>
    <row r="3" spans="1:33" x14ac:dyDescent="0.25">
      <c r="A3">
        <f>A2+1</f>
        <v>2</v>
      </c>
      <c r="B3">
        <f>B2+1</f>
        <v>36</v>
      </c>
      <c r="C3" s="11">
        <f>C2*(1+$D$2)</f>
        <v>103000</v>
      </c>
      <c r="H3" s="16">
        <f t="shared" ref="H3:H32" si="2">C3*$G$2*(1+$E$2)</f>
        <v>11123.659986724291</v>
      </c>
      <c r="I3" s="25">
        <f t="shared" ref="I3:I32" si="3">H3/$F$2</f>
        <v>926.97166556035756</v>
      </c>
      <c r="J3" s="19">
        <f>NPV($E$2,$H$2:H3)*(1+$E$2)^(A3)</f>
        <v>22787.303467949761</v>
      </c>
      <c r="K3" s="11">
        <f t="shared" ref="K3:K32" si="4">K2*(1+$E$2)+H3</f>
        <v>22787.303467949761</v>
      </c>
      <c r="L3" s="19">
        <f t="shared" ref="L3:L32" si="5">K3</f>
        <v>22787.303467949761</v>
      </c>
      <c r="M3" s="26">
        <f>NPV($E$2,I2:I32)*(1+$E$2)^A32</f>
        <v>150612.00000000003</v>
      </c>
      <c r="O3" s="15">
        <f>O2+1</f>
        <v>36</v>
      </c>
      <c r="P3" s="11">
        <f>P2*(1+$D$2)</f>
        <v>103000</v>
      </c>
      <c r="U3" s="16">
        <f t="shared" si="0"/>
        <v>13348.800000000001</v>
      </c>
      <c r="V3" s="19">
        <f>NPV($R$2,U$2:U3)*(1+$R$2)^($A3)</f>
        <v>27345.599999999999</v>
      </c>
      <c r="Y3" s="15">
        <f>Y2+1</f>
        <v>36</v>
      </c>
      <c r="Z3" s="11">
        <f>Z2*(1+$D$2)</f>
        <v>103000</v>
      </c>
      <c r="AE3" s="16">
        <f t="shared" si="1"/>
        <v>6162.6959999999999</v>
      </c>
      <c r="AF3" s="19">
        <f>NPV($R$2,AE$2:AE3)*(1+$R$2)^($A3)</f>
        <v>12624.552000000001</v>
      </c>
    </row>
    <row r="4" spans="1:33" x14ac:dyDescent="0.25">
      <c r="A4">
        <f t="shared" ref="A4:A17" si="6">A3+1</f>
        <v>3</v>
      </c>
      <c r="B4">
        <f t="shared" ref="B4:B17" si="7">B3+1</f>
        <v>37</v>
      </c>
      <c r="C4" s="11">
        <f t="shared" ref="C4:C31" si="8">C3*(1+$D$2)</f>
        <v>106090</v>
      </c>
      <c r="H4" s="16">
        <f t="shared" si="2"/>
        <v>11457.369786326019</v>
      </c>
      <c r="I4" s="25">
        <f t="shared" si="3"/>
        <v>954.78081552716822</v>
      </c>
      <c r="J4" s="19">
        <f>NPV($E$2,$H$2:H4)*(1+$E$2)^(A4)</f>
        <v>36067.65753171176</v>
      </c>
      <c r="K4" s="11">
        <f t="shared" si="4"/>
        <v>36067.65753171176</v>
      </c>
      <c r="L4" s="19">
        <f t="shared" si="5"/>
        <v>36067.65753171176</v>
      </c>
      <c r="M4" s="18">
        <v>150612</v>
      </c>
      <c r="O4" s="15">
        <f t="shared" ref="O4:O31" si="9">O3+1</f>
        <v>37</v>
      </c>
      <c r="P4" s="11">
        <f t="shared" ref="P4:P31" si="10">P3*(1+$D$2)</f>
        <v>106090</v>
      </c>
      <c r="U4" s="16">
        <f t="shared" si="0"/>
        <v>13749.263999999999</v>
      </c>
      <c r="V4" s="19">
        <f>NPV($R$2,U$2:U4)*(1+$R$2)^($A4)</f>
        <v>43282.512000000002</v>
      </c>
      <c r="Y4" s="15">
        <f t="shared" ref="Y4:Y31" si="11">Y3+1</f>
        <v>37</v>
      </c>
      <c r="Z4" s="11">
        <f t="shared" ref="Z4:Z31" si="12">Z3*(1+$D$2)</f>
        <v>106090</v>
      </c>
      <c r="AE4" s="16">
        <f t="shared" si="1"/>
        <v>6347.5768799999996</v>
      </c>
      <c r="AF4" s="19">
        <f>NPV($R$2,AE$2:AE4)*(1+$R$2)^($A4)</f>
        <v>19982.093040000003</v>
      </c>
    </row>
    <row r="5" spans="1:33" x14ac:dyDescent="0.25">
      <c r="A5">
        <f t="shared" si="6"/>
        <v>4</v>
      </c>
      <c r="B5">
        <f t="shared" si="7"/>
        <v>38</v>
      </c>
      <c r="C5" s="11">
        <f t="shared" si="8"/>
        <v>109272.7</v>
      </c>
      <c r="H5" s="16">
        <f t="shared" si="2"/>
        <v>11801.090879915801</v>
      </c>
      <c r="I5" s="25">
        <f t="shared" si="3"/>
        <v>983.42423999298342</v>
      </c>
      <c r="J5" s="19">
        <f>NPV($E$2,$H$2:H5)*(1+$E$2)^(A5)</f>
        <v>50754.1610141645</v>
      </c>
      <c r="K5" s="11">
        <f t="shared" si="4"/>
        <v>50754.1610141645</v>
      </c>
      <c r="L5" s="19">
        <f t="shared" si="5"/>
        <v>50754.1610141645</v>
      </c>
      <c r="M5" s="28">
        <f>$M$4/M2</f>
        <v>0.99999999999999978</v>
      </c>
      <c r="O5" s="15">
        <f t="shared" si="9"/>
        <v>38</v>
      </c>
      <c r="P5" s="11">
        <f t="shared" si="10"/>
        <v>109272.7</v>
      </c>
      <c r="U5" s="16">
        <f t="shared" si="0"/>
        <v>14161.741919999999</v>
      </c>
      <c r="V5" s="19">
        <f>NPV($R$2,U$2:U5)*(1+$R$2)^($A5)</f>
        <v>60906.854880000006</v>
      </c>
      <c r="W5" s="12">
        <f>$M$4/W2</f>
        <v>1.0193958987379643</v>
      </c>
      <c r="Y5" s="15">
        <f t="shared" si="11"/>
        <v>38</v>
      </c>
      <c r="Z5" s="11">
        <f t="shared" si="12"/>
        <v>109272.7</v>
      </c>
      <c r="AE5" s="16">
        <f t="shared" si="1"/>
        <v>6538.0041863999995</v>
      </c>
      <c r="AF5" s="19">
        <f>NPV($R$2,AE$2:AE5)*(1+$R$2)^($A5)</f>
        <v>28118.664669600006</v>
      </c>
      <c r="AG5" s="12">
        <f>$M$4/AG2</f>
        <v>0.99971749096947571</v>
      </c>
    </row>
    <row r="6" spans="1:33" x14ac:dyDescent="0.25">
      <c r="A6">
        <f t="shared" si="6"/>
        <v>5</v>
      </c>
      <c r="B6">
        <f t="shared" si="7"/>
        <v>39</v>
      </c>
      <c r="C6" s="11">
        <f t="shared" si="8"/>
        <v>112550.88099999999</v>
      </c>
      <c r="H6" s="16">
        <f t="shared" si="2"/>
        <v>12155.123606313273</v>
      </c>
      <c r="I6" s="25">
        <f t="shared" si="3"/>
        <v>1012.9269671927727</v>
      </c>
      <c r="J6" s="19">
        <f>NPV($E$2,$H$2:H6)*(1+$E$2)^(A6)</f>
        <v>66969.617501610934</v>
      </c>
      <c r="K6" s="11">
        <f t="shared" si="4"/>
        <v>66969.617501610934</v>
      </c>
      <c r="L6" s="19">
        <f t="shared" si="5"/>
        <v>66969.617501610934</v>
      </c>
      <c r="O6" s="15">
        <f t="shared" si="9"/>
        <v>39</v>
      </c>
      <c r="P6" s="11">
        <f t="shared" si="10"/>
        <v>112550.88099999999</v>
      </c>
      <c r="U6" s="16">
        <f t="shared" si="0"/>
        <v>14586.5941776</v>
      </c>
      <c r="V6" s="19">
        <f>NPV($R$2,U$2:U6)*(1+$R$2)^($A6)</f>
        <v>80365.997448000009</v>
      </c>
      <c r="Y6" s="15">
        <f t="shared" si="11"/>
        <v>39</v>
      </c>
      <c r="Z6" s="11">
        <f t="shared" si="12"/>
        <v>112550.88099999999</v>
      </c>
      <c r="AE6" s="16">
        <f t="shared" si="1"/>
        <v>6734.1443119919995</v>
      </c>
      <c r="AF6" s="19">
        <f>NPV($R$2,AE$2:AE6)*(1+$R$2)^($A6)</f>
        <v>37102.302155160003</v>
      </c>
    </row>
    <row r="7" spans="1:33" x14ac:dyDescent="0.25">
      <c r="A7">
        <f t="shared" si="6"/>
        <v>6</v>
      </c>
      <c r="B7">
        <f t="shared" si="7"/>
        <v>40</v>
      </c>
      <c r="C7" s="11">
        <f t="shared" si="8"/>
        <v>115927.40742999999</v>
      </c>
      <c r="H7" s="16">
        <f t="shared" si="2"/>
        <v>12519.777314502669</v>
      </c>
      <c r="I7" s="25">
        <f>H7/$F$2</f>
        <v>1043.3147762085557</v>
      </c>
      <c r="J7" s="19">
        <f>NPV($E$2,$H$2:H7)*(1+$E$2)^(A7)</f>
        <v>84846.964216242486</v>
      </c>
      <c r="K7" s="11">
        <f t="shared" si="4"/>
        <v>84846.964216242486</v>
      </c>
      <c r="L7" s="19">
        <f t="shared" si="5"/>
        <v>84846.964216242486</v>
      </c>
      <c r="O7" s="15">
        <f t="shared" si="9"/>
        <v>40</v>
      </c>
      <c r="P7" s="11">
        <f t="shared" si="10"/>
        <v>115927.40742999999</v>
      </c>
      <c r="U7" s="16">
        <f t="shared" si="0"/>
        <v>15024.192002928001</v>
      </c>
      <c r="V7" s="19">
        <f>NPV($R$2,U$2:U7)*(1+$R$2)^($A7)</f>
        <v>101819.46924676803</v>
      </c>
      <c r="Y7" s="15">
        <f t="shared" si="11"/>
        <v>40</v>
      </c>
      <c r="Z7" s="11">
        <f t="shared" si="12"/>
        <v>115927.40742999999</v>
      </c>
      <c r="AE7" s="16">
        <f t="shared" si="1"/>
        <v>6936.16864135176</v>
      </c>
      <c r="AF7" s="19">
        <f>NPV($R$2,AE$2:AE7)*(1+$R$2)^($A7)</f>
        <v>47006.654968924566</v>
      </c>
    </row>
    <row r="8" spans="1:33" x14ac:dyDescent="0.25">
      <c r="A8">
        <f t="shared" si="6"/>
        <v>7</v>
      </c>
      <c r="B8">
        <f t="shared" si="7"/>
        <v>41</v>
      </c>
      <c r="C8" s="11">
        <f t="shared" si="8"/>
        <v>119405.2296529</v>
      </c>
      <c r="H8" s="16">
        <f t="shared" si="2"/>
        <v>12895.370633937753</v>
      </c>
      <c r="I8" s="25">
        <f t="shared" si="3"/>
        <v>1074.6142194948127</v>
      </c>
      <c r="J8" s="19">
        <f>NPV($E$2,$H$2:H8)*(1+$E$2)^(A8)</f>
        <v>104530.09198747967</v>
      </c>
      <c r="K8" s="11">
        <f t="shared" si="4"/>
        <v>104530.09198747964</v>
      </c>
      <c r="L8" s="19">
        <f t="shared" si="5"/>
        <v>104530.09198747964</v>
      </c>
      <c r="O8" s="15">
        <f t="shared" si="9"/>
        <v>41</v>
      </c>
      <c r="P8" s="11">
        <f t="shared" si="10"/>
        <v>119405.2296529</v>
      </c>
      <c r="U8" s="16">
        <f t="shared" si="0"/>
        <v>15474.917763015841</v>
      </c>
      <c r="V8" s="19">
        <f>NPV($R$2,U$2:U8)*(1+$R$2)^($A8)</f>
        <v>125439.94454952532</v>
      </c>
      <c r="Y8" s="15">
        <f t="shared" si="11"/>
        <v>41</v>
      </c>
      <c r="Z8" s="11">
        <f t="shared" si="12"/>
        <v>119405.2296529</v>
      </c>
      <c r="AE8" s="16">
        <f t="shared" si="1"/>
        <v>7144.2537005923132</v>
      </c>
      <c r="AF8" s="19">
        <f>NPV($R$2,AE$2:AE8)*(1+$R$2)^($A8)</f>
        <v>57911.44106703085</v>
      </c>
    </row>
    <row r="9" spans="1:33" x14ac:dyDescent="0.25">
      <c r="A9">
        <f t="shared" si="6"/>
        <v>8</v>
      </c>
      <c r="B9">
        <f t="shared" si="7"/>
        <v>42</v>
      </c>
      <c r="C9" s="11">
        <f t="shared" si="8"/>
        <v>122987.386542487</v>
      </c>
      <c r="H9" s="16">
        <f t="shared" si="2"/>
        <v>13282.231752955884</v>
      </c>
      <c r="I9" s="25">
        <f t="shared" si="3"/>
        <v>1106.852646079657</v>
      </c>
      <c r="J9" s="19">
        <f>NPV($E$2,$H$2:H9)*(1+$E$2)^(A9)</f>
        <v>126174.73109943392</v>
      </c>
      <c r="K9" s="11">
        <f t="shared" si="4"/>
        <v>126174.73109943389</v>
      </c>
      <c r="L9" s="19">
        <f t="shared" si="5"/>
        <v>126174.73109943389</v>
      </c>
      <c r="O9" s="15">
        <f t="shared" si="9"/>
        <v>42</v>
      </c>
      <c r="P9" s="11">
        <f t="shared" si="10"/>
        <v>122987.386542487</v>
      </c>
      <c r="U9" s="16">
        <f t="shared" si="0"/>
        <v>15939.165295906316</v>
      </c>
      <c r="V9" s="19">
        <f>NPV($R$2,U$2:U9)*(1+$R$2)^($A9)</f>
        <v>151414.30540939365</v>
      </c>
      <c r="Y9" s="15">
        <f t="shared" si="11"/>
        <v>42</v>
      </c>
      <c r="Z9" s="11">
        <f t="shared" si="12"/>
        <v>122987.386542487</v>
      </c>
      <c r="AE9" s="16">
        <f t="shared" si="1"/>
        <v>7358.5813116100826</v>
      </c>
      <c r="AF9" s="19">
        <f>NPV($R$2,AE$2:AE9)*(1+$R$2)^($A9)</f>
        <v>69902.937664003402</v>
      </c>
    </row>
    <row r="10" spans="1:33" x14ac:dyDescent="0.25">
      <c r="A10">
        <f t="shared" si="6"/>
        <v>9</v>
      </c>
      <c r="B10">
        <f t="shared" si="7"/>
        <v>43</v>
      </c>
      <c r="C10" s="11">
        <f t="shared" si="8"/>
        <v>126677.00813876161</v>
      </c>
      <c r="H10" s="16">
        <f t="shared" si="2"/>
        <v>13680.698705544561</v>
      </c>
      <c r="I10" s="25">
        <f t="shared" si="3"/>
        <v>1140.0582254620467</v>
      </c>
      <c r="J10" s="19">
        <f>NPV($E$2,$H$2:H10)*(1+$E$2)^(A10)</f>
        <v>149949.40829293319</v>
      </c>
      <c r="K10" s="11">
        <f t="shared" si="4"/>
        <v>149949.40829293316</v>
      </c>
      <c r="L10" s="19">
        <f t="shared" si="5"/>
        <v>149949.40829293316</v>
      </c>
      <c r="O10" s="15">
        <f t="shared" si="9"/>
        <v>43</v>
      </c>
      <c r="P10" s="11">
        <f t="shared" si="10"/>
        <v>126677.00813876161</v>
      </c>
      <c r="U10" s="16">
        <f t="shared" si="0"/>
        <v>16417.340254783503</v>
      </c>
      <c r="V10" s="19">
        <f>NPV($R$2,U$2:U10)*(1+$R$2)^($A10)</f>
        <v>179944.79009692866</v>
      </c>
      <c r="Y10" s="15">
        <f t="shared" si="11"/>
        <v>43</v>
      </c>
      <c r="Z10" s="11">
        <f t="shared" si="12"/>
        <v>126677.00813876161</v>
      </c>
      <c r="AE10" s="16">
        <f t="shared" si="1"/>
        <v>7579.3387509583854</v>
      </c>
      <c r="AF10" s="19">
        <f>NPV($R$2,AE$2:AE10)*(1+$R$2)^($A10)</f>
        <v>83074.511428082071</v>
      </c>
    </row>
    <row r="11" spans="1:33" x14ac:dyDescent="0.25">
      <c r="A11">
        <f t="shared" si="6"/>
        <v>10</v>
      </c>
      <c r="B11">
        <f t="shared" si="7"/>
        <v>44</v>
      </c>
      <c r="C11" s="11">
        <f t="shared" si="8"/>
        <v>130477.31838292447</v>
      </c>
      <c r="H11" s="16">
        <f t="shared" si="2"/>
        <v>14091.119666710898</v>
      </c>
      <c r="I11" s="25">
        <f t="shared" si="3"/>
        <v>1174.2599722259081</v>
      </c>
      <c r="J11" s="19">
        <f>NPV($E$2,$H$2:H11)*(1+$E$2)^(A11)</f>
        <v>176036.48062307877</v>
      </c>
      <c r="K11" s="11">
        <f t="shared" si="4"/>
        <v>176036.48062307874</v>
      </c>
      <c r="L11" s="19">
        <f t="shared" si="5"/>
        <v>176036.48062307874</v>
      </c>
      <c r="O11" s="15">
        <f t="shared" si="9"/>
        <v>44</v>
      </c>
      <c r="P11" s="11">
        <f t="shared" si="10"/>
        <v>130477.31838292447</v>
      </c>
      <c r="U11" s="16">
        <f t="shared" si="0"/>
        <v>16909.860462427012</v>
      </c>
      <c r="V11" s="19">
        <f>NPV($R$2,U$2:U11)*(1+$R$2)^($A11)</f>
        <v>211250.23376710998</v>
      </c>
      <c r="Y11" s="15">
        <f t="shared" si="11"/>
        <v>44</v>
      </c>
      <c r="Z11" s="11">
        <f t="shared" si="12"/>
        <v>130477.31838292447</v>
      </c>
      <c r="AE11" s="16">
        <f t="shared" si="1"/>
        <v>7806.7189134871369</v>
      </c>
      <c r="AF11" s="19">
        <f>NPV($R$2,AE$2:AE11)*(1+$R$2)^($A11)</f>
        <v>97527.191255815778</v>
      </c>
    </row>
    <row r="12" spans="1:33" x14ac:dyDescent="0.25">
      <c r="A12">
        <f t="shared" si="6"/>
        <v>11</v>
      </c>
      <c r="B12">
        <f t="shared" si="7"/>
        <v>45</v>
      </c>
      <c r="C12" s="11">
        <f t="shared" si="8"/>
        <v>134391.6379344122</v>
      </c>
      <c r="H12" s="16">
        <f t="shared" si="2"/>
        <v>14513.853256712226</v>
      </c>
      <c r="I12" s="25">
        <f t="shared" si="3"/>
        <v>1209.4877713926855</v>
      </c>
      <c r="J12" s="19">
        <f>NPV($E$2,$H$2:H12)*(1+$E$2)^(A12)</f>
        <v>204633.25232963727</v>
      </c>
      <c r="K12" s="11">
        <f t="shared" si="4"/>
        <v>204633.25232963727</v>
      </c>
      <c r="L12" s="19">
        <f t="shared" si="5"/>
        <v>204633.25232963727</v>
      </c>
      <c r="O12" s="15">
        <f t="shared" si="9"/>
        <v>45</v>
      </c>
      <c r="P12" s="11">
        <f t="shared" si="10"/>
        <v>134391.6379344122</v>
      </c>
      <c r="U12" s="16">
        <f t="shared" si="0"/>
        <v>17417.156276299822</v>
      </c>
      <c r="V12" s="19">
        <f>NPV($R$2,U$2:U12)*(1+$R$2)^($A12)</f>
        <v>245567.40874477857</v>
      </c>
      <c r="Y12" s="15">
        <f t="shared" si="11"/>
        <v>45</v>
      </c>
      <c r="Z12" s="11">
        <f t="shared" si="12"/>
        <v>134391.6379344122</v>
      </c>
      <c r="AE12" s="16">
        <f t="shared" si="1"/>
        <v>8040.9204808917502</v>
      </c>
      <c r="AF12" s="19">
        <f>NPV($R$2,AE$2:AE12)*(1+$R$2)^($A12)</f>
        <v>113370.28703717278</v>
      </c>
    </row>
    <row r="13" spans="1:33" x14ac:dyDescent="0.25">
      <c r="A13">
        <f t="shared" si="6"/>
        <v>12</v>
      </c>
      <c r="B13">
        <f t="shared" si="7"/>
        <v>46</v>
      </c>
      <c r="C13" s="11">
        <f t="shared" si="8"/>
        <v>138423.38707244457</v>
      </c>
      <c r="H13" s="16">
        <f t="shared" si="2"/>
        <v>14949.268854413593</v>
      </c>
      <c r="I13" s="25">
        <f t="shared" si="3"/>
        <v>1245.772404534466</v>
      </c>
      <c r="J13" s="19">
        <f>NPV($E$2,$H$2:H13)*(1+$E$2)^(A13)</f>
        <v>235953.18137042187</v>
      </c>
      <c r="K13" s="11">
        <f t="shared" si="4"/>
        <v>235953.18137042187</v>
      </c>
      <c r="L13" s="19">
        <f t="shared" si="5"/>
        <v>235953.18137042187</v>
      </c>
      <c r="O13" s="15">
        <f t="shared" si="9"/>
        <v>46</v>
      </c>
      <c r="P13" s="11">
        <f t="shared" si="10"/>
        <v>138423.38707244457</v>
      </c>
      <c r="U13" s="16">
        <f t="shared" si="0"/>
        <v>17939.670964588815</v>
      </c>
      <c r="V13" s="19">
        <f>NPV($R$2,U$2:U13)*(1+$R$2)^($A13)</f>
        <v>283152.47240894969</v>
      </c>
      <c r="Y13" s="15">
        <f t="shared" si="11"/>
        <v>46</v>
      </c>
      <c r="Z13" s="11">
        <f t="shared" si="12"/>
        <v>138423.38707244457</v>
      </c>
      <c r="AE13" s="16">
        <f t="shared" si="1"/>
        <v>8282.1480953185037</v>
      </c>
      <c r="AF13" s="19">
        <f>NPV($R$2,AE$2:AE13)*(1+$R$2)^($A13)</f>
        <v>130722.05809546511</v>
      </c>
    </row>
    <row r="14" spans="1:33" x14ac:dyDescent="0.25">
      <c r="A14">
        <f t="shared" si="6"/>
        <v>13</v>
      </c>
      <c r="B14">
        <f t="shared" si="7"/>
        <v>47</v>
      </c>
      <c r="C14" s="11">
        <f t="shared" si="8"/>
        <v>142576.08868461792</v>
      </c>
      <c r="H14" s="16">
        <f t="shared" si="2"/>
        <v>15397.746920046002</v>
      </c>
      <c r="I14" s="25">
        <f t="shared" si="3"/>
        <v>1283.1455766705001</v>
      </c>
      <c r="J14" s="19">
        <f>NPV($E$2,$H$2:H14)*(1+$E$2)^(A14)</f>
        <v>270227.18280010164</v>
      </c>
      <c r="K14" s="11">
        <f t="shared" si="4"/>
        <v>270227.18280010164</v>
      </c>
      <c r="L14" s="19">
        <f t="shared" si="5"/>
        <v>270227.18280010164</v>
      </c>
      <c r="O14" s="15">
        <f t="shared" si="9"/>
        <v>47</v>
      </c>
      <c r="P14" s="11">
        <f t="shared" si="10"/>
        <v>142576.08868461792</v>
      </c>
      <c r="U14" s="16">
        <f t="shared" si="0"/>
        <v>18477.861093526481</v>
      </c>
      <c r="V14" s="19">
        <f>NPV($R$2,U$2:U14)*(1+$R$2)^($A14)</f>
        <v>324282.53129519214</v>
      </c>
      <c r="Y14" s="15">
        <f t="shared" si="11"/>
        <v>47</v>
      </c>
      <c r="Z14" s="11">
        <f t="shared" si="12"/>
        <v>142576.08868461792</v>
      </c>
      <c r="AE14" s="16">
        <f t="shared" si="1"/>
        <v>8530.6125381780603</v>
      </c>
      <c r="AF14" s="19">
        <f>NPV($R$2,AE$2:AE14)*(1+$R$2)^($A14)</f>
        <v>149710.43528128037</v>
      </c>
    </row>
    <row r="15" spans="1:33" x14ac:dyDescent="0.25">
      <c r="A15">
        <f t="shared" si="6"/>
        <v>14</v>
      </c>
      <c r="B15">
        <f t="shared" si="7"/>
        <v>48</v>
      </c>
      <c r="C15" s="11">
        <f t="shared" si="8"/>
        <v>146853.37134515645</v>
      </c>
      <c r="H15" s="16">
        <f t="shared" si="2"/>
        <v>15859.679327647382</v>
      </c>
      <c r="I15" s="25">
        <f t="shared" si="3"/>
        <v>1321.6399439706151</v>
      </c>
      <c r="J15" s="19">
        <f>NPV($E$2,$H$2:H15)*(1+$E$2)^(A15)</f>
        <v>307705.0367517572</v>
      </c>
      <c r="K15" s="11">
        <f t="shared" si="4"/>
        <v>307705.03675175714</v>
      </c>
      <c r="L15" s="19">
        <f t="shared" si="5"/>
        <v>307705.03675175714</v>
      </c>
      <c r="O15" s="15">
        <f t="shared" si="9"/>
        <v>48</v>
      </c>
      <c r="P15" s="11">
        <f t="shared" si="10"/>
        <v>146853.37134515645</v>
      </c>
      <c r="U15" s="16">
        <f t="shared" si="0"/>
        <v>19032.196926332279</v>
      </c>
      <c r="V15" s="19">
        <f>NPV($R$2,U$2:U15)*(1+$R$2)^($A15)</f>
        <v>369257.33072513988</v>
      </c>
      <c r="Y15" s="15">
        <f t="shared" si="11"/>
        <v>48</v>
      </c>
      <c r="Z15" s="11">
        <f t="shared" si="12"/>
        <v>146853.37134515645</v>
      </c>
      <c r="AE15" s="16">
        <f t="shared" si="1"/>
        <v>8786.5309143234008</v>
      </c>
      <c r="AF15" s="19">
        <f>NPV($R$2,AE$2:AE15)*(1+$R$2)^($A15)</f>
        <v>170473.80101810626</v>
      </c>
    </row>
    <row r="16" spans="1:33" x14ac:dyDescent="0.25">
      <c r="A16">
        <f t="shared" si="6"/>
        <v>15</v>
      </c>
      <c r="B16">
        <f t="shared" si="7"/>
        <v>49</v>
      </c>
      <c r="C16" s="11">
        <f t="shared" si="8"/>
        <v>151258.97248551116</v>
      </c>
      <c r="H16" s="16">
        <f t="shared" si="2"/>
        <v>16335.469707476805</v>
      </c>
      <c r="I16" s="25">
        <f t="shared" si="3"/>
        <v>1361.2891422897337</v>
      </c>
      <c r="J16" s="19">
        <f>NPV($E$2,$H$2:H16)*(1+$E$2)^(A16)</f>
        <v>348656.90939937456</v>
      </c>
      <c r="K16" s="11">
        <f t="shared" si="4"/>
        <v>348656.9093993745</v>
      </c>
      <c r="L16" s="19">
        <f t="shared" si="5"/>
        <v>348656.9093993745</v>
      </c>
      <c r="O16" s="15">
        <f t="shared" si="9"/>
        <v>49</v>
      </c>
      <c r="P16" s="11">
        <f t="shared" si="10"/>
        <v>151258.97248551116</v>
      </c>
      <c r="U16" s="16">
        <f t="shared" si="0"/>
        <v>19603.162834122246</v>
      </c>
      <c r="V16" s="19">
        <f>NPV($R$2,U$2:U16)*(1+$R$2)^($A16)</f>
        <v>418401.08001727331</v>
      </c>
      <c r="Y16" s="15">
        <f t="shared" si="11"/>
        <v>49</v>
      </c>
      <c r="Z16" s="11">
        <f t="shared" si="12"/>
        <v>151258.97248551116</v>
      </c>
      <c r="AE16" s="16">
        <f t="shared" si="1"/>
        <v>9050.1268417531046</v>
      </c>
      <c r="AF16" s="19">
        <f>NPV($R$2,AE$2:AE16)*(1+$R$2)^($A16)</f>
        <v>193161.83194130784</v>
      </c>
    </row>
    <row r="17" spans="1:32" x14ac:dyDescent="0.25">
      <c r="A17">
        <f t="shared" si="6"/>
        <v>16</v>
      </c>
      <c r="B17">
        <f t="shared" si="7"/>
        <v>50</v>
      </c>
      <c r="C17" s="11">
        <f t="shared" si="8"/>
        <v>155796.74166007648</v>
      </c>
      <c r="H17" s="16">
        <f t="shared" si="2"/>
        <v>16825.533798701108</v>
      </c>
      <c r="I17" s="25">
        <f t="shared" si="3"/>
        <v>1402.1278165584256</v>
      </c>
      <c r="J17" s="19">
        <f>NPV($E$2,$H$2:H17)*(1+$E$2)^(A17)</f>
        <v>393374.99595002568</v>
      </c>
      <c r="K17" s="11">
        <f t="shared" si="4"/>
        <v>393374.99595002562</v>
      </c>
      <c r="L17" s="19">
        <f t="shared" si="5"/>
        <v>393374.99595002562</v>
      </c>
      <c r="O17">
        <f t="shared" si="9"/>
        <v>50</v>
      </c>
      <c r="P17" s="11">
        <f t="shared" si="10"/>
        <v>155796.74166007648</v>
      </c>
      <c r="T17" s="17">
        <v>5.5399999999999998E-2</v>
      </c>
      <c r="U17" s="16">
        <f>P17*$T$17*(1+$R$2)</f>
        <v>9321.630647005697</v>
      </c>
      <c r="V17" s="19">
        <f>NPV($R$2,U$2:U17)*(1+$R$2)^($A17)</f>
        <v>461194.79706566088</v>
      </c>
      <c r="Y17">
        <f t="shared" si="11"/>
        <v>50</v>
      </c>
      <c r="Z17" s="11">
        <f t="shared" si="12"/>
        <v>155796.74166007648</v>
      </c>
      <c r="AD17" s="17">
        <v>0.187</v>
      </c>
      <c r="AE17" s="16">
        <f>Z17*$AD$17*(1+$AB$2)</f>
        <v>31464.709945669052</v>
      </c>
      <c r="AF17" s="19">
        <f>NPV($R$2,AE$2:AE17)*(1+$R$2)^($A17)</f>
        <v>240079.48844228152</v>
      </c>
    </row>
    <row r="18" spans="1:32" x14ac:dyDescent="0.25">
      <c r="A18">
        <f t="shared" ref="A18:A28" si="13">A17+1</f>
        <v>17</v>
      </c>
      <c r="B18">
        <f t="shared" ref="B18:B28" si="14">B17+1</f>
        <v>51</v>
      </c>
      <c r="C18" s="11">
        <f t="shared" si="8"/>
        <v>160470.6439098788</v>
      </c>
      <c r="H18" s="16">
        <f t="shared" si="2"/>
        <v>17330.299812662142</v>
      </c>
      <c r="I18" s="25">
        <f t="shared" si="3"/>
        <v>1444.1916510551785</v>
      </c>
      <c r="J18" s="19">
        <f>NPV($E$2,$H$2:H18)*(1+$E$2)^(A18)</f>
        <v>442175.29543868982</v>
      </c>
      <c r="K18" s="11">
        <f t="shared" si="4"/>
        <v>442175.29543868982</v>
      </c>
      <c r="L18" s="19">
        <f t="shared" si="5"/>
        <v>442175.29543868982</v>
      </c>
      <c r="O18">
        <f t="shared" si="9"/>
        <v>51</v>
      </c>
      <c r="P18" s="11">
        <f t="shared" si="10"/>
        <v>160470.6439098788</v>
      </c>
      <c r="U18" s="16">
        <f t="shared" ref="U18:U31" si="15">P18*$T$17*(1+$R$2)</f>
        <v>9601.2795664158675</v>
      </c>
      <c r="V18" s="19">
        <f>NPV($R$2,U$2:U18)*(1+$R$2)^($A18)</f>
        <v>507691.66039732966</v>
      </c>
      <c r="Y18">
        <f t="shared" si="11"/>
        <v>51</v>
      </c>
      <c r="Z18" s="11">
        <f t="shared" si="12"/>
        <v>160470.6439098788</v>
      </c>
      <c r="AE18" s="16">
        <f t="shared" ref="AE18:AE32" si="16">Z18*$AD$17*(1+$AB$2)</f>
        <v>32408.651244039123</v>
      </c>
      <c r="AF18" s="19">
        <f>NPV($R$2,AE$2:AE18)*(1+$R$2)^($A18)</f>
        <v>291694.4987617032</v>
      </c>
    </row>
    <row r="19" spans="1:32" x14ac:dyDescent="0.25">
      <c r="A19">
        <f t="shared" si="13"/>
        <v>18</v>
      </c>
      <c r="B19">
        <f t="shared" si="14"/>
        <v>52</v>
      </c>
      <c r="C19" s="11">
        <f t="shared" si="8"/>
        <v>165284.76322717516</v>
      </c>
      <c r="H19" s="16">
        <f t="shared" si="2"/>
        <v>17850.20880704201</v>
      </c>
      <c r="I19" s="25">
        <f t="shared" si="3"/>
        <v>1487.5174005868341</v>
      </c>
      <c r="J19" s="19">
        <f>NPV($E$2,$H$2:H19)*(1+$E$2)^(A19)</f>
        <v>495399.52788082708</v>
      </c>
      <c r="K19" s="11">
        <f t="shared" si="4"/>
        <v>495399.52788082702</v>
      </c>
      <c r="L19" s="19">
        <f t="shared" si="5"/>
        <v>495399.52788082702</v>
      </c>
      <c r="O19">
        <f t="shared" si="9"/>
        <v>52</v>
      </c>
      <c r="P19" s="11">
        <f t="shared" si="10"/>
        <v>165284.76322717516</v>
      </c>
      <c r="U19" s="16">
        <f t="shared" si="15"/>
        <v>9889.3179534083447</v>
      </c>
      <c r="V19" s="19">
        <f>NPV($R$2,U$2:U19)*(1+$R$2)^($A19)</f>
        <v>558196.31118252431</v>
      </c>
      <c r="Y19">
        <f t="shared" si="11"/>
        <v>52</v>
      </c>
      <c r="Z19" s="11">
        <f t="shared" si="12"/>
        <v>165284.76322717516</v>
      </c>
      <c r="AE19" s="16">
        <f t="shared" si="16"/>
        <v>33380.910781360297</v>
      </c>
      <c r="AF19" s="19">
        <f>NPV($R$2,AE$2:AE19)*(1+$R$2)^($A19)</f>
        <v>348410.96944399975</v>
      </c>
    </row>
    <row r="20" spans="1:32" x14ac:dyDescent="0.25">
      <c r="A20">
        <f t="shared" si="13"/>
        <v>19</v>
      </c>
      <c r="B20">
        <f t="shared" si="14"/>
        <v>53</v>
      </c>
      <c r="C20" s="11">
        <f t="shared" si="8"/>
        <v>170243.30612399042</v>
      </c>
      <c r="H20" s="16">
        <f t="shared" si="2"/>
        <v>18385.715071253268</v>
      </c>
      <c r="I20" s="25">
        <f t="shared" si="3"/>
        <v>1532.142922604439</v>
      </c>
      <c r="J20" s="19">
        <f>NPV($E$2,$H$2:H20)*(1+$E$2)^(A20)</f>
        <v>553417.20518254652</v>
      </c>
      <c r="K20" s="11">
        <f t="shared" si="4"/>
        <v>553417.20518254652</v>
      </c>
      <c r="L20" s="19">
        <f t="shared" si="5"/>
        <v>553417.20518254652</v>
      </c>
      <c r="O20">
        <f t="shared" si="9"/>
        <v>53</v>
      </c>
      <c r="P20" s="11">
        <f t="shared" si="10"/>
        <v>170243.30612399042</v>
      </c>
      <c r="U20" s="16">
        <f t="shared" si="15"/>
        <v>10185.997492010596</v>
      </c>
      <c r="V20" s="19">
        <f>NPV($R$2,U$2:U20)*(1+$R$2)^($A20)</f>
        <v>613038.01356913697</v>
      </c>
      <c r="Y20">
        <f t="shared" si="11"/>
        <v>53</v>
      </c>
      <c r="Z20" s="11">
        <f t="shared" si="12"/>
        <v>170243.30612399042</v>
      </c>
      <c r="AE20" s="16">
        <f t="shared" si="16"/>
        <v>34382.338104801107</v>
      </c>
      <c r="AF20" s="19">
        <f>NPV($R$2,AE$2:AE20)*(1+$R$2)^($A20)</f>
        <v>410666.18510432082</v>
      </c>
    </row>
    <row r="21" spans="1:32" x14ac:dyDescent="0.25">
      <c r="A21">
        <f t="shared" si="13"/>
        <v>20</v>
      </c>
      <c r="B21">
        <f t="shared" si="14"/>
        <v>54</v>
      </c>
      <c r="C21" s="11">
        <f t="shared" si="8"/>
        <v>175350.60530771012</v>
      </c>
      <c r="H21" s="16">
        <f t="shared" si="2"/>
        <v>18937.286523390863</v>
      </c>
      <c r="I21" s="25">
        <f t="shared" si="3"/>
        <v>1578.1072102825719</v>
      </c>
      <c r="J21" s="19">
        <f>NPV($E$2,$H$2:H21)*(1+$E$2)^(A21)</f>
        <v>616627.8681205411</v>
      </c>
      <c r="K21" s="11">
        <f t="shared" si="4"/>
        <v>616627.86812054121</v>
      </c>
      <c r="L21" s="19">
        <f t="shared" si="5"/>
        <v>616627.86812054121</v>
      </c>
      <c r="O21">
        <f t="shared" si="9"/>
        <v>54</v>
      </c>
      <c r="P21" s="11">
        <f t="shared" si="10"/>
        <v>175350.60530771012</v>
      </c>
      <c r="U21" s="16">
        <f t="shared" si="15"/>
        <v>10491.577416770913</v>
      </c>
      <c r="V21" s="19">
        <f>NPV($R$2,U$2:U21)*(1+$R$2)^($A21)</f>
        <v>672572.63207143883</v>
      </c>
      <c r="Y21">
        <f t="shared" si="11"/>
        <v>54</v>
      </c>
      <c r="Z21" s="11">
        <f t="shared" si="12"/>
        <v>175350.60530771012</v>
      </c>
      <c r="AE21" s="16">
        <f t="shared" si="16"/>
        <v>35413.808247945133</v>
      </c>
      <c r="AF21" s="19">
        <f>NPV($R$2,AE$2:AE21)*(1+$R$2)^($A21)</f>
        <v>478933.28816061158</v>
      </c>
    </row>
    <row r="22" spans="1:32" x14ac:dyDescent="0.25">
      <c r="A22">
        <f t="shared" si="13"/>
        <v>21</v>
      </c>
      <c r="B22">
        <f t="shared" si="14"/>
        <v>55</v>
      </c>
      <c r="C22" s="11">
        <f t="shared" si="8"/>
        <v>180611.12346694144</v>
      </c>
      <c r="H22" s="16">
        <f t="shared" si="2"/>
        <v>19505.405119092593</v>
      </c>
      <c r="I22" s="25">
        <f t="shared" si="3"/>
        <v>1625.4504265910493</v>
      </c>
      <c r="J22" s="19">
        <f>NPV($E$2,$H$2:H22)*(1+$E$2)^(A22)</f>
        <v>685463.50268927705</v>
      </c>
      <c r="K22" s="11">
        <f t="shared" si="4"/>
        <v>685463.50268927705</v>
      </c>
      <c r="L22" s="19">
        <f t="shared" si="5"/>
        <v>685463.50268927705</v>
      </c>
      <c r="O22">
        <f t="shared" si="9"/>
        <v>55</v>
      </c>
      <c r="P22" s="11">
        <f t="shared" si="10"/>
        <v>180611.12346694144</v>
      </c>
      <c r="U22" s="16">
        <f t="shared" si="15"/>
        <v>10806.32473927404</v>
      </c>
      <c r="V22" s="19">
        <f>NPV($R$2,U$2:U22)*(1+$R$2)^($A22)</f>
        <v>737184.76737642812</v>
      </c>
      <c r="Y22">
        <f t="shared" si="11"/>
        <v>55</v>
      </c>
      <c r="Z22" s="11">
        <f t="shared" si="12"/>
        <v>180611.12346694144</v>
      </c>
      <c r="AE22" s="16">
        <f t="shared" si="16"/>
        <v>36476.222495383496</v>
      </c>
      <c r="AF22" s="19">
        <f>NPV($R$2,AE$2:AE22)*(1+$R$2)^($A22)</f>
        <v>553724.173708844</v>
      </c>
    </row>
    <row r="23" spans="1:32" x14ac:dyDescent="0.25">
      <c r="A23">
        <f t="shared" si="13"/>
        <v>22</v>
      </c>
      <c r="B23">
        <f t="shared" si="14"/>
        <v>56</v>
      </c>
      <c r="C23" s="11">
        <f t="shared" si="8"/>
        <v>186029.4571709497</v>
      </c>
      <c r="H23" s="16">
        <f t="shared" si="2"/>
        <v>20090.567272665368</v>
      </c>
      <c r="I23" s="25">
        <f t="shared" si="3"/>
        <v>1674.2139393887808</v>
      </c>
      <c r="J23" s="19">
        <f>NPV($E$2,$H$2:H23)*(1+$E$2)^(A23)</f>
        <v>760391.15017708461</v>
      </c>
      <c r="K23" s="11">
        <f t="shared" si="4"/>
        <v>760391.15017708461</v>
      </c>
      <c r="L23" s="19">
        <f t="shared" si="5"/>
        <v>760391.15017708461</v>
      </c>
      <c r="O23">
        <f t="shared" si="9"/>
        <v>56</v>
      </c>
      <c r="P23" s="11">
        <f t="shared" si="10"/>
        <v>186029.4571709497</v>
      </c>
      <c r="U23" s="16">
        <f t="shared" si="15"/>
        <v>11130.514481452263</v>
      </c>
      <c r="V23" s="19">
        <f>NPV($R$2,U$2:U23)*(1+$R$2)^($A23)</f>
        <v>807290.06324799475</v>
      </c>
      <c r="Y23">
        <f t="shared" si="11"/>
        <v>56</v>
      </c>
      <c r="Z23" s="11">
        <f t="shared" si="12"/>
        <v>186029.4571709497</v>
      </c>
      <c r="AE23" s="16">
        <f t="shared" si="16"/>
        <v>37570.509170245001</v>
      </c>
      <c r="AF23" s="19">
        <f>NPV($R$2,AE$2:AE23)*(1+$R$2)^($A23)</f>
        <v>635592.61677579663</v>
      </c>
    </row>
    <row r="24" spans="1:32" x14ac:dyDescent="0.25">
      <c r="A24">
        <f t="shared" si="13"/>
        <v>23</v>
      </c>
      <c r="B24">
        <f t="shared" si="14"/>
        <v>57</v>
      </c>
      <c r="C24" s="11">
        <f t="shared" si="8"/>
        <v>191610.34088607819</v>
      </c>
      <c r="H24" s="16">
        <f t="shared" si="2"/>
        <v>20693.284290845331</v>
      </c>
      <c r="I24" s="25">
        <f t="shared" si="3"/>
        <v>1724.4403575704443</v>
      </c>
      <c r="J24" s="19">
        <f>NPV($E$2,$H$2:H24)*(1+$E$2)^(A24)</f>
        <v>841915.72648209671</v>
      </c>
      <c r="K24" s="11">
        <f t="shared" si="4"/>
        <v>841915.72648209683</v>
      </c>
      <c r="L24" s="19">
        <f t="shared" si="5"/>
        <v>841915.72648209683</v>
      </c>
      <c r="O24">
        <f t="shared" si="9"/>
        <v>57</v>
      </c>
      <c r="P24" s="11">
        <f t="shared" si="10"/>
        <v>191610.34088607819</v>
      </c>
      <c r="U24" s="16">
        <f t="shared" si="15"/>
        <v>11464.429915895831</v>
      </c>
      <c r="V24" s="19">
        <f>NPV($R$2,U$2:U24)*(1+$R$2)^($A24)</f>
        <v>883337.69822372997</v>
      </c>
      <c r="Y24">
        <f t="shared" si="11"/>
        <v>57</v>
      </c>
      <c r="Z24" s="11">
        <f t="shared" si="12"/>
        <v>191610.34088607819</v>
      </c>
      <c r="AE24" s="16">
        <f t="shared" si="16"/>
        <v>38697.624445352354</v>
      </c>
      <c r="AF24" s="19">
        <f>NPV($R$2,AE$2:AE24)*(1+$R$2)^($A24)</f>
        <v>725137.65056321269</v>
      </c>
    </row>
    <row r="25" spans="1:32" x14ac:dyDescent="0.25">
      <c r="A25">
        <f t="shared" si="13"/>
        <v>24</v>
      </c>
      <c r="B25">
        <f t="shared" si="14"/>
        <v>58</v>
      </c>
      <c r="C25" s="11">
        <f t="shared" si="8"/>
        <v>197358.65111266053</v>
      </c>
      <c r="H25" s="16">
        <f t="shared" si="2"/>
        <v>21314.082819570693</v>
      </c>
      <c r="I25" s="25">
        <f t="shared" si="3"/>
        <v>1776.1735682975577</v>
      </c>
      <c r="J25" s="19">
        <f>NPV($E$2,$H$2:H25)*(1+$E$2)^(A25)</f>
        <v>930583.06742023514</v>
      </c>
      <c r="K25" s="11">
        <f t="shared" si="4"/>
        <v>930583.06742023525</v>
      </c>
      <c r="L25" s="19">
        <f t="shared" si="5"/>
        <v>930583.06742023525</v>
      </c>
      <c r="O25">
        <f t="shared" si="9"/>
        <v>58</v>
      </c>
      <c r="P25" s="11">
        <f t="shared" si="10"/>
        <v>197358.65111266053</v>
      </c>
      <c r="U25" s="16">
        <f t="shared" si="15"/>
        <v>11808.362813372705</v>
      </c>
      <c r="V25" s="19">
        <f>NPV($R$2,U$2:U25)*(1+$R$2)^($A25)</f>
        <v>965813.07689500134</v>
      </c>
      <c r="Y25">
        <f t="shared" si="11"/>
        <v>58</v>
      </c>
      <c r="Z25" s="11">
        <f t="shared" si="12"/>
        <v>197358.65111266053</v>
      </c>
      <c r="AE25" s="16">
        <f t="shared" si="16"/>
        <v>39858.553178712922</v>
      </c>
      <c r="AF25" s="19">
        <f>NPV($R$2,AE$2:AE25)*(1+$R$2)^($A25)</f>
        <v>823007.21578698256</v>
      </c>
    </row>
    <row r="26" spans="1:32" x14ac:dyDescent="0.25">
      <c r="A26">
        <f t="shared" si="13"/>
        <v>25</v>
      </c>
      <c r="B26">
        <f t="shared" si="14"/>
        <v>59</v>
      </c>
      <c r="C26" s="11">
        <f t="shared" si="8"/>
        <v>203279.41064604034</v>
      </c>
      <c r="H26" s="16">
        <f t="shared" si="2"/>
        <v>21953.505304157814</v>
      </c>
      <c r="I26" s="25">
        <f t="shared" si="3"/>
        <v>1829.4587753464846</v>
      </c>
      <c r="J26" s="19">
        <f>NPV($E$2,$H$2:H26)*(1+$E$2)^(A26)</f>
        <v>1026983.218118012</v>
      </c>
      <c r="K26" s="11">
        <f t="shared" si="4"/>
        <v>1026983.218118012</v>
      </c>
      <c r="L26" s="19">
        <f t="shared" si="5"/>
        <v>1026983.218118012</v>
      </c>
      <c r="O26">
        <f t="shared" si="9"/>
        <v>59</v>
      </c>
      <c r="P26" s="11">
        <f t="shared" si="10"/>
        <v>203279.41064604034</v>
      </c>
      <c r="U26" s="16">
        <f t="shared" si="15"/>
        <v>12162.613697773886</v>
      </c>
      <c r="V26" s="19">
        <f>NPV($R$2,U$2:U26)*(1+$R$2)^($A26)</f>
        <v>1055240.7367443757</v>
      </c>
      <c r="Y26">
        <f t="shared" si="11"/>
        <v>59</v>
      </c>
      <c r="Z26" s="11">
        <f t="shared" si="12"/>
        <v>203279.41064604034</v>
      </c>
      <c r="AE26" s="16">
        <f t="shared" si="16"/>
        <v>41054.309774074311</v>
      </c>
      <c r="AF26" s="19">
        <f>NPV($R$2,AE$2:AE26)*(1+$R$2)^($A26)</f>
        <v>929902.10282401566</v>
      </c>
    </row>
    <row r="27" spans="1:32" x14ac:dyDescent="0.25">
      <c r="A27">
        <f t="shared" si="13"/>
        <v>26</v>
      </c>
      <c r="B27">
        <f t="shared" si="14"/>
        <v>60</v>
      </c>
      <c r="C27" s="11">
        <f t="shared" si="8"/>
        <v>209377.79296542157</v>
      </c>
      <c r="H27" s="16">
        <f t="shared" si="2"/>
        <v>22612.110463282548</v>
      </c>
      <c r="I27" s="25">
        <f t="shared" si="3"/>
        <v>1884.3425386068791</v>
      </c>
      <c r="J27" s="19">
        <f>NPV($E$2,$H$2:H27)*(1+$E$2)^(A27)</f>
        <v>1131753.9860307353</v>
      </c>
      <c r="K27" s="11">
        <f t="shared" si="4"/>
        <v>1131753.9860307355</v>
      </c>
      <c r="L27" s="19">
        <f t="shared" si="5"/>
        <v>1131753.9860307355</v>
      </c>
      <c r="O27">
        <f t="shared" si="9"/>
        <v>60</v>
      </c>
      <c r="P27" s="11">
        <f t="shared" si="10"/>
        <v>209377.79296542157</v>
      </c>
      <c r="U27" s="16">
        <f t="shared" si="15"/>
        <v>12527.492108707103</v>
      </c>
      <c r="V27" s="19">
        <f>NPV($R$2,U$2:U27)*(1+$R$2)^($A27)</f>
        <v>1152187.4877926323</v>
      </c>
      <c r="Y27">
        <f t="shared" si="11"/>
        <v>60</v>
      </c>
      <c r="Z27" s="11">
        <f t="shared" si="12"/>
        <v>209377.79296542157</v>
      </c>
      <c r="AE27" s="16">
        <f t="shared" si="16"/>
        <v>42285.939067296546</v>
      </c>
      <c r="AF27" s="19">
        <f>NPV($R$2,AE$2:AE27)*(1+$R$2)^($A27)</f>
        <v>1046580.2101172333</v>
      </c>
    </row>
    <row r="28" spans="1:32" x14ac:dyDescent="0.25">
      <c r="A28">
        <f t="shared" si="13"/>
        <v>27</v>
      </c>
      <c r="B28">
        <f t="shared" si="14"/>
        <v>61</v>
      </c>
      <c r="C28" s="11">
        <f t="shared" si="8"/>
        <v>215659.12675438423</v>
      </c>
      <c r="H28" s="16">
        <f t="shared" si="2"/>
        <v>23290.473777181025</v>
      </c>
      <c r="I28" s="25">
        <f t="shared" si="3"/>
        <v>1940.8728147650854</v>
      </c>
      <c r="J28" s="19">
        <f>NPV($E$2,$H$2:H28)*(1+$E$2)^(A28)</f>
        <v>1245584.7786903752</v>
      </c>
      <c r="K28" s="11">
        <f t="shared" si="4"/>
        <v>1245584.7786903754</v>
      </c>
      <c r="L28" s="19">
        <f t="shared" si="5"/>
        <v>1245584.7786903754</v>
      </c>
      <c r="O28">
        <f t="shared" si="9"/>
        <v>61</v>
      </c>
      <c r="P28" s="11">
        <f t="shared" si="10"/>
        <v>215659.12675438423</v>
      </c>
      <c r="U28" s="16">
        <f t="shared" si="15"/>
        <v>12903.316871968318</v>
      </c>
      <c r="V28" s="19">
        <f>NPV($R$2,U$2:U28)*(1+$R$2)^($A28)</f>
        <v>1257265.8036880114</v>
      </c>
      <c r="Y28">
        <f t="shared" si="11"/>
        <v>61</v>
      </c>
      <c r="Z28" s="11">
        <f t="shared" si="12"/>
        <v>215659.12675438423</v>
      </c>
      <c r="AE28" s="16">
        <f t="shared" si="16"/>
        <v>43554.517239315443</v>
      </c>
      <c r="AF28" s="19">
        <f>NPV($R$2,AE$2:AE28)*(1+$R$2)^($A28)</f>
        <v>1173861.1441659275</v>
      </c>
    </row>
    <row r="29" spans="1:32" x14ac:dyDescent="0.25">
      <c r="A29">
        <f t="shared" ref="A29:A31" si="17">A28+1</f>
        <v>28</v>
      </c>
      <c r="B29">
        <f t="shared" ref="B29:B31" si="18">B28+1</f>
        <v>62</v>
      </c>
      <c r="C29" s="11">
        <f t="shared" si="8"/>
        <v>222128.90055701576</v>
      </c>
      <c r="H29" s="16">
        <f t="shared" si="2"/>
        <v>23989.187990496455</v>
      </c>
      <c r="I29" s="25">
        <f t="shared" si="3"/>
        <v>1999.0989992080379</v>
      </c>
      <c r="J29" s="19">
        <f>NPV($E$2,$H$2:H29)*(1+$E$2)^(A29)</f>
        <v>1369220.7489761016</v>
      </c>
      <c r="K29" s="11">
        <f t="shared" si="4"/>
        <v>1369220.7489761019</v>
      </c>
      <c r="L29" s="19">
        <f t="shared" si="5"/>
        <v>1369220.7489761019</v>
      </c>
      <c r="O29">
        <f t="shared" si="9"/>
        <v>62</v>
      </c>
      <c r="P29" s="11">
        <f t="shared" si="10"/>
        <v>222128.90055701576</v>
      </c>
      <c r="U29" s="16">
        <f t="shared" si="15"/>
        <v>13290.416378127367</v>
      </c>
      <c r="V29" s="19">
        <f>NPV($R$2,U$2:U29)*(1+$R$2)^($A29)</f>
        <v>1371137.4843611796</v>
      </c>
      <c r="Y29">
        <f t="shared" si="11"/>
        <v>62</v>
      </c>
      <c r="Z29" s="11">
        <f t="shared" si="12"/>
        <v>222128.90055701576</v>
      </c>
      <c r="AE29" s="16">
        <f t="shared" si="16"/>
        <v>44861.152756494906</v>
      </c>
      <c r="AF29" s="19">
        <f>NPV($R$2,AE$2:AE29)*(1+$R$2)^($A29)</f>
        <v>1312631.1884556967</v>
      </c>
    </row>
    <row r="30" spans="1:32" x14ac:dyDescent="0.25">
      <c r="A30">
        <f t="shared" si="17"/>
        <v>29</v>
      </c>
      <c r="B30">
        <f t="shared" si="18"/>
        <v>63</v>
      </c>
      <c r="C30" s="11">
        <f t="shared" si="8"/>
        <v>228792.76757372625</v>
      </c>
      <c r="H30" s="16">
        <f t="shared" si="2"/>
        <v>24708.863630211352</v>
      </c>
      <c r="I30" s="25">
        <f t="shared" si="3"/>
        <v>2059.0719691842792</v>
      </c>
      <c r="J30" s="19">
        <f>NPV($E$2,$H$2:H30)*(1+$E$2)^(A30)</f>
        <v>1503467.2725244013</v>
      </c>
      <c r="K30" s="11">
        <f t="shared" si="4"/>
        <v>1503467.2725244015</v>
      </c>
      <c r="L30" s="19">
        <f t="shared" si="5"/>
        <v>1503467.2725244015</v>
      </c>
      <c r="O30">
        <f t="shared" si="9"/>
        <v>63</v>
      </c>
      <c r="P30" s="11">
        <f t="shared" si="10"/>
        <v>228792.76757372625</v>
      </c>
      <c r="U30" s="16">
        <f t="shared" si="15"/>
        <v>13689.128869471189</v>
      </c>
      <c r="V30" s="19">
        <f>NPV($R$2,U$2:U30)*(1+$R$2)^($A30)</f>
        <v>1494517.6119795453</v>
      </c>
      <c r="Y30">
        <f t="shared" si="11"/>
        <v>63</v>
      </c>
      <c r="Z30" s="11">
        <f t="shared" si="12"/>
        <v>228792.76757372625</v>
      </c>
      <c r="AE30" s="16">
        <f t="shared" si="16"/>
        <v>46206.987339189756</v>
      </c>
      <c r="AF30" s="19">
        <f>NPV($R$2,AE$2:AE30)*(1+$R$2)^($A30)</f>
        <v>1463848.6708713423</v>
      </c>
    </row>
    <row r="31" spans="1:32" x14ac:dyDescent="0.25">
      <c r="A31">
        <f t="shared" si="17"/>
        <v>30</v>
      </c>
      <c r="B31">
        <f t="shared" si="18"/>
        <v>64</v>
      </c>
      <c r="C31" s="11">
        <f t="shared" si="8"/>
        <v>235656.55060093803</v>
      </c>
      <c r="H31" s="16">
        <f t="shared" si="2"/>
        <v>25450.129539117694</v>
      </c>
      <c r="I31" s="25">
        <f t="shared" si="3"/>
        <v>2120.8441282598078</v>
      </c>
      <c r="J31" s="19">
        <f>NPV($E$2,$H$2:H31)*(1+$E$2)^(A31)</f>
        <v>1649194.7838654709</v>
      </c>
      <c r="K31" s="11">
        <f t="shared" si="4"/>
        <v>1649194.7838654714</v>
      </c>
      <c r="L31" s="19">
        <f t="shared" si="5"/>
        <v>1649194.7838654714</v>
      </c>
      <c r="O31">
        <f t="shared" si="9"/>
        <v>64</v>
      </c>
      <c r="P31" s="11">
        <f t="shared" si="10"/>
        <v>235656.55060093803</v>
      </c>
      <c r="U31" s="16">
        <f t="shared" si="15"/>
        <v>14099.802735555326</v>
      </c>
      <c r="V31" s="19">
        <f>NPV($R$2,U$2:U31)*(1+$R$2)^($A31)</f>
        <v>1628178.8236734644</v>
      </c>
      <c r="Y31">
        <f t="shared" si="11"/>
        <v>64</v>
      </c>
      <c r="Z31" s="11">
        <f t="shared" si="12"/>
        <v>235656.55060093803</v>
      </c>
      <c r="AE31" s="16">
        <f t="shared" si="16"/>
        <v>47593.19695936545</v>
      </c>
      <c r="AF31" s="19">
        <f>NPV($R$2,AE$2:AE31)*(1+$R$2)^($A31)</f>
        <v>1628549.7615004152</v>
      </c>
    </row>
    <row r="32" spans="1:32" ht="17.25" x14ac:dyDescent="0.4">
      <c r="A32">
        <f t="shared" ref="A32" si="19">A31+1</f>
        <v>31</v>
      </c>
      <c r="B32">
        <f t="shared" ref="B32" si="20">B31+1</f>
        <v>65</v>
      </c>
      <c r="C32" s="11">
        <f t="shared" ref="C32" si="21">C31*(1+$D$2)</f>
        <v>242726.24711896619</v>
      </c>
      <c r="H32" s="16">
        <f t="shared" si="2"/>
        <v>26213.633425291224</v>
      </c>
      <c r="I32" s="25">
        <f t="shared" si="3"/>
        <v>2184.4694521076021</v>
      </c>
      <c r="J32" s="24">
        <f>NPV($E$2,$H$2:H32)*(1+$E$2)^(A32)</f>
        <v>1807344.0000000002</v>
      </c>
      <c r="K32" s="11">
        <f t="shared" si="4"/>
        <v>1807344.0000000005</v>
      </c>
      <c r="L32" s="19">
        <f t="shared" si="5"/>
        <v>1807344.0000000005</v>
      </c>
      <c r="O32">
        <f t="shared" ref="O32" si="22">O31+1</f>
        <v>65</v>
      </c>
      <c r="P32" s="11">
        <f t="shared" ref="P32" si="23">P31*(1+$D$2)</f>
        <v>242726.24711896619</v>
      </c>
      <c r="U32" s="16">
        <f t="shared" ref="U32" si="24">P32*$T$17*(1+$R$2)</f>
        <v>14522.796817621986</v>
      </c>
      <c r="V32" s="19">
        <f>NPV($R$2,U$2:U32)*(1+$R$2)^($A32)</f>
        <v>1772955.9263849636</v>
      </c>
      <c r="Y32">
        <f t="shared" ref="Y32" si="25">Y31+1</f>
        <v>65</v>
      </c>
      <c r="Z32" s="11">
        <f t="shared" ref="Z32" si="26">Z31*(1+$D$2)</f>
        <v>242726.24711896619</v>
      </c>
      <c r="AE32" s="16">
        <f t="shared" si="16"/>
        <v>49020.992868146415</v>
      </c>
      <c r="AF32" s="19">
        <f>NPV($R$2,AE$2:AE32)*(1+$R$2)^($A32)</f>
        <v>1807854.7352885951</v>
      </c>
    </row>
    <row r="33" spans="9:12" x14ac:dyDescent="0.25">
      <c r="I33" s="16"/>
      <c r="J33" s="20">
        <f>$M$2</f>
        <v>150612.00000000003</v>
      </c>
      <c r="L33" s="13"/>
    </row>
    <row r="34" spans="9:12" x14ac:dyDescent="0.25">
      <c r="I34" s="16"/>
      <c r="J34" s="20">
        <f t="shared" ref="J34:J38" si="27">$M$2</f>
        <v>150612.00000000003</v>
      </c>
      <c r="L34" s="13"/>
    </row>
    <row r="35" spans="9:12" x14ac:dyDescent="0.25">
      <c r="I35" s="16"/>
      <c r="J35" s="20">
        <f t="shared" si="27"/>
        <v>150612.00000000003</v>
      </c>
      <c r="L35" s="13"/>
    </row>
    <row r="36" spans="9:12" x14ac:dyDescent="0.25">
      <c r="I36" s="16"/>
      <c r="J36" s="20">
        <f t="shared" si="27"/>
        <v>150612.00000000003</v>
      </c>
      <c r="L36" s="13"/>
    </row>
    <row r="37" spans="9:12" x14ac:dyDescent="0.25">
      <c r="I37" s="16"/>
      <c r="J37" s="20">
        <f t="shared" si="27"/>
        <v>150612.00000000003</v>
      </c>
      <c r="L37" s="13"/>
    </row>
    <row r="38" spans="9:12" x14ac:dyDescent="0.25">
      <c r="I38" s="16"/>
      <c r="J38" s="20">
        <f t="shared" si="27"/>
        <v>150612.00000000003</v>
      </c>
      <c r="L38" s="1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Assumptions</vt:lpstr>
      <vt:lpstr>Calculation --&gt;</vt:lpstr>
      <vt:lpstr>PUC_Projection</vt:lpstr>
      <vt:lpstr>EAN_Projection</vt:lpstr>
      <vt:lpstr>Input --&gt;</vt:lpstr>
      <vt:lpstr>opening demographics</vt:lpstr>
      <vt:lpstr>Figure 9.1</vt:lpstr>
      <vt:lpstr>accrual_rate_A</vt:lpstr>
      <vt:lpstr>accrual_rate_B</vt:lpstr>
      <vt:lpstr>e_A</vt:lpstr>
      <vt:lpstr>e_B</vt:lpstr>
      <vt:lpstr>i</vt:lpstr>
      <vt:lpstr>NRA_A</vt:lpstr>
      <vt:lpstr>NRA_B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2020-02-15T14:24:48Z</dcterms:modified>
</cp:coreProperties>
</file>