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STRATEGIC PROJECTS OFFICE\Education Strategy 2018-2022\Course development\Fellowship Modules\LIaR Modules\LIaR Valuation\2018 Development\Module 5 LI liability valuation methods\"/>
    </mc:Choice>
  </mc:AlternateContent>
  <xr:revisionPtr revIDLastSave="0" documentId="10_ncr:100000_{65403B77-AF8E-492F-A1BF-6C0C1E8AA648}" xr6:coauthVersionLast="31" xr6:coauthVersionMax="31" xr10:uidLastSave="{00000000-0000-0000-0000-000000000000}"/>
  <bookViews>
    <workbookView xWindow="0" yWindow="0" windowWidth="19200" windowHeight="6825" activeTab="3" xr2:uid="{CAB0F408-F3B7-42ED-AAD5-E3A2A3F5E102}"/>
  </bookViews>
  <sheets>
    <sheet name="Notes" sheetId="3" r:id="rId1"/>
    <sheet name="Data" sheetId="1" r:id="rId2"/>
    <sheet name="Calculations" sheetId="2" r:id="rId3"/>
    <sheet name="Tabl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4" l="1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A49" i="4"/>
  <c r="A48" i="4"/>
  <c r="A47" i="4"/>
  <c r="A46" i="4"/>
  <c r="A45" i="4"/>
  <c r="A44" i="4"/>
  <c r="A43" i="4"/>
  <c r="A42" i="4"/>
  <c r="J38" i="4"/>
  <c r="I38" i="4"/>
  <c r="H38" i="4"/>
  <c r="G38" i="4"/>
  <c r="F38" i="4"/>
  <c r="E38" i="4"/>
  <c r="D38" i="4"/>
  <c r="C38" i="4"/>
  <c r="I37" i="4"/>
  <c r="H37" i="4"/>
  <c r="G37" i="4"/>
  <c r="F37" i="4"/>
  <c r="E37" i="4"/>
  <c r="D37" i="4"/>
  <c r="C37" i="4"/>
  <c r="B38" i="4"/>
  <c r="B37" i="4"/>
  <c r="D36" i="4"/>
  <c r="E36" i="4" s="1"/>
  <c r="F36" i="4" s="1"/>
  <c r="G36" i="4" s="1"/>
  <c r="H36" i="4" s="1"/>
  <c r="C36" i="4"/>
  <c r="E27" i="4"/>
  <c r="F26" i="4"/>
  <c r="E26" i="4"/>
  <c r="G25" i="4"/>
  <c r="F25" i="4"/>
  <c r="E25" i="4"/>
  <c r="H24" i="4"/>
  <c r="G24" i="4"/>
  <c r="F24" i="4"/>
  <c r="E24" i="4"/>
  <c r="I23" i="4"/>
  <c r="H23" i="4"/>
  <c r="G23" i="4"/>
  <c r="F23" i="4"/>
  <c r="E23" i="4"/>
  <c r="J22" i="4"/>
  <c r="I22" i="4"/>
  <c r="I31" i="4" s="1"/>
  <c r="H22" i="4"/>
  <c r="G22" i="4"/>
  <c r="G31" i="4" s="1"/>
  <c r="F22" i="4"/>
  <c r="E22" i="4"/>
  <c r="E31" i="4" s="1"/>
  <c r="D28" i="4"/>
  <c r="D27" i="4"/>
  <c r="D26" i="4"/>
  <c r="D25" i="4"/>
  <c r="D24" i="4"/>
  <c r="D23" i="4"/>
  <c r="D22" i="4"/>
  <c r="B29" i="4"/>
  <c r="B28" i="4"/>
  <c r="B27" i="4"/>
  <c r="B26" i="4"/>
  <c r="B25" i="4"/>
  <c r="B24" i="4"/>
  <c r="B23" i="4"/>
  <c r="B22" i="4"/>
  <c r="A29" i="4"/>
  <c r="A28" i="4"/>
  <c r="A27" i="4"/>
  <c r="A26" i="4"/>
  <c r="A25" i="4"/>
  <c r="A24" i="4"/>
  <c r="A23" i="4"/>
  <c r="A22" i="4"/>
  <c r="J31" i="4"/>
  <c r="H31" i="4"/>
  <c r="F31" i="4"/>
  <c r="F20" i="4"/>
  <c r="G20" i="4" s="1"/>
  <c r="H20" i="4" s="1"/>
  <c r="I20" i="4" s="1"/>
  <c r="J20" i="4" s="1"/>
  <c r="E20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A15" i="4"/>
  <c r="A14" i="4"/>
  <c r="A13" i="4"/>
  <c r="A12" i="4"/>
  <c r="A11" i="4"/>
  <c r="A10" i="4"/>
  <c r="A9" i="4"/>
  <c r="A8" i="4"/>
  <c r="E6" i="4"/>
  <c r="F6" i="4" s="1"/>
  <c r="G6" i="4" s="1"/>
  <c r="H6" i="4" s="1"/>
  <c r="I6" i="4" s="1"/>
  <c r="J6" i="4" s="1"/>
  <c r="D6" i="4"/>
  <c r="D40" i="2"/>
  <c r="E40" i="2" s="1"/>
  <c r="F40" i="2" s="1"/>
  <c r="G40" i="2" s="1"/>
  <c r="H40" i="2" s="1"/>
  <c r="I40" i="2" s="1"/>
  <c r="C33" i="2"/>
  <c r="B33" i="2"/>
  <c r="C54" i="2" s="1"/>
  <c r="D32" i="2"/>
  <c r="C32" i="2"/>
  <c r="B32" i="2"/>
  <c r="C53" i="2" s="1"/>
  <c r="E31" i="2"/>
  <c r="D31" i="2"/>
  <c r="C31" i="2"/>
  <c r="B31" i="2"/>
  <c r="C52" i="2" s="1"/>
  <c r="F30" i="2"/>
  <c r="E30" i="2"/>
  <c r="D30" i="2"/>
  <c r="C30" i="2"/>
  <c r="B30" i="2"/>
  <c r="C51" i="2" s="1"/>
  <c r="G29" i="2"/>
  <c r="F29" i="2"/>
  <c r="E29" i="2"/>
  <c r="D29" i="2"/>
  <c r="C29" i="2"/>
  <c r="B29" i="2"/>
  <c r="C50" i="2" s="1"/>
  <c r="G28" i="2"/>
  <c r="F28" i="2"/>
  <c r="E28" i="2"/>
  <c r="D28" i="2"/>
  <c r="C28" i="2"/>
  <c r="B28" i="2"/>
  <c r="C49" i="2" s="1"/>
  <c r="I27" i="2"/>
  <c r="H27" i="2"/>
  <c r="G27" i="2"/>
  <c r="F27" i="2"/>
  <c r="E27" i="2"/>
  <c r="D27" i="2"/>
  <c r="C27" i="2"/>
  <c r="B27" i="2"/>
  <c r="C48" i="2" s="1"/>
  <c r="A47" i="2"/>
  <c r="A48" i="2" s="1"/>
  <c r="A49" i="2" s="1"/>
  <c r="A50" i="2" s="1"/>
  <c r="A51" i="2" s="1"/>
  <c r="A52" i="2" s="1"/>
  <c r="A53" i="2" s="1"/>
  <c r="A54" i="2" s="1"/>
  <c r="J26" i="2"/>
  <c r="D47" i="2" s="1"/>
  <c r="I26" i="2"/>
  <c r="H26" i="2"/>
  <c r="G26" i="2"/>
  <c r="F26" i="2"/>
  <c r="E26" i="2"/>
  <c r="D26" i="2"/>
  <c r="C26" i="2"/>
  <c r="B26" i="2"/>
  <c r="C47" i="2" s="1"/>
  <c r="A26" i="2"/>
  <c r="A27" i="2" s="1"/>
  <c r="A28" i="2" s="1"/>
  <c r="A29" i="2" s="1"/>
  <c r="A30" i="2" s="1"/>
  <c r="A31" i="2" s="1"/>
  <c r="A32" i="2" s="1"/>
  <c r="D24" i="2"/>
  <c r="E24" i="2" s="1"/>
  <c r="F24" i="2" s="1"/>
  <c r="G24" i="2" s="1"/>
  <c r="H24" i="2" s="1"/>
  <c r="I24" i="2" s="1"/>
  <c r="J24" i="2" s="1"/>
  <c r="D22" i="2"/>
  <c r="E22" i="2" s="1"/>
  <c r="F22" i="2" s="1"/>
  <c r="G22" i="2" s="1"/>
  <c r="H22" i="2" s="1"/>
  <c r="I22" i="2" s="1"/>
  <c r="J22" i="2" s="1"/>
  <c r="C21" i="2"/>
  <c r="D21" i="2" s="1"/>
  <c r="E21" i="2" s="1"/>
  <c r="F21" i="2" s="1"/>
  <c r="G21" i="2" s="1"/>
  <c r="H21" i="2" s="1"/>
  <c r="I21" i="2" s="1"/>
  <c r="J21" i="2" s="1"/>
  <c r="C19" i="2"/>
  <c r="D18" i="2"/>
  <c r="C18" i="2"/>
  <c r="B13" i="2"/>
  <c r="D12" i="2"/>
  <c r="B12" i="2"/>
  <c r="E11" i="2"/>
  <c r="D11" i="2"/>
  <c r="B11" i="2"/>
  <c r="F10" i="2"/>
  <c r="E10" i="2"/>
  <c r="D10" i="2"/>
  <c r="B10" i="2"/>
  <c r="G9" i="2"/>
  <c r="F9" i="2"/>
  <c r="E9" i="2"/>
  <c r="D9" i="2"/>
  <c r="B9" i="2"/>
  <c r="G8" i="2"/>
  <c r="F8" i="2"/>
  <c r="E8" i="2"/>
  <c r="D8" i="2"/>
  <c r="B8" i="2"/>
  <c r="I7" i="2"/>
  <c r="H7" i="2"/>
  <c r="G7" i="2"/>
  <c r="F7" i="2"/>
  <c r="E7" i="2"/>
  <c r="D7" i="2"/>
  <c r="B7" i="2"/>
  <c r="J6" i="2"/>
  <c r="J15" i="2" s="1"/>
  <c r="J19" i="2" s="1"/>
  <c r="J27" i="2" s="1"/>
  <c r="I6" i="2"/>
  <c r="I15" i="2" s="1"/>
  <c r="I19" i="2" s="1"/>
  <c r="H6" i="2"/>
  <c r="G6" i="2"/>
  <c r="F6" i="2"/>
  <c r="F15" i="2" s="1"/>
  <c r="F19" i="2" s="1"/>
  <c r="F31" i="2" s="1"/>
  <c r="E6" i="2"/>
  <c r="D6" i="2"/>
  <c r="D15" i="2" s="1"/>
  <c r="D19" i="2" s="1"/>
  <c r="B6" i="2"/>
  <c r="A6" i="2"/>
  <c r="A7" i="2" s="1"/>
  <c r="A8" i="2" s="1"/>
  <c r="A9" i="2" s="1"/>
  <c r="A10" i="2" s="1"/>
  <c r="A11" i="2" s="1"/>
  <c r="A12" i="2" s="1"/>
  <c r="A13" i="2" s="1"/>
  <c r="E4" i="2"/>
  <c r="I11" i="1"/>
  <c r="H28" i="2" s="1"/>
  <c r="I28" i="2" s="1"/>
  <c r="B11" i="1"/>
  <c r="B12" i="1" s="1"/>
  <c r="B13" i="1" s="1"/>
  <c r="B14" i="1" s="1"/>
  <c r="B15" i="1" s="1"/>
  <c r="B16" i="1" s="1"/>
  <c r="B10" i="1"/>
  <c r="G7" i="1"/>
  <c r="H7" i="1" s="1"/>
  <c r="I7" i="1" s="1"/>
  <c r="J7" i="1" s="1"/>
  <c r="K7" i="1" s="1"/>
  <c r="F7" i="1"/>
  <c r="A33" i="2" l="1"/>
  <c r="E55" i="2"/>
  <c r="J28" i="2"/>
  <c r="G31" i="2"/>
  <c r="F48" i="2"/>
  <c r="D48" i="2"/>
  <c r="B48" i="2"/>
  <c r="E18" i="2"/>
  <c r="F4" i="2"/>
  <c r="E15" i="2"/>
  <c r="E19" i="2" s="1"/>
  <c r="E32" i="2" s="1"/>
  <c r="G15" i="2"/>
  <c r="G19" i="2" s="1"/>
  <c r="G30" i="2" s="1"/>
  <c r="B47" i="2"/>
  <c r="H8" i="2"/>
  <c r="H15" i="2" s="1"/>
  <c r="H19" i="2" s="1"/>
  <c r="H29" i="2" s="1"/>
  <c r="I29" i="2" l="1"/>
  <c r="F32" i="2"/>
  <c r="H31" i="2"/>
  <c r="I31" i="2" s="1"/>
  <c r="J31" i="2" s="1"/>
  <c r="H30" i="2"/>
  <c r="I30" i="2" s="1"/>
  <c r="J30" i="2" s="1"/>
  <c r="F18" i="2"/>
  <c r="G4" i="2"/>
  <c r="D49" i="2"/>
  <c r="B49" i="2"/>
  <c r="F49" i="2"/>
  <c r="D51" i="2" l="1"/>
  <c r="B51" i="2"/>
  <c r="F51" i="2"/>
  <c r="J29" i="2"/>
  <c r="G18" i="2"/>
  <c r="H4" i="2"/>
  <c r="F52" i="2"/>
  <c r="B52" i="2"/>
  <c r="D52" i="2"/>
  <c r="G32" i="2"/>
  <c r="F50" i="2" l="1"/>
  <c r="B50" i="2"/>
  <c r="D50" i="2"/>
  <c r="H32" i="2"/>
  <c r="I4" i="2"/>
  <c r="H18" i="2"/>
  <c r="I18" i="2" l="1"/>
  <c r="J4" i="2"/>
  <c r="J18" i="2" s="1"/>
  <c r="I32" i="2"/>
  <c r="J32" i="2" l="1"/>
  <c r="D53" i="2" l="1"/>
  <c r="B53" i="2"/>
  <c r="F53" i="2"/>
  <c r="C56" i="2" s="1"/>
  <c r="D55" i="2"/>
  <c r="E54" i="2" s="1"/>
  <c r="J33" i="2" s="1"/>
  <c r="J35" i="2" s="1"/>
  <c r="I33" i="2" l="1"/>
  <c r="I41" i="2" s="1"/>
  <c r="I42" i="2" s="1"/>
  <c r="B54" i="2"/>
  <c r="H33" i="2" l="1"/>
  <c r="H41" i="2" s="1"/>
  <c r="H42" i="2" s="1"/>
  <c r="I35" i="2"/>
  <c r="G33" i="2" l="1"/>
  <c r="G41" i="2" s="1"/>
  <c r="G42" i="2" s="1"/>
  <c r="H35" i="2"/>
  <c r="F33" i="2" l="1"/>
  <c r="F41" i="2" s="1"/>
  <c r="F42" i="2" s="1"/>
  <c r="G35" i="2"/>
  <c r="E33" i="2" l="1"/>
  <c r="E41" i="2" s="1"/>
  <c r="E42" i="2" s="1"/>
  <c r="F35" i="2"/>
  <c r="D33" i="2" l="1"/>
  <c r="D41" i="2" s="1"/>
  <c r="D42" i="2" s="1"/>
  <c r="E35" i="2"/>
  <c r="C41" i="2" l="1"/>
  <c r="D35" i="2"/>
  <c r="C42" i="2" l="1"/>
  <c r="J42" i="2" s="1"/>
  <c r="K42" i="2" s="1"/>
  <c r="J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A</author>
  </authors>
  <commentList>
    <comment ref="D28" authorId="0" shapeId="0" xr:uid="{EEE98434-B078-41A3-9E3B-B935596DB4A8}">
      <text>
        <r>
          <rPr>
            <b/>
            <sz val="9"/>
            <color indexed="81"/>
            <rFont val="Tahoma"/>
            <family val="2"/>
          </rPr>
          <t>Sam A:</t>
        </r>
        <r>
          <rPr>
            <sz val="9"/>
            <color indexed="81"/>
            <rFont val="Tahoma"/>
            <family val="2"/>
          </rPr>
          <t xml:space="preserve">
Rounding compared with 19.99 in textbook
</t>
        </r>
      </text>
    </comment>
  </commentList>
</comments>
</file>

<file path=xl/sharedStrings.xml><?xml version="1.0" encoding="utf-8"?>
<sst xmlns="http://schemas.openxmlformats.org/spreadsheetml/2006/main" count="59" uniqueCount="37">
  <si>
    <t>IBNR FOR TPD CLAIMS CALCULATED USING CHAIN LADDER METHOD</t>
  </si>
  <si>
    <t>Cumulative reported claims ($'000) - n months after end of incidence year</t>
  </si>
  <si>
    <t>Incidence year</t>
  </si>
  <si>
    <t>Earned premiums</t>
  </si>
  <si>
    <t>Claim development factors</t>
  </si>
  <si>
    <t xml:space="preserve">*average </t>
  </si>
  <si>
    <t xml:space="preserve">* these are the claims development factors used to estimate claims run-off </t>
  </si>
  <si>
    <t>Duration</t>
  </si>
  <si>
    <t xml:space="preserve">Claims development factors </t>
  </si>
  <si>
    <t>Cumulative reported claims by duration since claim occurred   ($'000) - including IBNR estimates</t>
  </si>
  <si>
    <t>Loss Ratio</t>
  </si>
  <si>
    <t>Estimating claims costs for 2017</t>
  </si>
  <si>
    <t>IBNR claims</t>
  </si>
  <si>
    <t>Average loss ratio based on 2010 to 2016</t>
  </si>
  <si>
    <t>Discount rate</t>
  </si>
  <si>
    <t>IBNR claim payments by payment year</t>
  </si>
  <si>
    <t>Total</t>
  </si>
  <si>
    <t>Total IBNR Reserve</t>
  </si>
  <si>
    <t>Face value</t>
  </si>
  <si>
    <t>Present value</t>
  </si>
  <si>
    <t>Notes</t>
  </si>
  <si>
    <t>The spreadhseet contains the creation of tables 5.2a,b,c and d.</t>
  </si>
  <si>
    <t>The structure of the spreadsheet now separates data, calculations and output.</t>
  </si>
  <si>
    <t>In later spreadsheets, we will have an assumption worksheet (tab).</t>
  </si>
  <si>
    <t>The data for this exercise is shown in the following table.</t>
  </si>
  <si>
    <t>Calculations</t>
  </si>
  <si>
    <t>As an exercise, you should complete these notes to describe how the tables are contructed</t>
  </si>
  <si>
    <t>Total expected claims costs</t>
  </si>
  <si>
    <t>Exercise: Tidy up this spreadsheet to make it easier to read.</t>
  </si>
  <si>
    <t>Table 5.2a Cumulative reported claims</t>
  </si>
  <si>
    <t>Tables</t>
  </si>
  <si>
    <t>Table 5.2b Claim development factors</t>
  </si>
  <si>
    <t xml:space="preserve">average </t>
  </si>
  <si>
    <t>Table 5.2c IBNR claim payments</t>
  </si>
  <si>
    <t>Present value (5% disc.)</t>
  </si>
  <si>
    <t>Total IBNR Liability</t>
  </si>
  <si>
    <t>Table 5.2d Loss ratio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</si>
</sst>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,;\(#,##0.00,\);0.00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0"/>
      <color indexed="10"/>
      <name val="Century Gothic"/>
      <family val="2"/>
    </font>
    <font>
      <sz val="10"/>
      <color theme="2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2"/>
      <name val="Century Gothic"/>
      <family val="2"/>
    </font>
    <font>
      <b/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0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Continuous"/>
    </xf>
    <xf numFmtId="0" fontId="4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/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 applyAlignment="1">
      <alignment horizontal="left"/>
    </xf>
    <xf numFmtId="0" fontId="5" fillId="0" borderId="9" xfId="0" applyFont="1" applyBorder="1" applyAlignment="1">
      <alignment horizontal="center"/>
    </xf>
    <xf numFmtId="3" fontId="4" fillId="0" borderId="9" xfId="0" applyNumberFormat="1" applyFont="1" applyBorder="1"/>
    <xf numFmtId="3" fontId="4" fillId="0" borderId="0" xfId="0" applyNumberFormat="1" applyFont="1" applyBorder="1"/>
    <xf numFmtId="3" fontId="4" fillId="0" borderId="10" xfId="0" applyNumberFormat="1" applyFont="1" applyBorder="1"/>
    <xf numFmtId="0" fontId="4" fillId="0" borderId="0" xfId="0" applyFont="1" applyAlignment="1">
      <alignment horizontal="right"/>
    </xf>
    <xf numFmtId="0" fontId="4" fillId="0" borderId="9" xfId="0" applyFont="1" applyBorder="1" applyAlignment="1">
      <alignment horizontal="center"/>
    </xf>
    <xf numFmtId="164" fontId="4" fillId="0" borderId="0" xfId="0" applyNumberFormat="1" applyFont="1"/>
    <xf numFmtId="9" fontId="4" fillId="0" borderId="0" xfId="1" applyFont="1"/>
    <xf numFmtId="0" fontId="4" fillId="0" borderId="6" xfId="0" applyFont="1" applyBorder="1" applyAlignment="1">
      <alignment horizontal="center"/>
    </xf>
    <xf numFmtId="3" fontId="4" fillId="0" borderId="6" xfId="0" applyNumberFormat="1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0" fontId="4" fillId="0" borderId="11" xfId="0" applyFont="1" applyBorder="1" applyAlignment="1">
      <alignment horizontal="center"/>
    </xf>
    <xf numFmtId="3" fontId="4" fillId="0" borderId="11" xfId="0" applyNumberFormat="1" applyFont="1" applyBorder="1"/>
    <xf numFmtId="3" fontId="4" fillId="0" borderId="2" xfId="0" applyNumberFormat="1" applyFont="1" applyBorder="1"/>
    <xf numFmtId="3" fontId="4" fillId="0" borderId="3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4" fillId="0" borderId="0" xfId="0" applyNumberFormat="1" applyFont="1" applyBorder="1"/>
    <xf numFmtId="4" fontId="4" fillId="0" borderId="10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2" fontId="4" fillId="0" borderId="14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9" xfId="0" applyFont="1" applyBorder="1" applyAlignment="1">
      <alignment horizontal="center" wrapText="1"/>
    </xf>
    <xf numFmtId="0" fontId="4" fillId="0" borderId="12" xfId="0" applyFont="1" applyBorder="1"/>
    <xf numFmtId="3" fontId="4" fillId="0" borderId="12" xfId="0" applyNumberFormat="1" applyFont="1" applyBorder="1"/>
    <xf numFmtId="9" fontId="4" fillId="0" borderId="9" xfId="1" applyFont="1" applyBorder="1"/>
    <xf numFmtId="3" fontId="4" fillId="2" borderId="10" xfId="0" applyNumberFormat="1" applyFont="1" applyFill="1" applyBorder="1"/>
    <xf numFmtId="3" fontId="4" fillId="2" borderId="0" xfId="0" applyNumberFormat="1" applyFont="1" applyFill="1" applyBorder="1"/>
    <xf numFmtId="3" fontId="4" fillId="0" borderId="0" xfId="0" applyNumberFormat="1" applyFont="1"/>
    <xf numFmtId="3" fontId="4" fillId="0" borderId="5" xfId="0" applyNumberFormat="1" applyFont="1" applyBorder="1"/>
    <xf numFmtId="3" fontId="4" fillId="3" borderId="7" xfId="0" applyNumberFormat="1" applyFont="1" applyFill="1" applyBorder="1"/>
    <xf numFmtId="9" fontId="4" fillId="0" borderId="6" xfId="1" applyFont="1" applyBorder="1"/>
    <xf numFmtId="3" fontId="4" fillId="3" borderId="0" xfId="0" applyNumberFormat="1" applyFont="1" applyFill="1"/>
    <xf numFmtId="0" fontId="4" fillId="0" borderId="10" xfId="0" applyFont="1" applyBorder="1"/>
    <xf numFmtId="3" fontId="4" fillId="0" borderId="7" xfId="0" applyNumberFormat="1" applyFont="1" applyBorder="1" applyAlignment="1">
      <alignment horizontal="left" wrapText="1"/>
    </xf>
    <xf numFmtId="9" fontId="4" fillId="4" borderId="8" xfId="1" applyFont="1" applyFill="1" applyBorder="1"/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5" borderId="0" xfId="0" applyNumberFormat="1" applyFont="1" applyFill="1" applyBorder="1" applyAlignment="1">
      <alignment horizontal="center"/>
    </xf>
    <xf numFmtId="0" fontId="4" fillId="0" borderId="3" xfId="0" applyFont="1" applyBorder="1" applyAlignment="1"/>
    <xf numFmtId="0" fontId="4" fillId="0" borderId="2" xfId="0" applyFont="1" applyBorder="1" applyAlignment="1"/>
    <xf numFmtId="0" fontId="3" fillId="0" borderId="9" xfId="0" applyFont="1" applyBorder="1" applyAlignment="1">
      <alignment horizontal="center" wrapText="1"/>
    </xf>
    <xf numFmtId="3" fontId="4" fillId="0" borderId="1" xfId="0" applyNumberFormat="1" applyFont="1" applyBorder="1"/>
    <xf numFmtId="3" fontId="4" fillId="0" borderId="3" xfId="0" applyNumberFormat="1" applyFont="1" applyBorder="1"/>
    <xf numFmtId="3" fontId="4" fillId="0" borderId="9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wrapText="1"/>
    </xf>
    <xf numFmtId="0" fontId="6" fillId="6" borderId="3" xfId="0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3" fontId="4" fillId="0" borderId="19" xfId="0" applyNumberFormat="1" applyFont="1" applyBorder="1" applyAlignment="1">
      <alignment horizontal="center"/>
    </xf>
    <xf numFmtId="3" fontId="4" fillId="0" borderId="20" xfId="0" applyNumberFormat="1" applyFont="1" applyBorder="1" applyAlignment="1">
      <alignment horizontal="center"/>
    </xf>
    <xf numFmtId="3" fontId="4" fillId="0" borderId="21" xfId="0" applyNumberFormat="1" applyFont="1" applyBorder="1" applyAlignment="1">
      <alignment horizontal="center"/>
    </xf>
    <xf numFmtId="3" fontId="4" fillId="0" borderId="23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3" fontId="4" fillId="0" borderId="26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3" fontId="4" fillId="0" borderId="28" xfId="0" applyNumberFormat="1" applyFont="1" applyBorder="1" applyAlignment="1">
      <alignment horizontal="center"/>
    </xf>
    <xf numFmtId="3" fontId="4" fillId="0" borderId="19" xfId="0" applyNumberFormat="1" applyFont="1" applyBorder="1"/>
    <xf numFmtId="3" fontId="4" fillId="0" borderId="21" xfId="0" applyNumberFormat="1" applyFont="1" applyBorder="1"/>
    <xf numFmtId="3" fontId="4" fillId="2" borderId="22" xfId="0" applyNumberFormat="1" applyFont="1" applyFill="1" applyBorder="1"/>
    <xf numFmtId="3" fontId="4" fillId="2" borderId="29" xfId="0" applyNumberFormat="1" applyFont="1" applyFill="1" applyBorder="1"/>
    <xf numFmtId="2" fontId="4" fillId="0" borderId="0" xfId="0" applyNumberFormat="1" applyFont="1" applyBorder="1" applyAlignment="1">
      <alignment horizontal="center"/>
    </xf>
    <xf numFmtId="2" fontId="0" fillId="0" borderId="0" xfId="0" applyNumberFormat="1" applyBorder="1"/>
    <xf numFmtId="0" fontId="4" fillId="0" borderId="32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0" fillId="0" borderId="20" xfId="0" applyNumberFormat="1" applyBorder="1"/>
    <xf numFmtId="0" fontId="0" fillId="0" borderId="0" xfId="0" applyBorder="1"/>
    <xf numFmtId="0" fontId="0" fillId="0" borderId="20" xfId="0" applyBorder="1"/>
    <xf numFmtId="3" fontId="4" fillId="0" borderId="20" xfId="0" applyNumberFormat="1" applyFont="1" applyBorder="1"/>
    <xf numFmtId="4" fontId="4" fillId="0" borderId="22" xfId="0" applyNumberFormat="1" applyFont="1" applyBorder="1" applyAlignment="1">
      <alignment horizontal="center"/>
    </xf>
    <xf numFmtId="4" fontId="4" fillId="0" borderId="23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3" fontId="4" fillId="0" borderId="32" xfId="0" applyNumberFormat="1" applyFont="1" applyBorder="1"/>
    <xf numFmtId="0" fontId="3" fillId="0" borderId="31" xfId="0" applyFont="1" applyBorder="1" applyAlignment="1">
      <alignment horizontal="center" wrapText="1"/>
    </xf>
    <xf numFmtId="0" fontId="4" fillId="0" borderId="30" xfId="0" applyFont="1" applyBorder="1" applyAlignment="1">
      <alignment horizontal="center"/>
    </xf>
    <xf numFmtId="3" fontId="4" fillId="0" borderId="16" xfId="0" applyNumberFormat="1" applyFont="1" applyBorder="1"/>
    <xf numFmtId="3" fontId="4" fillId="0" borderId="17" xfId="0" applyNumberFormat="1" applyFont="1" applyBorder="1"/>
    <xf numFmtId="3" fontId="4" fillId="0" borderId="22" xfId="0" applyNumberFormat="1" applyFont="1" applyBorder="1"/>
    <xf numFmtId="3" fontId="4" fillId="0" borderId="23" xfId="0" applyNumberFormat="1" applyFont="1" applyBorder="1"/>
    <xf numFmtId="3" fontId="4" fillId="0" borderId="30" xfId="0" applyNumberFormat="1" applyFont="1" applyBorder="1"/>
    <xf numFmtId="0" fontId="9" fillId="6" borderId="14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9" fillId="6" borderId="2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3" xfId="0" applyFont="1" applyFill="1" applyBorder="1" applyAlignment="1"/>
    <xf numFmtId="0" fontId="9" fillId="6" borderId="1" xfId="0" applyFont="1" applyFill="1" applyBorder="1" applyAlignment="1"/>
    <xf numFmtId="0" fontId="9" fillId="6" borderId="5" xfId="0" applyFont="1" applyFill="1" applyBorder="1" applyAlignment="1">
      <alignment horizontal="center" wrapText="1"/>
    </xf>
    <xf numFmtId="0" fontId="9" fillId="6" borderId="12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 wrapText="1"/>
    </xf>
    <xf numFmtId="3" fontId="9" fillId="6" borderId="2" xfId="0" applyNumberFormat="1" applyFont="1" applyFill="1" applyBorder="1"/>
    <xf numFmtId="3" fontId="9" fillId="6" borderId="3" xfId="0" applyNumberFormat="1" applyFont="1" applyFill="1" applyBorder="1" applyAlignment="1">
      <alignment horizontal="center"/>
    </xf>
    <xf numFmtId="3" fontId="9" fillId="6" borderId="4" xfId="0" applyNumberFormat="1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 wrapText="1"/>
    </xf>
    <xf numFmtId="0" fontId="9" fillId="6" borderId="10" xfId="0" applyFont="1" applyFill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9" fontId="4" fillId="0" borderId="10" xfId="0" applyNumberFormat="1" applyFont="1" applyBorder="1" applyAlignment="1">
      <alignment horizontal="center"/>
    </xf>
    <xf numFmtId="3" fontId="4" fillId="0" borderId="16" xfId="0" applyNumberFormat="1" applyFont="1" applyBorder="1" applyAlignment="1">
      <alignment horizontal="center"/>
    </xf>
    <xf numFmtId="3" fontId="4" fillId="0" borderId="18" xfId="0" applyNumberFormat="1" applyFont="1" applyBorder="1" applyAlignment="1">
      <alignment horizontal="center"/>
    </xf>
    <xf numFmtId="9" fontId="4" fillId="0" borderId="15" xfId="0" applyNumberFormat="1" applyFont="1" applyBorder="1" applyAlignment="1">
      <alignment horizontal="center"/>
    </xf>
    <xf numFmtId="0" fontId="10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7CC9-B6F6-4BE8-AC09-E1E235C0DD1A}">
  <dimension ref="A1:A8"/>
  <sheetViews>
    <sheetView workbookViewId="0">
      <selection activeCell="A9" sqref="A9"/>
    </sheetView>
  </sheetViews>
  <sheetFormatPr defaultRowHeight="15" x14ac:dyDescent="0.25"/>
  <sheetData>
    <row r="1" spans="1:1" x14ac:dyDescent="0.25">
      <c r="A1" s="91" t="s">
        <v>20</v>
      </c>
    </row>
    <row r="3" spans="1:1" x14ac:dyDescent="0.25">
      <c r="A3" t="s">
        <v>21</v>
      </c>
    </row>
    <row r="5" spans="1:1" x14ac:dyDescent="0.25">
      <c r="A5" t="s">
        <v>22</v>
      </c>
    </row>
    <row r="6" spans="1:1" x14ac:dyDescent="0.25">
      <c r="A6" t="s">
        <v>23</v>
      </c>
    </row>
    <row r="8" spans="1:1" x14ac:dyDescent="0.25">
      <c r="A8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4F000-769A-42FD-A379-309696E6E6DF}">
  <dimension ref="B2:S57"/>
  <sheetViews>
    <sheetView topLeftCell="A7" workbookViewId="0">
      <selection activeCell="B18" sqref="B18:S60"/>
    </sheetView>
  </sheetViews>
  <sheetFormatPr defaultColWidth="10.7109375" defaultRowHeight="13.5" x14ac:dyDescent="0.25"/>
  <cols>
    <col min="1" max="1" width="2.7109375" style="2" customWidth="1"/>
    <col min="2" max="4" width="10.7109375" style="79"/>
    <col min="5" max="16384" width="10.7109375" style="2"/>
  </cols>
  <sheetData>
    <row r="2" spans="2:19" ht="11.25" customHeight="1" x14ac:dyDescent="0.25">
      <c r="B2" s="1" t="s">
        <v>0</v>
      </c>
      <c r="C2" s="1"/>
      <c r="D2" s="1"/>
    </row>
    <row r="4" spans="2:19" x14ac:dyDescent="0.25">
      <c r="B4" s="93" t="s">
        <v>24</v>
      </c>
      <c r="C4" s="93"/>
      <c r="D4" s="93"/>
      <c r="E4" s="93"/>
      <c r="F4" s="93"/>
      <c r="G4" s="93"/>
      <c r="H4" s="93"/>
    </row>
    <row r="5" spans="2:19" ht="11.25" customHeight="1" x14ac:dyDescent="0.25">
      <c r="B5" s="3"/>
      <c r="C5" s="3"/>
      <c r="D5" s="3"/>
      <c r="E5" s="4"/>
      <c r="F5" s="4"/>
      <c r="G5" s="4"/>
      <c r="H5" s="4"/>
      <c r="I5" s="5"/>
      <c r="J5" s="5"/>
      <c r="K5" s="5"/>
      <c r="L5" s="5"/>
      <c r="M5" s="5"/>
      <c r="N5" s="5"/>
      <c r="O5" s="5"/>
    </row>
    <row r="6" spans="2:19" ht="11.25" customHeight="1" x14ac:dyDescent="0.25">
      <c r="B6" s="6"/>
      <c r="C6" s="7"/>
      <c r="D6" s="8" t="s">
        <v>1</v>
      </c>
      <c r="E6" s="9"/>
      <c r="F6" s="9"/>
      <c r="G6" s="9"/>
      <c r="H6" s="9"/>
      <c r="I6" s="9"/>
      <c r="J6" s="9"/>
      <c r="K6" s="10"/>
      <c r="L6" s="11"/>
      <c r="M6" s="11"/>
      <c r="N6" s="11"/>
      <c r="O6" s="11"/>
    </row>
    <row r="7" spans="2:19" ht="38.25" customHeight="1" x14ac:dyDescent="0.25">
      <c r="B7" s="12" t="s">
        <v>2</v>
      </c>
      <c r="C7" s="13" t="s">
        <v>3</v>
      </c>
      <c r="D7" s="12">
        <v>0</v>
      </c>
      <c r="E7" s="14">
        <v>12</v>
      </c>
      <c r="F7" s="14">
        <f>E7+12</f>
        <v>24</v>
      </c>
      <c r="G7" s="14">
        <f>F7+12</f>
        <v>36</v>
      </c>
      <c r="H7" s="14">
        <f>G7+12</f>
        <v>48</v>
      </c>
      <c r="I7" s="14">
        <f>H7+12</f>
        <v>60</v>
      </c>
      <c r="J7" s="14">
        <f>I7+12</f>
        <v>72</v>
      </c>
      <c r="K7" s="15">
        <f>J7+12</f>
        <v>84</v>
      </c>
      <c r="L7" s="16"/>
      <c r="N7" s="16"/>
      <c r="O7" s="16"/>
    </row>
    <row r="8" spans="2:19" ht="11.25" customHeight="1" x14ac:dyDescent="0.25">
      <c r="B8" s="17"/>
      <c r="C8" s="17"/>
      <c r="D8" s="18"/>
      <c r="E8" s="18"/>
      <c r="F8" s="18"/>
      <c r="G8" s="18"/>
      <c r="H8" s="18"/>
      <c r="I8" s="19"/>
      <c r="J8" s="19"/>
      <c r="K8" s="20"/>
      <c r="L8" s="5"/>
      <c r="M8" s="21"/>
      <c r="N8" s="5"/>
      <c r="O8" s="5"/>
    </row>
    <row r="9" spans="2:19" ht="11.25" customHeight="1" x14ac:dyDescent="0.25">
      <c r="B9" s="22">
        <v>2010</v>
      </c>
      <c r="C9" s="23">
        <v>60124.691358024691</v>
      </c>
      <c r="D9" s="24">
        <v>3330.86</v>
      </c>
      <c r="E9" s="24">
        <v>12811</v>
      </c>
      <c r="F9" s="24">
        <v>20370</v>
      </c>
      <c r="G9" s="24">
        <v>26656</v>
      </c>
      <c r="H9" s="24">
        <v>37667</v>
      </c>
      <c r="I9" s="24">
        <v>44414</v>
      </c>
      <c r="J9" s="24">
        <v>48701</v>
      </c>
      <c r="K9" s="25">
        <v>48701</v>
      </c>
      <c r="L9" s="5"/>
      <c r="N9" s="5"/>
      <c r="O9" s="5"/>
      <c r="P9" s="26"/>
    </row>
    <row r="10" spans="2:19" ht="11.25" customHeight="1" x14ac:dyDescent="0.25">
      <c r="B10" s="27">
        <f>B9+1</f>
        <v>2011</v>
      </c>
      <c r="C10" s="23">
        <v>65235.290123456791</v>
      </c>
      <c r="D10" s="24">
        <v>1447.6499999999999</v>
      </c>
      <c r="E10" s="24">
        <v>9651</v>
      </c>
      <c r="F10" s="24">
        <v>16995</v>
      </c>
      <c r="G10" s="24">
        <v>30354</v>
      </c>
      <c r="H10" s="24">
        <v>40594</v>
      </c>
      <c r="I10" s="24">
        <v>44231</v>
      </c>
      <c r="J10" s="24">
        <v>44373</v>
      </c>
      <c r="K10" s="25"/>
      <c r="L10" s="5"/>
      <c r="M10" s="5"/>
      <c r="N10" s="5"/>
      <c r="O10" s="5"/>
      <c r="P10" s="28"/>
      <c r="Q10" s="28"/>
      <c r="R10" s="28"/>
      <c r="S10" s="29"/>
    </row>
    <row r="11" spans="2:19" ht="11.25" customHeight="1" x14ac:dyDescent="0.25">
      <c r="B11" s="27">
        <f>B10+1</f>
        <v>2012</v>
      </c>
      <c r="C11" s="23">
        <v>75281.524802469125</v>
      </c>
      <c r="D11" s="24">
        <v>1529.55</v>
      </c>
      <c r="E11" s="24">
        <v>16995</v>
      </c>
      <c r="F11" s="24">
        <v>40180</v>
      </c>
      <c r="G11" s="24">
        <v>58866</v>
      </c>
      <c r="H11" s="24">
        <v>71707</v>
      </c>
      <c r="I11" s="24">
        <f>H11</f>
        <v>71707</v>
      </c>
      <c r="J11" s="24"/>
      <c r="K11" s="25"/>
      <c r="L11" s="5"/>
      <c r="N11" s="5"/>
      <c r="O11" s="5"/>
      <c r="P11" s="28"/>
      <c r="Q11" s="28"/>
      <c r="R11" s="28"/>
      <c r="S11" s="29"/>
    </row>
    <row r="12" spans="2:19" ht="11.25" customHeight="1" x14ac:dyDescent="0.25">
      <c r="B12" s="27">
        <f>B11+1</f>
        <v>2013</v>
      </c>
      <c r="C12" s="23">
        <v>78970.319517790107</v>
      </c>
      <c r="D12" s="24">
        <v>5161.32</v>
      </c>
      <c r="E12" s="24">
        <v>28674</v>
      </c>
      <c r="F12" s="24">
        <v>47432</v>
      </c>
      <c r="G12" s="24">
        <v>70340</v>
      </c>
      <c r="H12" s="24">
        <v>71690</v>
      </c>
      <c r="I12" s="24"/>
      <c r="J12" s="24"/>
      <c r="K12" s="25"/>
      <c r="L12" s="5"/>
      <c r="M12" s="5"/>
      <c r="N12" s="5"/>
      <c r="O12" s="5"/>
      <c r="P12" s="28"/>
      <c r="Q12" s="28"/>
      <c r="R12" s="28"/>
      <c r="S12" s="29"/>
    </row>
    <row r="13" spans="2:19" ht="11.25" customHeight="1" x14ac:dyDescent="0.25">
      <c r="B13" s="27">
        <f>B12+1</f>
        <v>2014</v>
      </c>
      <c r="C13" s="23">
        <v>80154.874310556945</v>
      </c>
      <c r="D13" s="24">
        <v>6225.18</v>
      </c>
      <c r="E13" s="24">
        <v>27066</v>
      </c>
      <c r="F13" s="24">
        <v>46783</v>
      </c>
      <c r="G13" s="24">
        <v>48804</v>
      </c>
      <c r="H13" s="24"/>
      <c r="I13" s="24"/>
      <c r="J13" s="24"/>
      <c r="K13" s="25"/>
      <c r="L13" s="5"/>
      <c r="M13" s="5"/>
      <c r="N13" s="5"/>
      <c r="O13" s="5"/>
      <c r="P13" s="28"/>
      <c r="Q13" s="28"/>
      <c r="R13" s="28"/>
      <c r="S13" s="29"/>
    </row>
    <row r="14" spans="2:19" ht="11.25" customHeight="1" x14ac:dyDescent="0.25">
      <c r="B14" s="27">
        <f>B13+1</f>
        <v>2015</v>
      </c>
      <c r="C14" s="23">
        <v>76948.679338134665</v>
      </c>
      <c r="D14" s="24">
        <v>4325</v>
      </c>
      <c r="E14" s="24">
        <v>19477</v>
      </c>
      <c r="F14" s="24">
        <v>31732</v>
      </c>
      <c r="G14" s="24"/>
      <c r="H14" s="24"/>
      <c r="I14" s="24"/>
      <c r="J14" s="24"/>
      <c r="K14" s="25"/>
      <c r="L14" s="5"/>
      <c r="M14" s="5"/>
      <c r="N14" s="5"/>
      <c r="O14" s="5"/>
    </row>
    <row r="15" spans="2:19" ht="11.25" customHeight="1" x14ac:dyDescent="0.25">
      <c r="B15" s="27">
        <f>B14+1</f>
        <v>2016</v>
      </c>
      <c r="C15" s="23">
        <v>75409.705751371977</v>
      </c>
      <c r="D15" s="24">
        <v>931.6</v>
      </c>
      <c r="E15" s="24">
        <v>18632</v>
      </c>
      <c r="F15" s="24"/>
      <c r="G15" s="24"/>
      <c r="H15" s="24"/>
      <c r="I15" s="24"/>
      <c r="J15" s="24"/>
      <c r="K15" s="25"/>
      <c r="L15" s="5"/>
      <c r="M15" s="5"/>
      <c r="N15" s="5"/>
      <c r="O15" s="5"/>
    </row>
    <row r="16" spans="2:19" ht="11.25" customHeight="1" x14ac:dyDescent="0.25">
      <c r="B16" s="30">
        <f>B15+1</f>
        <v>2017</v>
      </c>
      <c r="C16" s="31">
        <v>77294.948395156272</v>
      </c>
      <c r="D16" s="32">
        <v>2232</v>
      </c>
      <c r="E16" s="32"/>
      <c r="F16" s="32"/>
      <c r="G16" s="32"/>
      <c r="H16" s="32"/>
      <c r="I16" s="32"/>
      <c r="J16" s="32"/>
      <c r="K16" s="33"/>
      <c r="L16" s="5"/>
      <c r="M16" s="5"/>
      <c r="N16" s="5"/>
      <c r="O16" s="5"/>
    </row>
    <row r="17" spans="2:15" ht="11.25" customHeight="1" x14ac:dyDescent="0.25"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5"/>
      <c r="M17" s="5"/>
      <c r="N17" s="5"/>
      <c r="O17" s="5"/>
    </row>
    <row r="18" spans="2:15" ht="11.25" customHeight="1" x14ac:dyDescent="0.25"/>
    <row r="19" spans="2:15" ht="33" customHeight="1" x14ac:dyDescent="0.25"/>
    <row r="20" spans="2:15" ht="11.25" customHeight="1" x14ac:dyDescent="0.25"/>
    <row r="21" spans="2:15" ht="11.25" customHeight="1" x14ac:dyDescent="0.25"/>
    <row r="22" spans="2:15" ht="11.25" customHeight="1" x14ac:dyDescent="0.25"/>
    <row r="23" spans="2:15" ht="11.25" customHeight="1" x14ac:dyDescent="0.25"/>
    <row r="24" spans="2:15" ht="11.25" customHeight="1" x14ac:dyDescent="0.25"/>
    <row r="25" spans="2:15" ht="11.25" customHeight="1" x14ac:dyDescent="0.25"/>
    <row r="26" spans="2:15" ht="11.25" customHeight="1" x14ac:dyDescent="0.25"/>
    <row r="27" spans="2:15" ht="11.25" customHeight="1" x14ac:dyDescent="0.25"/>
    <row r="28" spans="2:15" ht="11.25" customHeight="1" x14ac:dyDescent="0.25"/>
    <row r="29" spans="2:15" ht="11.25" customHeight="1" x14ac:dyDescent="0.25"/>
    <row r="30" spans="2:15" ht="11.25" customHeight="1" x14ac:dyDescent="0.25"/>
    <row r="31" spans="2:15" ht="11.25" customHeight="1" x14ac:dyDescent="0.25"/>
    <row r="32" spans="2:15" ht="11.25" customHeight="1" x14ac:dyDescent="0.25"/>
    <row r="33" ht="11.25" customHeight="1" x14ac:dyDescent="0.25"/>
    <row r="34" ht="30.75" customHeight="1" x14ac:dyDescent="0.25"/>
    <row r="35" ht="11.25" customHeight="1" x14ac:dyDescent="0.25"/>
    <row r="36" ht="11.25" customHeight="1" x14ac:dyDescent="0.25"/>
    <row r="37" ht="11.25" customHeight="1" x14ac:dyDescent="0.25"/>
    <row r="38" ht="37.5" customHeight="1" x14ac:dyDescent="0.25"/>
    <row r="39" ht="38.25" customHeight="1" x14ac:dyDescent="0.25"/>
    <row r="40" ht="11.25" customHeight="1" x14ac:dyDescent="0.25"/>
    <row r="41" ht="11.25" customHeight="1" x14ac:dyDescent="0.25"/>
    <row r="42" ht="11.25" customHeight="1" x14ac:dyDescent="0.25"/>
    <row r="43" ht="11.25" customHeight="1" x14ac:dyDescent="0.25"/>
    <row r="44" ht="11.25" customHeight="1" x14ac:dyDescent="0.25"/>
    <row r="45" ht="11.25" customHeight="1" x14ac:dyDescent="0.25"/>
    <row r="46" ht="11.25" customHeight="1" x14ac:dyDescent="0.25"/>
    <row r="47" ht="11.25" customHeight="1" x14ac:dyDescent="0.25"/>
    <row r="48" ht="11.25" customHeight="1" x14ac:dyDescent="0.25"/>
    <row r="49" ht="34.5" customHeight="1" x14ac:dyDescent="0.25"/>
    <row r="50" ht="11.25" customHeight="1" x14ac:dyDescent="0.25"/>
    <row r="52" ht="11.25" customHeight="1" x14ac:dyDescent="0.25"/>
    <row r="53" ht="11.25" customHeight="1" x14ac:dyDescent="0.25"/>
    <row r="54" ht="11.25" customHeight="1" x14ac:dyDescent="0.25"/>
    <row r="55" ht="33" customHeight="1" x14ac:dyDescent="0.25"/>
    <row r="56" ht="11.25" customHeight="1" x14ac:dyDescent="0.25"/>
    <row r="57" ht="11.25" customHeight="1" x14ac:dyDescent="0.25"/>
  </sheetData>
  <mergeCells count="2">
    <mergeCell ref="B4:H4"/>
    <mergeCell ref="D6:K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F152B-EF54-429D-BBCB-66A6F930116E}">
  <dimension ref="A1:R56"/>
  <sheetViews>
    <sheetView topLeftCell="A43" workbookViewId="0">
      <selection activeCell="A45" sqref="A45:D55"/>
    </sheetView>
  </sheetViews>
  <sheetFormatPr defaultRowHeight="15" x14ac:dyDescent="0.25"/>
  <cols>
    <col min="1" max="1" width="11.140625" customWidth="1"/>
    <col min="2" max="2" width="10.5703125" customWidth="1"/>
    <col min="3" max="3" width="10.85546875" customWidth="1"/>
    <col min="5" max="5" width="12" customWidth="1"/>
    <col min="6" max="6" width="10.28515625" customWidth="1"/>
    <col min="12" max="12" width="12.140625" customWidth="1"/>
    <col min="13" max="13" width="11" customWidth="1"/>
    <col min="14" max="14" width="11.140625" customWidth="1"/>
    <col min="15" max="15" width="10.28515625" customWidth="1"/>
    <col min="16" max="16" width="11.140625" customWidth="1"/>
    <col min="17" max="17" width="11" customWidth="1"/>
  </cols>
  <sheetData>
    <row r="1" spans="1:18" x14ac:dyDescent="0.25">
      <c r="A1" s="91" t="s">
        <v>25</v>
      </c>
    </row>
    <row r="2" spans="1:18" x14ac:dyDescent="0.25">
      <c r="A2" s="91" t="s">
        <v>28</v>
      </c>
    </row>
    <row r="3" spans="1:18" x14ac:dyDescent="0.25">
      <c r="A3" s="17"/>
      <c r="B3" s="36"/>
      <c r="C3" s="37" t="s">
        <v>4</v>
      </c>
      <c r="D3" s="37"/>
      <c r="E3" s="37"/>
      <c r="F3" s="37"/>
      <c r="G3" s="37"/>
      <c r="H3" s="37"/>
      <c r="I3" s="37"/>
      <c r="J3" s="38"/>
      <c r="K3" s="5"/>
      <c r="L3" s="5"/>
      <c r="M3" s="5"/>
      <c r="N3" s="5"/>
      <c r="O3" s="2"/>
      <c r="P3" s="2"/>
      <c r="Q3" s="2"/>
      <c r="R3" s="2"/>
    </row>
    <row r="4" spans="1:18" ht="40.5" x14ac:dyDescent="0.25">
      <c r="A4" s="12" t="s">
        <v>2</v>
      </c>
      <c r="B4" s="13" t="s">
        <v>3</v>
      </c>
      <c r="C4" s="14">
        <v>0</v>
      </c>
      <c r="D4" s="14">
        <v>12</v>
      </c>
      <c r="E4" s="14">
        <f>D4+12</f>
        <v>24</v>
      </c>
      <c r="F4" s="14">
        <f>E4+12</f>
        <v>36</v>
      </c>
      <c r="G4" s="14">
        <f>F4+12</f>
        <v>48</v>
      </c>
      <c r="H4" s="14">
        <f>G4+12</f>
        <v>60</v>
      </c>
      <c r="I4" s="14">
        <f>H4+12</f>
        <v>72</v>
      </c>
      <c r="J4" s="15">
        <f>I4+12</f>
        <v>84</v>
      </c>
      <c r="K4" s="5"/>
      <c r="L4" s="5"/>
      <c r="M4" s="5"/>
      <c r="N4" s="5"/>
      <c r="O4" s="2"/>
      <c r="P4" s="2"/>
      <c r="Q4" s="2"/>
      <c r="R4" s="2"/>
    </row>
    <row r="5" spans="1:18" x14ac:dyDescent="0.25">
      <c r="A5" s="39"/>
      <c r="B5" s="40"/>
      <c r="C5" s="16"/>
      <c r="D5" s="16"/>
      <c r="E5" s="16"/>
      <c r="F5" s="16"/>
      <c r="G5" s="16"/>
      <c r="H5" s="16"/>
      <c r="I5" s="16"/>
      <c r="J5" s="41"/>
      <c r="K5" s="5"/>
      <c r="L5" s="5"/>
      <c r="M5" s="5"/>
      <c r="N5" s="5"/>
      <c r="O5" s="2"/>
      <c r="P5" s="2"/>
      <c r="Q5" s="2"/>
      <c r="R5" s="2"/>
    </row>
    <row r="6" spans="1:18" x14ac:dyDescent="0.25">
      <c r="A6" s="42">
        <f>Data!B9</f>
        <v>2010</v>
      </c>
      <c r="B6" s="23">
        <f>Data!C9</f>
        <v>60124.691358024691</v>
      </c>
      <c r="C6" s="43"/>
      <c r="D6" s="44">
        <f>Data!E9/Data!D9</f>
        <v>3.8461538461538458</v>
      </c>
      <c r="E6" s="44">
        <f>Data!F9/Data!E9</f>
        <v>1.5900398095386776</v>
      </c>
      <c r="F6" s="44">
        <f>Data!G9/Data!F9</f>
        <v>1.3085910652920962</v>
      </c>
      <c r="G6" s="44">
        <f>Data!H9/Data!G9</f>
        <v>1.413077731092437</v>
      </c>
      <c r="H6" s="44">
        <f>Data!I9/Data!H9</f>
        <v>1.1791223086521359</v>
      </c>
      <c r="I6" s="44">
        <f>Data!J9/Data!I9</f>
        <v>1.096523618678795</v>
      </c>
      <c r="J6" s="45">
        <f>Data!K9/Data!J9</f>
        <v>1</v>
      </c>
      <c r="K6" s="5"/>
      <c r="L6" s="5"/>
      <c r="M6" s="5"/>
      <c r="N6" s="5"/>
      <c r="O6" s="2"/>
      <c r="P6" s="2"/>
      <c r="Q6" s="2"/>
      <c r="R6" s="2"/>
    </row>
    <row r="7" spans="1:18" x14ac:dyDescent="0.25">
      <c r="A7" s="42">
        <f>A6+1</f>
        <v>2011</v>
      </c>
      <c r="B7" s="23">
        <f>Data!C10</f>
        <v>65235.290123456791</v>
      </c>
      <c r="C7" s="46"/>
      <c r="D7" s="44">
        <f>Data!E10/Data!D10</f>
        <v>6.666666666666667</v>
      </c>
      <c r="E7" s="44">
        <f>Data!F10/Data!E10</f>
        <v>1.7609574137395088</v>
      </c>
      <c r="F7" s="44">
        <f>Data!G10/Data!F10</f>
        <v>1.7860547219770522</v>
      </c>
      <c r="G7" s="44">
        <f>Data!H10/Data!G10</f>
        <v>1.3373525729722606</v>
      </c>
      <c r="H7" s="44">
        <f>Data!I10/Data!H10</f>
        <v>1.0895945213578362</v>
      </c>
      <c r="I7" s="44">
        <f>Data!J10/Data!I10</f>
        <v>1.0032104180326016</v>
      </c>
      <c r="J7" s="45"/>
      <c r="K7" s="5"/>
      <c r="L7" s="5"/>
      <c r="M7" s="5"/>
      <c r="N7" s="5"/>
      <c r="O7" s="2"/>
      <c r="P7" s="2"/>
      <c r="Q7" s="2"/>
      <c r="R7" s="2"/>
    </row>
    <row r="8" spans="1:18" x14ac:dyDescent="0.25">
      <c r="A8" s="42">
        <f>A7+1</f>
        <v>2012</v>
      </c>
      <c r="B8" s="23">
        <f>Data!C11</f>
        <v>75281.524802469125</v>
      </c>
      <c r="C8" s="46"/>
      <c r="D8" s="44">
        <f>Data!E11/Data!D11</f>
        <v>11.111111111111111</v>
      </c>
      <c r="E8" s="44">
        <f>Data!F11/Data!E11</f>
        <v>2.3642247719917622</v>
      </c>
      <c r="F8" s="44">
        <f>Data!G11/Data!F11</f>
        <v>1.4650572424091588</v>
      </c>
      <c r="G8" s="44">
        <f>Data!H11/Data!G11</f>
        <v>1.2181395032786329</v>
      </c>
      <c r="H8" s="44">
        <f>Data!I11/Data!H11</f>
        <v>1</v>
      </c>
      <c r="I8" s="44"/>
      <c r="J8" s="45"/>
      <c r="K8" s="5"/>
      <c r="L8" s="5"/>
      <c r="M8" s="5"/>
      <c r="N8" s="5"/>
      <c r="O8" s="2"/>
      <c r="P8" s="2"/>
      <c r="Q8" s="2"/>
      <c r="R8" s="2"/>
    </row>
    <row r="9" spans="1:18" x14ac:dyDescent="0.25">
      <c r="A9" s="42">
        <f>A8+1</f>
        <v>2013</v>
      </c>
      <c r="B9" s="23">
        <f>Data!C12</f>
        <v>78970.319517790107</v>
      </c>
      <c r="C9" s="46"/>
      <c r="D9" s="44">
        <f>Data!E12/Data!D12</f>
        <v>5.5555555555555562</v>
      </c>
      <c r="E9" s="44">
        <f>Data!F12/Data!E12</f>
        <v>1.6541814884564414</v>
      </c>
      <c r="F9" s="44">
        <f>Data!G12/Data!F12</f>
        <v>1.4829650868611908</v>
      </c>
      <c r="G9" s="44">
        <f>Data!H12/Data!G12</f>
        <v>1.0191924936025021</v>
      </c>
      <c r="H9" s="44"/>
      <c r="I9" s="44"/>
      <c r="J9" s="45"/>
      <c r="K9" s="5"/>
      <c r="L9" s="5"/>
      <c r="M9" s="5"/>
      <c r="N9" s="5"/>
      <c r="O9" s="2"/>
      <c r="P9" s="2"/>
      <c r="Q9" s="2"/>
      <c r="R9" s="2"/>
    </row>
    <row r="10" spans="1:18" x14ac:dyDescent="0.25">
      <c r="A10" s="42">
        <f>A9+1</f>
        <v>2014</v>
      </c>
      <c r="B10" s="23">
        <f>Data!C13</f>
        <v>80154.874310556945</v>
      </c>
      <c r="C10" s="46"/>
      <c r="D10" s="44">
        <f>Data!E13/Data!D13</f>
        <v>4.3478260869565215</v>
      </c>
      <c r="E10" s="44">
        <f>Data!F13/Data!E13</f>
        <v>1.7284785339540383</v>
      </c>
      <c r="F10" s="44">
        <f>Data!G13/Data!F13</f>
        <v>1.0431994527926811</v>
      </c>
      <c r="G10" s="44"/>
      <c r="H10" s="44"/>
      <c r="I10" s="44"/>
      <c r="J10" s="45"/>
      <c r="K10" s="5"/>
      <c r="L10" s="5"/>
      <c r="M10" s="5"/>
      <c r="N10" s="5"/>
      <c r="O10" s="2"/>
      <c r="P10" s="2"/>
      <c r="Q10" s="2"/>
      <c r="R10" s="2"/>
    </row>
    <row r="11" spans="1:18" x14ac:dyDescent="0.25">
      <c r="A11" s="42">
        <f>A10+1</f>
        <v>2015</v>
      </c>
      <c r="B11" s="23">
        <f>Data!C14</f>
        <v>76948.679338134665</v>
      </c>
      <c r="C11" s="46"/>
      <c r="D11" s="44">
        <f>Data!E14/Data!D14</f>
        <v>4.5033526011560694</v>
      </c>
      <c r="E11" s="44">
        <f>Data!F14/Data!E14</f>
        <v>1.6292036761308211</v>
      </c>
      <c r="F11" s="44"/>
      <c r="G11" s="44"/>
      <c r="H11" s="44"/>
      <c r="I11" s="44"/>
      <c r="J11" s="45"/>
      <c r="K11" s="5"/>
      <c r="L11" s="5"/>
      <c r="M11" s="5"/>
      <c r="N11" s="5"/>
      <c r="O11" s="2"/>
      <c r="P11" s="2"/>
      <c r="Q11" s="2"/>
      <c r="R11" s="2"/>
    </row>
    <row r="12" spans="1:18" x14ac:dyDescent="0.25">
      <c r="A12" s="42">
        <f>A11+1</f>
        <v>2016</v>
      </c>
      <c r="B12" s="23">
        <f>Data!C15</f>
        <v>75409.705751371977</v>
      </c>
      <c r="C12" s="46"/>
      <c r="D12" s="44">
        <f>Data!E15/Data!D15</f>
        <v>20</v>
      </c>
      <c r="E12" s="24"/>
      <c r="F12" s="24"/>
      <c r="G12" s="24"/>
      <c r="H12" s="24"/>
      <c r="I12" s="24"/>
      <c r="J12" s="25"/>
      <c r="K12" s="24"/>
      <c r="L12" s="5"/>
      <c r="M12" s="5"/>
      <c r="N12" s="5"/>
      <c r="O12" s="2"/>
      <c r="P12" s="2"/>
      <c r="Q12" s="2"/>
      <c r="R12" s="2"/>
    </row>
    <row r="13" spans="1:18" x14ac:dyDescent="0.25">
      <c r="A13" s="42">
        <f>A12+1</f>
        <v>2017</v>
      </c>
      <c r="B13" s="23">
        <f>Data!C16</f>
        <v>77294.948395156272</v>
      </c>
      <c r="C13" s="46"/>
      <c r="D13" s="24"/>
      <c r="E13" s="24"/>
      <c r="F13" s="24"/>
      <c r="G13" s="24"/>
      <c r="H13" s="24"/>
      <c r="I13" s="24"/>
      <c r="J13" s="25"/>
      <c r="K13" s="24"/>
      <c r="L13" s="5"/>
      <c r="M13" s="5"/>
      <c r="N13" s="5"/>
      <c r="O13" s="2"/>
      <c r="P13" s="2"/>
      <c r="Q13" s="2"/>
      <c r="R13" s="2"/>
    </row>
    <row r="14" spans="1:18" x14ac:dyDescent="0.25">
      <c r="A14" s="42"/>
      <c r="B14" s="27"/>
      <c r="C14" s="46"/>
      <c r="D14" s="24"/>
      <c r="E14" s="24"/>
      <c r="F14" s="24"/>
      <c r="G14" s="24"/>
      <c r="H14" s="24"/>
      <c r="I14" s="24"/>
      <c r="J14" s="25"/>
      <c r="K14" s="5"/>
      <c r="L14" s="5"/>
      <c r="M14" s="5"/>
      <c r="N14" s="5"/>
      <c r="O14" s="2"/>
      <c r="P14" s="2"/>
      <c r="Q14" s="2"/>
      <c r="R14" s="2"/>
    </row>
    <row r="15" spans="1:18" x14ac:dyDescent="0.25">
      <c r="A15" s="47" t="s">
        <v>5</v>
      </c>
      <c r="B15" s="48"/>
      <c r="C15" s="48"/>
      <c r="D15" s="49">
        <f>AVERAGE(D6:D12)</f>
        <v>8.0043808382285384</v>
      </c>
      <c r="E15" s="49">
        <f>AVERAGE(E6:E12)</f>
        <v>1.7878476156352086</v>
      </c>
      <c r="F15" s="49">
        <f>AVERAGE(F6:F12)</f>
        <v>1.4171735138664356</v>
      </c>
      <c r="G15" s="49">
        <f>AVERAGE(G6:G12)</f>
        <v>1.2469405752364582</v>
      </c>
      <c r="H15" s="49">
        <f>AVERAGE(H6:H12)</f>
        <v>1.0895722766699907</v>
      </c>
      <c r="I15" s="49">
        <f>AVERAGE(I6:I12)</f>
        <v>1.0498670183556982</v>
      </c>
      <c r="J15" s="49">
        <f>AVERAGE(J6:J12)</f>
        <v>1</v>
      </c>
      <c r="K15" s="5"/>
      <c r="L15" s="46"/>
      <c r="M15" s="2"/>
      <c r="N15" s="5"/>
      <c r="O15" s="2"/>
      <c r="P15" s="2"/>
      <c r="Q15" s="2"/>
      <c r="R15" s="2"/>
    </row>
    <row r="16" spans="1:18" x14ac:dyDescent="0.25">
      <c r="A16" s="21" t="s">
        <v>6</v>
      </c>
      <c r="B16" s="46"/>
      <c r="C16" s="46"/>
      <c r="D16" s="44"/>
      <c r="E16" s="44"/>
      <c r="F16" s="44"/>
      <c r="G16" s="44"/>
      <c r="H16" s="44"/>
      <c r="I16" s="44"/>
      <c r="J16" s="44"/>
      <c r="K16" s="5"/>
      <c r="L16" s="46"/>
      <c r="M16" s="2"/>
      <c r="N16" s="5"/>
      <c r="O16" s="2"/>
      <c r="P16" s="2"/>
      <c r="Q16" s="2"/>
      <c r="R16" s="2"/>
    </row>
    <row r="17" spans="1:18" x14ac:dyDescent="0.25">
      <c r="A17" s="21"/>
      <c r="B17" s="46"/>
      <c r="C17" s="46"/>
      <c r="D17" s="44"/>
      <c r="E17" s="44"/>
      <c r="F17" s="44"/>
      <c r="G17" s="44"/>
      <c r="H17" s="44"/>
      <c r="I17" s="44"/>
      <c r="J17" s="44"/>
      <c r="K17" s="5"/>
      <c r="L17" s="46"/>
      <c r="M17" s="2"/>
      <c r="N17" s="5"/>
      <c r="O17" s="2"/>
      <c r="P17" s="2"/>
      <c r="Q17" s="2"/>
      <c r="R17" s="2"/>
    </row>
    <row r="18" spans="1:18" x14ac:dyDescent="0.25">
      <c r="A18" s="50" t="s">
        <v>7</v>
      </c>
      <c r="B18" s="50"/>
      <c r="C18" s="48">
        <f>C4</f>
        <v>0</v>
      </c>
      <c r="D18" s="48">
        <f>D4</f>
        <v>12</v>
      </c>
      <c r="E18" s="48">
        <f>E4</f>
        <v>24</v>
      </c>
      <c r="F18" s="48">
        <f>F4</f>
        <v>36</v>
      </c>
      <c r="G18" s="48">
        <f>G4</f>
        <v>48</v>
      </c>
      <c r="H18" s="48">
        <f>H4</f>
        <v>60</v>
      </c>
      <c r="I18" s="48">
        <f>I4</f>
        <v>72</v>
      </c>
      <c r="J18" s="48">
        <f>J4</f>
        <v>84</v>
      </c>
      <c r="K18" s="5"/>
      <c r="L18" s="46"/>
      <c r="M18" s="2"/>
      <c r="N18" s="5"/>
      <c r="O18" s="2"/>
      <c r="P18" s="2"/>
      <c r="Q18" s="2"/>
      <c r="R18" s="2"/>
    </row>
    <row r="19" spans="1:18" x14ac:dyDescent="0.25">
      <c r="A19" s="51" t="s">
        <v>8</v>
      </c>
      <c r="B19" s="52"/>
      <c r="C19" s="48">
        <f>C15</f>
        <v>0</v>
      </c>
      <c r="D19" s="53">
        <f>D15</f>
        <v>8.0043808382285384</v>
      </c>
      <c r="E19" s="53">
        <f>E15</f>
        <v>1.7878476156352086</v>
      </c>
      <c r="F19" s="53">
        <f>F15</f>
        <v>1.4171735138664356</v>
      </c>
      <c r="G19" s="53">
        <f>G15</f>
        <v>1.2469405752364582</v>
      </c>
      <c r="H19" s="53">
        <f>H15</f>
        <v>1.0895722766699907</v>
      </c>
      <c r="I19" s="53">
        <f>I15</f>
        <v>1.0498670183556982</v>
      </c>
      <c r="J19" s="53">
        <f>J15</f>
        <v>1</v>
      </c>
      <c r="K19" s="5"/>
      <c r="L19" s="46"/>
      <c r="M19" s="2"/>
      <c r="N19" s="5"/>
      <c r="O19" s="2"/>
      <c r="P19" s="2"/>
      <c r="Q19" s="2"/>
      <c r="R19" s="2"/>
    </row>
    <row r="20" spans="1:18" x14ac:dyDescent="0.25">
      <c r="A20" s="21"/>
      <c r="B20" s="46"/>
      <c r="C20" s="46"/>
      <c r="D20" s="44"/>
      <c r="E20" s="44"/>
      <c r="F20" s="44"/>
      <c r="G20" s="44"/>
      <c r="H20" s="44"/>
      <c r="I20" s="44"/>
      <c r="J20" s="44"/>
      <c r="K20" s="5"/>
      <c r="L20" s="46"/>
      <c r="M20" s="2"/>
      <c r="N20" s="5"/>
      <c r="O20" s="2"/>
      <c r="P20" s="2"/>
      <c r="Q20" s="2"/>
      <c r="R20" s="2"/>
    </row>
    <row r="21" spans="1:18" x14ac:dyDescent="0.25">
      <c r="A21" s="46"/>
      <c r="B21" s="46"/>
      <c r="C21" s="2">
        <f>Data!B9</f>
        <v>2010</v>
      </c>
      <c r="D21" s="2">
        <f>C21+1</f>
        <v>2011</v>
      </c>
      <c r="E21" s="2">
        <f>D21+1</f>
        <v>2012</v>
      </c>
      <c r="F21" s="2">
        <f>E21+1</f>
        <v>2013</v>
      </c>
      <c r="G21" s="2">
        <f>F21+1</f>
        <v>2014</v>
      </c>
      <c r="H21" s="2">
        <f>G21+1</f>
        <v>2015</v>
      </c>
      <c r="I21" s="2">
        <f>H21+1</f>
        <v>2016</v>
      </c>
      <c r="J21" s="2">
        <f>I21+1</f>
        <v>2017</v>
      </c>
      <c r="K21" s="5"/>
      <c r="L21" s="46"/>
      <c r="M21" s="2"/>
      <c r="N21" s="5"/>
      <c r="O21" s="2"/>
      <c r="P21" s="2"/>
      <c r="Q21" s="2"/>
      <c r="R21" s="2"/>
    </row>
    <row r="22" spans="1:18" x14ac:dyDescent="0.25">
      <c r="A22" s="46"/>
      <c r="B22" s="46"/>
      <c r="C22" s="54">
        <v>0</v>
      </c>
      <c r="D22" s="55">
        <f>C22+12</f>
        <v>12</v>
      </c>
      <c r="E22" s="55">
        <f>D22+12</f>
        <v>24</v>
      </c>
      <c r="F22" s="55">
        <f>E22+12</f>
        <v>36</v>
      </c>
      <c r="G22" s="55">
        <f>F22+12</f>
        <v>48</v>
      </c>
      <c r="H22" s="55">
        <f>G22+12</f>
        <v>60</v>
      </c>
      <c r="I22" s="55">
        <f>H22+12</f>
        <v>72</v>
      </c>
      <c r="J22" s="55">
        <f>I22+12</f>
        <v>84</v>
      </c>
      <c r="K22" s="5"/>
      <c r="L22" s="46"/>
      <c r="M22" s="46"/>
      <c r="N22" s="5"/>
      <c r="O22" s="2"/>
      <c r="P22" s="2"/>
      <c r="Q22" s="2"/>
      <c r="R22" s="2"/>
    </row>
    <row r="23" spans="1:18" ht="42" customHeight="1" x14ac:dyDescent="0.25">
      <c r="A23" s="56"/>
      <c r="B23" s="17"/>
      <c r="C23" s="90" t="s">
        <v>9</v>
      </c>
      <c r="D23" s="88"/>
      <c r="E23" s="88"/>
      <c r="F23" s="88"/>
      <c r="G23" s="88"/>
      <c r="H23" s="88"/>
      <c r="I23" s="88"/>
      <c r="J23" s="89"/>
      <c r="K23" s="5"/>
      <c r="L23" s="46"/>
      <c r="M23" s="46"/>
      <c r="N23" s="5"/>
      <c r="O23" s="2"/>
      <c r="P23" s="2"/>
      <c r="Q23" s="2"/>
      <c r="R23" s="2"/>
    </row>
    <row r="24" spans="1:18" ht="40.5" x14ac:dyDescent="0.25">
      <c r="A24" s="12" t="s">
        <v>2</v>
      </c>
      <c r="B24" s="13" t="s">
        <v>3</v>
      </c>
      <c r="C24" s="12">
        <v>0</v>
      </c>
      <c r="D24" s="14">
        <f>C24+12</f>
        <v>12</v>
      </c>
      <c r="E24" s="14">
        <f>D24+12</f>
        <v>24</v>
      </c>
      <c r="F24" s="14">
        <f>E24+12</f>
        <v>36</v>
      </c>
      <c r="G24" s="14">
        <f>F24+12</f>
        <v>48</v>
      </c>
      <c r="H24" s="14">
        <f>G24+12</f>
        <v>60</v>
      </c>
      <c r="I24" s="14">
        <f>H24+12</f>
        <v>72</v>
      </c>
      <c r="J24" s="15">
        <f>I24+12</f>
        <v>84</v>
      </c>
      <c r="K24" s="2"/>
      <c r="R24" s="2"/>
    </row>
    <row r="25" spans="1:18" x14ac:dyDescent="0.25">
      <c r="A25" s="39"/>
      <c r="B25" s="61"/>
      <c r="C25" s="16"/>
      <c r="D25" s="16"/>
      <c r="E25" s="16"/>
      <c r="F25" s="16"/>
      <c r="G25" s="16"/>
      <c r="H25" s="16"/>
      <c r="I25" s="16"/>
      <c r="J25" s="41"/>
      <c r="K25" s="2"/>
      <c r="R25" s="2"/>
    </row>
    <row r="26" spans="1:18" x14ac:dyDescent="0.25">
      <c r="A26" s="27">
        <f>Data!B9</f>
        <v>2010</v>
      </c>
      <c r="B26" s="23">
        <f>Data!C9</f>
        <v>60124.691358024691</v>
      </c>
      <c r="C26" s="24">
        <f>Data!D9</f>
        <v>3330.86</v>
      </c>
      <c r="D26" s="24">
        <f>Data!E9</f>
        <v>12811</v>
      </c>
      <c r="E26" s="24">
        <f>Data!F9</f>
        <v>20370</v>
      </c>
      <c r="F26" s="24">
        <f>Data!G9</f>
        <v>26656</v>
      </c>
      <c r="G26" s="24">
        <f>Data!H9</f>
        <v>37667</v>
      </c>
      <c r="H26" s="24">
        <f>Data!I9</f>
        <v>44414</v>
      </c>
      <c r="I26" s="24">
        <f>Data!J9</f>
        <v>48701</v>
      </c>
      <c r="J26" s="25">
        <f>Data!K9</f>
        <v>48701</v>
      </c>
      <c r="K26" s="2"/>
      <c r="R26" s="2"/>
    </row>
    <row r="27" spans="1:18" x14ac:dyDescent="0.25">
      <c r="A27" s="42">
        <f>A26+1</f>
        <v>2011</v>
      </c>
      <c r="B27" s="23">
        <f>Data!C10</f>
        <v>65235.290123456791</v>
      </c>
      <c r="C27" s="24">
        <f>Data!D10</f>
        <v>1447.6499999999999</v>
      </c>
      <c r="D27" s="24">
        <f>Data!E10</f>
        <v>9651</v>
      </c>
      <c r="E27" s="24">
        <f>Data!F10</f>
        <v>16995</v>
      </c>
      <c r="F27" s="24">
        <f>Data!G10</f>
        <v>30354</v>
      </c>
      <c r="G27" s="24">
        <f>Data!H10</f>
        <v>40594</v>
      </c>
      <c r="H27" s="24">
        <f>Data!I10</f>
        <v>44231</v>
      </c>
      <c r="I27" s="24">
        <f>Data!J10</f>
        <v>44373</v>
      </c>
      <c r="J27" s="65">
        <f>I27*J$19</f>
        <v>44373</v>
      </c>
      <c r="K27" s="2"/>
      <c r="R27" s="2"/>
    </row>
    <row r="28" spans="1:18" x14ac:dyDescent="0.25">
      <c r="A28" s="42">
        <f>A27+1</f>
        <v>2012</v>
      </c>
      <c r="B28" s="23">
        <f>Data!C11</f>
        <v>75281.524802469125</v>
      </c>
      <c r="C28" s="24">
        <f>Data!D11</f>
        <v>1529.55</v>
      </c>
      <c r="D28" s="24">
        <f>Data!E11</f>
        <v>16995</v>
      </c>
      <c r="E28" s="24">
        <f>Data!F11</f>
        <v>40180</v>
      </c>
      <c r="F28" s="24">
        <f>Data!G11</f>
        <v>58866</v>
      </c>
      <c r="G28" s="24">
        <f>Data!H11</f>
        <v>71707</v>
      </c>
      <c r="H28" s="24">
        <f>Data!I11</f>
        <v>71707</v>
      </c>
      <c r="I28" s="66">
        <f>H28*I$19</f>
        <v>75282.814285232045</v>
      </c>
      <c r="J28" s="65">
        <f>I28*J$19</f>
        <v>75282.814285232045</v>
      </c>
      <c r="K28" s="2"/>
      <c r="R28" s="2"/>
    </row>
    <row r="29" spans="1:18" x14ac:dyDescent="0.25">
      <c r="A29" s="42">
        <f>A28+1</f>
        <v>2013</v>
      </c>
      <c r="B29" s="23">
        <f>Data!C12</f>
        <v>78970.319517790107</v>
      </c>
      <c r="C29" s="24">
        <f>Data!D12</f>
        <v>5161.32</v>
      </c>
      <c r="D29" s="24">
        <f>Data!E12</f>
        <v>28674</v>
      </c>
      <c r="E29" s="24">
        <f>Data!F12</f>
        <v>47432</v>
      </c>
      <c r="F29" s="24">
        <f>Data!G12</f>
        <v>70340</v>
      </c>
      <c r="G29" s="24">
        <f>Data!H12</f>
        <v>71690</v>
      </c>
      <c r="H29" s="66">
        <f>G29*H$19</f>
        <v>78111.436514471628</v>
      </c>
      <c r="I29" s="66">
        <f>H29*I$19</f>
        <v>82006.620952928744</v>
      </c>
      <c r="J29" s="65">
        <f>I29*J$19</f>
        <v>82006.620952928744</v>
      </c>
      <c r="K29" s="2"/>
      <c r="R29" s="2"/>
    </row>
    <row r="30" spans="1:18" x14ac:dyDescent="0.25">
      <c r="A30" s="42">
        <f>A29+1</f>
        <v>2014</v>
      </c>
      <c r="B30" s="23">
        <f>Data!C13</f>
        <v>80154.874310556945</v>
      </c>
      <c r="C30" s="24">
        <f>Data!D13</f>
        <v>6225.18</v>
      </c>
      <c r="D30" s="24">
        <f>Data!E13</f>
        <v>27066</v>
      </c>
      <c r="E30" s="24">
        <f>Data!F13</f>
        <v>46783</v>
      </c>
      <c r="F30" s="24">
        <f>Data!G13</f>
        <v>48804</v>
      </c>
      <c r="G30" s="66">
        <f>F30*G$19</f>
        <v>60855.687833840107</v>
      </c>
      <c r="H30" s="66">
        <f>G30*H$19</f>
        <v>66306.670341435412</v>
      </c>
      <c r="I30" s="66">
        <f>H30*I$19</f>
        <v>69613.186288457</v>
      </c>
      <c r="J30" s="65">
        <f>I30*J$19</f>
        <v>69613.186288457</v>
      </c>
      <c r="K30" s="2"/>
      <c r="R30" s="2"/>
    </row>
    <row r="31" spans="1:18" x14ac:dyDescent="0.25">
      <c r="A31" s="42">
        <f>A30+1</f>
        <v>2015</v>
      </c>
      <c r="B31" s="23">
        <f>Data!C14</f>
        <v>76948.679338134665</v>
      </c>
      <c r="C31" s="24">
        <f>Data!D14</f>
        <v>4325</v>
      </c>
      <c r="D31" s="24">
        <f>Data!E14</f>
        <v>19477</v>
      </c>
      <c r="E31" s="24">
        <f>Data!F14</f>
        <v>31732</v>
      </c>
      <c r="F31" s="66">
        <f>E31*F$19</f>
        <v>44969.749942009737</v>
      </c>
      <c r="G31" s="66">
        <f>F31*G$19</f>
        <v>56074.605860929303</v>
      </c>
      <c r="H31" s="66">
        <f>G31*H$19</f>
        <v>61097.335971265144</v>
      </c>
      <c r="I31" s="66">
        <f>H31*I$19</f>
        <v>64144.07794562848</v>
      </c>
      <c r="J31" s="65">
        <f>I31*J$19</f>
        <v>64144.07794562848</v>
      </c>
      <c r="K31" s="2"/>
      <c r="R31" s="2"/>
    </row>
    <row r="32" spans="1:18" x14ac:dyDescent="0.25">
      <c r="A32" s="42">
        <f>A31+1</f>
        <v>2016</v>
      </c>
      <c r="B32" s="23">
        <f>Data!C15</f>
        <v>75409.705751371977</v>
      </c>
      <c r="C32" s="24">
        <f>Data!D15</f>
        <v>931.6</v>
      </c>
      <c r="D32" s="24">
        <f>Data!E15</f>
        <v>18632</v>
      </c>
      <c r="E32" s="66">
        <f>D32*E$19</f>
        <v>33311.176774515203</v>
      </c>
      <c r="F32" s="66">
        <f>E32*F$19</f>
        <v>47207.717440565713</v>
      </c>
      <c r="G32" s="66">
        <f>F32*G$19</f>
        <v>58865.218340939187</v>
      </c>
      <c r="H32" s="66">
        <f>G32*H$19</f>
        <v>64137.9099644132</v>
      </c>
      <c r="I32" s="66">
        <f>H32*I$19</f>
        <v>67336.276297904711</v>
      </c>
      <c r="J32" s="65">
        <f>I32*J$19</f>
        <v>67336.276297904711</v>
      </c>
      <c r="K32" s="2"/>
      <c r="R32" s="2"/>
    </row>
    <row r="33" spans="1:18" x14ac:dyDescent="0.25">
      <c r="A33" s="42">
        <f>A32+1</f>
        <v>2017</v>
      </c>
      <c r="B33" s="23">
        <f>Data!C16</f>
        <v>77294.948395156272</v>
      </c>
      <c r="C33" s="24">
        <f>Data!D16</f>
        <v>2232</v>
      </c>
      <c r="D33" s="66">
        <f>E33/E19</f>
        <v>18853.926499115285</v>
      </c>
      <c r="E33" s="66">
        <f>F33/F19</f>
        <v>33707.947536804735</v>
      </c>
      <c r="F33" s="66">
        <f>G33/G19</f>
        <v>47770.010455959025</v>
      </c>
      <c r="G33" s="66">
        <f>H33/H19</f>
        <v>59566.364317005166</v>
      </c>
      <c r="H33" s="66">
        <f>I33/I19</f>
        <v>64901.85918183341</v>
      </c>
      <c r="I33" s="66">
        <f>J33/J19</f>
        <v>68138.321384972834</v>
      </c>
      <c r="J33" s="65">
        <f>E54+C33</f>
        <v>68138.321384972834</v>
      </c>
      <c r="K33" s="2"/>
      <c r="R33" s="2"/>
    </row>
    <row r="34" spans="1:18" x14ac:dyDescent="0.25">
      <c r="A34" s="42"/>
      <c r="B34" s="23"/>
      <c r="C34" s="24"/>
      <c r="D34" s="5"/>
      <c r="E34" s="5"/>
      <c r="F34" s="5"/>
      <c r="G34" s="5"/>
      <c r="H34" s="5"/>
      <c r="I34" s="5"/>
      <c r="J34" s="72"/>
      <c r="K34" s="2"/>
      <c r="R34" s="2"/>
    </row>
    <row r="35" spans="1:18" x14ac:dyDescent="0.25">
      <c r="A35" s="77" t="s">
        <v>12</v>
      </c>
      <c r="B35" s="30"/>
      <c r="C35" s="78"/>
      <c r="D35" s="32">
        <f>D33</f>
        <v>18853.926499115285</v>
      </c>
      <c r="E35" s="32">
        <f>SUM(E32:E33)</f>
        <v>67019.124311319931</v>
      </c>
      <c r="F35" s="32">
        <f>SUM(F31:F33)</f>
        <v>139947.47783853445</v>
      </c>
      <c r="G35" s="32">
        <f>SUM(G30:G33)</f>
        <v>235361.87635271373</v>
      </c>
      <c r="H35" s="32">
        <f>SUM(H29:H33)</f>
        <v>334555.21197341877</v>
      </c>
      <c r="I35" s="32">
        <f>SUM(I28:I33)</f>
        <v>426521.29715512384</v>
      </c>
      <c r="J35" s="33">
        <f>SUM(J27:J33)</f>
        <v>470894.29715512384</v>
      </c>
      <c r="K35" s="2"/>
      <c r="R35" s="2"/>
    </row>
    <row r="36" spans="1:18" x14ac:dyDescent="0.25">
      <c r="A36" s="79"/>
      <c r="B36" s="79"/>
      <c r="C36" s="7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"/>
      <c r="C37" s="7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92" t="s">
        <v>14</v>
      </c>
      <c r="B38" s="92"/>
      <c r="C38" s="80">
        <v>0.05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56"/>
      <c r="C39" s="56"/>
      <c r="D39" s="81" t="s">
        <v>15</v>
      </c>
      <c r="E39" s="81"/>
      <c r="F39" s="81"/>
      <c r="G39" s="81"/>
      <c r="H39" s="81"/>
      <c r="I39" s="81"/>
      <c r="J39" s="82"/>
      <c r="K39" s="17"/>
      <c r="L39" s="2"/>
      <c r="M39" s="2"/>
      <c r="N39" s="2"/>
      <c r="O39" s="2"/>
      <c r="P39" s="2"/>
      <c r="Q39" s="2"/>
      <c r="R39" s="2"/>
    </row>
    <row r="40" spans="1:18" ht="39" x14ac:dyDescent="0.25">
      <c r="A40" s="2"/>
      <c r="B40" s="12"/>
      <c r="C40" s="39">
        <v>2018</v>
      </c>
      <c r="D40" s="16">
        <f>C40+1</f>
        <v>2019</v>
      </c>
      <c r="E40" s="16">
        <f>D40+1</f>
        <v>2020</v>
      </c>
      <c r="F40" s="16">
        <f>E40+1</f>
        <v>2021</v>
      </c>
      <c r="G40" s="16">
        <f>F40+1</f>
        <v>2022</v>
      </c>
      <c r="H40" s="16">
        <f>G40+1</f>
        <v>2023</v>
      </c>
      <c r="I40" s="16">
        <f>H40+1</f>
        <v>2024</v>
      </c>
      <c r="J40" s="61" t="s">
        <v>16</v>
      </c>
      <c r="K40" s="83" t="s">
        <v>17</v>
      </c>
      <c r="L40" s="2"/>
      <c r="M40" s="2"/>
      <c r="N40" s="2"/>
      <c r="O40" s="2"/>
      <c r="P40" s="2"/>
      <c r="Q40" s="2"/>
      <c r="R40" s="2"/>
    </row>
    <row r="41" spans="1:18" ht="31.5" customHeight="1" x14ac:dyDescent="0.25">
      <c r="A41" s="2"/>
      <c r="B41" s="58" t="s">
        <v>18</v>
      </c>
      <c r="C41" s="84">
        <f>D33-C33+E32-D32+F31-E31+G30-F30+H29-G29+I28-H28+J27-I27</f>
        <v>66587.791849184025</v>
      </c>
      <c r="D41" s="85">
        <f>E33-D33+F32-E32+G31-F31+H30-G30+I29-H29+J28-I28</f>
        <v>49201.584568711958</v>
      </c>
      <c r="E41" s="85">
        <f>F33-E33+G32-F32+H31-G31+I30-H30+J29-I29</f>
        <v>34048.809876885178</v>
      </c>
      <c r="F41" s="85">
        <f>G33-F33+H32-G32+I31-H31+J30-I30</f>
        <v>20115.787458883497</v>
      </c>
      <c r="G41" s="85">
        <f>H33-G33+I32-H32+J31-I31</f>
        <v>8533.8611983197479</v>
      </c>
      <c r="H41" s="85">
        <f>I33-H33+J32-I32</f>
        <v>3236.4622031394247</v>
      </c>
      <c r="I41" s="85">
        <f>J33-I33</f>
        <v>0</v>
      </c>
      <c r="J41" s="36">
        <f>SUM(C41:I41)</f>
        <v>181724.29715512384</v>
      </c>
      <c r="K41" s="86"/>
      <c r="L41" s="2"/>
      <c r="M41" s="2"/>
      <c r="N41" s="2"/>
      <c r="O41" s="2"/>
      <c r="P41" s="2"/>
      <c r="Q41" s="2"/>
      <c r="R41" s="2"/>
    </row>
    <row r="42" spans="1:18" ht="28.5" customHeight="1" x14ac:dyDescent="0.25">
      <c r="A42" s="2"/>
      <c r="B42" s="12" t="s">
        <v>19</v>
      </c>
      <c r="C42" s="68">
        <f>C41/(1+$C$38)^(C40-0.5-($C$40-1))</f>
        <v>64983.030923100428</v>
      </c>
      <c r="D42" s="32">
        <f>D41/(1+$C$38)^(D40-0.5-($C$40-1))</f>
        <v>45729.361875989925</v>
      </c>
      <c r="E42" s="32">
        <f>E41/(1+$C$38)^(E40-0.5-($C$40-1))</f>
        <v>30138.989607857573</v>
      </c>
      <c r="F42" s="32">
        <f>F41/(1+$C$38)^(F40-0.5-($C$40-1))</f>
        <v>16957.994556563299</v>
      </c>
      <c r="G42" s="32">
        <f>G41/(1+$C$38)^(G40-0.5-($C$40-1))</f>
        <v>6851.6272672171763</v>
      </c>
      <c r="H42" s="32">
        <f>H41/(1+$C$38)^(H40-0.5-($C$40-1))</f>
        <v>2474.7389548996434</v>
      </c>
      <c r="I42" s="32">
        <f>I41/(1+$C$38)^(I40-0.5-($C$40-1))</f>
        <v>0</v>
      </c>
      <c r="J42" s="31">
        <f>SUM(C42:I42)</f>
        <v>167135.74318562803</v>
      </c>
      <c r="K42" s="87">
        <f>J42</f>
        <v>167135.74318562803</v>
      </c>
      <c r="L42" s="2"/>
      <c r="M42" s="2"/>
      <c r="N42" s="2"/>
      <c r="O42" s="2"/>
      <c r="P42" s="2"/>
      <c r="Q42" s="2"/>
      <c r="R42" s="2"/>
    </row>
    <row r="43" spans="1:18" x14ac:dyDescent="0.25">
      <c r="A43" s="79"/>
      <c r="B43" s="79"/>
      <c r="C43" s="7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79"/>
      <c r="B44" s="79"/>
      <c r="C44" s="7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67.5" x14ac:dyDescent="0.25">
      <c r="A45" s="57" t="s">
        <v>2</v>
      </c>
      <c r="B45" s="58" t="s">
        <v>27</v>
      </c>
      <c r="C45" s="59" t="s">
        <v>3</v>
      </c>
      <c r="D45" s="17" t="s">
        <v>10</v>
      </c>
      <c r="E45" s="60" t="s">
        <v>11</v>
      </c>
      <c r="F45" s="46" t="s">
        <v>12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61"/>
      <c r="B46" s="62"/>
      <c r="C46" s="5"/>
      <c r="D46" s="27"/>
      <c r="E46" s="2"/>
      <c r="F46" s="46"/>
    </row>
    <row r="47" spans="1:18" x14ac:dyDescent="0.25">
      <c r="A47" s="27">
        <f>Data!B9</f>
        <v>2010</v>
      </c>
      <c r="B47" s="63">
        <f>J26</f>
        <v>48701</v>
      </c>
      <c r="C47" s="24">
        <f>B26</f>
        <v>60124.691358024691</v>
      </c>
      <c r="D47" s="64">
        <f>J26/B26</f>
        <v>0.81</v>
      </c>
      <c r="E47" s="2"/>
      <c r="F47" s="5"/>
    </row>
    <row r="48" spans="1:18" x14ac:dyDescent="0.25">
      <c r="A48" s="27">
        <f>A47+1</f>
        <v>2011</v>
      </c>
      <c r="B48" s="63">
        <f>J27</f>
        <v>44373</v>
      </c>
      <c r="C48" s="24">
        <f>B27</f>
        <v>65235.290123456791</v>
      </c>
      <c r="D48" s="64">
        <f>J27/B27</f>
        <v>0.68019932027626118</v>
      </c>
      <c r="E48" s="2"/>
      <c r="F48" s="24">
        <f>J27-I27</f>
        <v>0</v>
      </c>
    </row>
    <row r="49" spans="1:6" x14ac:dyDescent="0.25">
      <c r="A49" s="27">
        <f>A48+1</f>
        <v>2012</v>
      </c>
      <c r="B49" s="63">
        <f>J28</f>
        <v>75282.814285232045</v>
      </c>
      <c r="C49" s="24">
        <f>B28</f>
        <v>75281.524802469125</v>
      </c>
      <c r="D49" s="64">
        <f>J28/B28</f>
        <v>1.0000171288077162</v>
      </c>
      <c r="E49" s="2"/>
      <c r="F49" s="24">
        <f>J28-H28</f>
        <v>3575.8142852320452</v>
      </c>
    </row>
    <row r="50" spans="1:6" x14ac:dyDescent="0.25">
      <c r="A50" s="27">
        <f>A49+1</f>
        <v>2013</v>
      </c>
      <c r="B50" s="63">
        <f>J29</f>
        <v>82006.620952928744</v>
      </c>
      <c r="C50" s="24">
        <f>B29</f>
        <v>78970.319517790107</v>
      </c>
      <c r="D50" s="64">
        <f>J29/B29</f>
        <v>1.0384486406244644</v>
      </c>
      <c r="E50" s="2"/>
      <c r="F50" s="67">
        <f>J29-G29</f>
        <v>10316.620952928744</v>
      </c>
    </row>
    <row r="51" spans="1:6" x14ac:dyDescent="0.25">
      <c r="A51" s="27">
        <f>A50+1</f>
        <v>2014</v>
      </c>
      <c r="B51" s="63">
        <f>J30</f>
        <v>69613.186288457</v>
      </c>
      <c r="C51" s="24">
        <f>B30</f>
        <v>80154.874310556945</v>
      </c>
      <c r="D51" s="64">
        <f>J30/B30</f>
        <v>0.86848350630235427</v>
      </c>
      <c r="E51" s="2"/>
      <c r="F51" s="67">
        <f>J30-F30</f>
        <v>20809.186288457</v>
      </c>
    </row>
    <row r="52" spans="1:6" x14ac:dyDescent="0.25">
      <c r="A52" s="27">
        <f>A51+1</f>
        <v>2015</v>
      </c>
      <c r="B52" s="63">
        <f>J31</f>
        <v>64144.07794562848</v>
      </c>
      <c r="C52" s="24">
        <f>B31</f>
        <v>76948.679338134665</v>
      </c>
      <c r="D52" s="64">
        <f>J31/B31</f>
        <v>0.83359556651727473</v>
      </c>
      <c r="E52" s="2"/>
      <c r="F52" s="67">
        <f>J31-E31</f>
        <v>32412.07794562848</v>
      </c>
    </row>
    <row r="53" spans="1:6" x14ac:dyDescent="0.25">
      <c r="A53" s="27">
        <f>A52+1</f>
        <v>2016</v>
      </c>
      <c r="B53" s="63">
        <f>J32</f>
        <v>67336.276297904711</v>
      </c>
      <c r="C53" s="24">
        <f>B32</f>
        <v>75409.705751371977</v>
      </c>
      <c r="D53" s="64">
        <f>J32/B32</f>
        <v>0.89293912006386023</v>
      </c>
      <c r="E53" s="2"/>
      <c r="F53" s="67">
        <f>J32-D32</f>
        <v>48704.276297904711</v>
      </c>
    </row>
    <row r="54" spans="1:6" x14ac:dyDescent="0.25">
      <c r="A54" s="27">
        <f>A53+1</f>
        <v>2017</v>
      </c>
      <c r="B54" s="68">
        <f>J33</f>
        <v>68138.321384972834</v>
      </c>
      <c r="C54" s="69">
        <f>B33</f>
        <v>77294.948395156272</v>
      </c>
      <c r="D54" s="70"/>
      <c r="E54" s="71">
        <f>D55*B33-C33</f>
        <v>65906.321384972834</v>
      </c>
      <c r="F54" s="2"/>
    </row>
    <row r="55" spans="1:6" ht="36.75" customHeight="1" x14ac:dyDescent="0.25">
      <c r="A55" s="30"/>
      <c r="B55" s="73" t="s">
        <v>13</v>
      </c>
      <c r="C55" s="73"/>
      <c r="D55" s="74">
        <f>SUM(J26:J32)/SUM(B26:B32)</f>
        <v>0.88153654022288941</v>
      </c>
      <c r="E55" s="75" t="str">
        <f>" for "&amp;A26&amp;" to "&amp;A32</f>
        <v xml:space="preserve"> for 2010 to 2016</v>
      </c>
      <c r="F55" s="76"/>
    </row>
    <row r="56" spans="1:6" x14ac:dyDescent="0.25">
      <c r="A56" s="77" t="s">
        <v>12</v>
      </c>
      <c r="B56" s="2"/>
      <c r="C56" s="67">
        <f>SUM(F48:F54)</f>
        <v>115817.97577015098</v>
      </c>
      <c r="D56" s="2"/>
      <c r="E56" s="2"/>
      <c r="F56" s="2"/>
    </row>
  </sheetData>
  <mergeCells count="6">
    <mergeCell ref="C3:J3"/>
    <mergeCell ref="A18:B18"/>
    <mergeCell ref="A19:B19"/>
    <mergeCell ref="C23:J23"/>
    <mergeCell ref="B55:C55"/>
    <mergeCell ref="A38:B38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DE72D-CA3B-4A7C-8C20-F0F181E3C5E6}">
  <dimension ref="A1:J50"/>
  <sheetViews>
    <sheetView tabSelected="1" topLeftCell="A37" workbookViewId="0">
      <selection activeCell="A40" sqref="A40"/>
    </sheetView>
  </sheetViews>
  <sheetFormatPr defaultRowHeight="15" x14ac:dyDescent="0.25"/>
  <cols>
    <col min="1" max="1" width="12" customWidth="1"/>
    <col min="2" max="2" width="10.42578125" customWidth="1"/>
    <col min="3" max="3" width="10" customWidth="1"/>
    <col min="4" max="4" width="10.140625" customWidth="1"/>
  </cols>
  <sheetData>
    <row r="1" spans="1:10" x14ac:dyDescent="0.25">
      <c r="A1" s="91" t="s">
        <v>30</v>
      </c>
    </row>
    <row r="4" spans="1:10" x14ac:dyDescent="0.25">
      <c r="A4" s="159" t="s">
        <v>29</v>
      </c>
    </row>
    <row r="5" spans="1:10" ht="34.5" customHeight="1" x14ac:dyDescent="0.25">
      <c r="A5" s="94"/>
      <c r="B5" s="95"/>
      <c r="C5" s="96" t="s">
        <v>9</v>
      </c>
      <c r="D5" s="97"/>
      <c r="E5" s="97"/>
      <c r="F5" s="97"/>
      <c r="G5" s="97"/>
      <c r="H5" s="97"/>
      <c r="I5" s="97"/>
      <c r="J5" s="98"/>
    </row>
    <row r="6" spans="1:10" ht="26.25" x14ac:dyDescent="0.25">
      <c r="A6" s="144" t="s">
        <v>2</v>
      </c>
      <c r="B6" s="149" t="s">
        <v>3</v>
      </c>
      <c r="C6" s="144">
        <v>0</v>
      </c>
      <c r="D6" s="145">
        <f>C6+12</f>
        <v>12</v>
      </c>
      <c r="E6" s="145">
        <f>D6+12</f>
        <v>24</v>
      </c>
      <c r="F6" s="145">
        <f>E6+12</f>
        <v>36</v>
      </c>
      <c r="G6" s="145">
        <f>F6+12</f>
        <v>48</v>
      </c>
      <c r="H6" s="145">
        <f>G6+12</f>
        <v>60</v>
      </c>
      <c r="I6" s="145">
        <f>H6+12</f>
        <v>72</v>
      </c>
      <c r="J6" s="150">
        <f>I6+12</f>
        <v>84</v>
      </c>
    </row>
    <row r="7" spans="1:10" x14ac:dyDescent="0.25">
      <c r="A7" s="151"/>
      <c r="B7" s="152"/>
      <c r="C7" s="151"/>
      <c r="D7" s="153"/>
      <c r="E7" s="153"/>
      <c r="F7" s="153"/>
      <c r="G7" s="153"/>
      <c r="H7" s="153"/>
      <c r="I7" s="153"/>
      <c r="J7" s="154"/>
    </row>
    <row r="8" spans="1:10" x14ac:dyDescent="0.25">
      <c r="A8" s="106">
        <f>Calculations!A26</f>
        <v>2010</v>
      </c>
      <c r="B8" s="107">
        <f>Calculations!B26</f>
        <v>60124.691358024691</v>
      </c>
      <c r="C8" s="24">
        <f>Calculations!C26</f>
        <v>3330.86</v>
      </c>
      <c r="D8" s="24">
        <f>Calculations!D26</f>
        <v>12811</v>
      </c>
      <c r="E8" s="24">
        <f>Calculations!E26</f>
        <v>20370</v>
      </c>
      <c r="F8" s="24">
        <f>Calculations!F26</f>
        <v>26656</v>
      </c>
      <c r="G8" s="24">
        <f>Calculations!G26</f>
        <v>37667</v>
      </c>
      <c r="H8" s="24">
        <f>Calculations!H26</f>
        <v>44414</v>
      </c>
      <c r="I8" s="24">
        <f>Calculations!I26</f>
        <v>48701</v>
      </c>
      <c r="J8" s="25">
        <f>Calculations!J26</f>
        <v>48701</v>
      </c>
    </row>
    <row r="9" spans="1:10" x14ac:dyDescent="0.25">
      <c r="A9" s="106">
        <f>Calculations!A27</f>
        <v>2011</v>
      </c>
      <c r="B9" s="107">
        <f>Calculations!B27</f>
        <v>65235.290123456791</v>
      </c>
      <c r="C9" s="24">
        <f>Calculations!C27</f>
        <v>1447.6499999999999</v>
      </c>
      <c r="D9" s="24">
        <f>Calculations!D27</f>
        <v>9651</v>
      </c>
      <c r="E9" s="24">
        <f>Calculations!E27</f>
        <v>16995</v>
      </c>
      <c r="F9" s="24">
        <f>Calculations!F27</f>
        <v>30354</v>
      </c>
      <c r="G9" s="24">
        <f>Calculations!G27</f>
        <v>40594</v>
      </c>
      <c r="H9" s="24">
        <f>Calculations!H27</f>
        <v>44231</v>
      </c>
      <c r="I9" s="24">
        <f>Calculations!I27</f>
        <v>44373</v>
      </c>
      <c r="J9" s="65">
        <f>Calculations!J27</f>
        <v>44373</v>
      </c>
    </row>
    <row r="10" spans="1:10" x14ac:dyDescent="0.25">
      <c r="A10" s="106">
        <f>Calculations!A28</f>
        <v>2012</v>
      </c>
      <c r="B10" s="107">
        <f>Calculations!B28</f>
        <v>75281.524802469125</v>
      </c>
      <c r="C10" s="24">
        <f>Calculations!C28</f>
        <v>1529.55</v>
      </c>
      <c r="D10" s="24">
        <f>Calculations!D28</f>
        <v>16995</v>
      </c>
      <c r="E10" s="24">
        <f>Calculations!E28</f>
        <v>40180</v>
      </c>
      <c r="F10" s="24">
        <f>Calculations!F28</f>
        <v>58866</v>
      </c>
      <c r="G10" s="24">
        <f>Calculations!G28</f>
        <v>71707</v>
      </c>
      <c r="H10" s="24">
        <f>Calculations!H28</f>
        <v>71707</v>
      </c>
      <c r="I10" s="66">
        <f>Calculations!I28</f>
        <v>75282.814285232045</v>
      </c>
      <c r="J10" s="65">
        <f>Calculations!J28</f>
        <v>75282.814285232045</v>
      </c>
    </row>
    <row r="11" spans="1:10" x14ac:dyDescent="0.25">
      <c r="A11" s="106">
        <f>Calculations!A29</f>
        <v>2013</v>
      </c>
      <c r="B11" s="107">
        <f>Calculations!B29</f>
        <v>78970.319517790107</v>
      </c>
      <c r="C11" s="24">
        <f>Calculations!C29</f>
        <v>5161.32</v>
      </c>
      <c r="D11" s="24">
        <f>Calculations!D29</f>
        <v>28674</v>
      </c>
      <c r="E11" s="24">
        <f>Calculations!E29</f>
        <v>47432</v>
      </c>
      <c r="F11" s="24">
        <f>Calculations!F29</f>
        <v>70340</v>
      </c>
      <c r="G11" s="24">
        <f>Calculations!G29</f>
        <v>71690</v>
      </c>
      <c r="H11" s="66">
        <f>Calculations!H29</f>
        <v>78111.436514471628</v>
      </c>
      <c r="I11" s="66">
        <f>Calculations!I29</f>
        <v>82006.620952928744</v>
      </c>
      <c r="J11" s="65">
        <f>Calculations!J29</f>
        <v>82006.620952928744</v>
      </c>
    </row>
    <row r="12" spans="1:10" x14ac:dyDescent="0.25">
      <c r="A12" s="106">
        <f>Calculations!A30</f>
        <v>2014</v>
      </c>
      <c r="B12" s="107">
        <f>Calculations!B30</f>
        <v>80154.874310556945</v>
      </c>
      <c r="C12" s="24">
        <f>Calculations!C30</f>
        <v>6225.18</v>
      </c>
      <c r="D12" s="24">
        <f>Calculations!D30</f>
        <v>27066</v>
      </c>
      <c r="E12" s="24">
        <f>Calculations!E30</f>
        <v>46783</v>
      </c>
      <c r="F12" s="24">
        <f>Calculations!F30</f>
        <v>48804</v>
      </c>
      <c r="G12" s="66">
        <f>Calculations!G30</f>
        <v>60855.687833840107</v>
      </c>
      <c r="H12" s="66">
        <f>Calculations!H30</f>
        <v>66306.670341435412</v>
      </c>
      <c r="I12" s="66">
        <f>Calculations!I30</f>
        <v>69613.186288457</v>
      </c>
      <c r="J12" s="65">
        <f>Calculations!J30</f>
        <v>69613.186288457</v>
      </c>
    </row>
    <row r="13" spans="1:10" x14ac:dyDescent="0.25">
      <c r="A13" s="106">
        <f>Calculations!A31</f>
        <v>2015</v>
      </c>
      <c r="B13" s="107">
        <f>Calculations!B31</f>
        <v>76948.679338134665</v>
      </c>
      <c r="C13" s="24">
        <f>Calculations!C31</f>
        <v>4325</v>
      </c>
      <c r="D13" s="24">
        <f>Calculations!D31</f>
        <v>19477</v>
      </c>
      <c r="E13" s="24">
        <f>Calculations!E31</f>
        <v>31732</v>
      </c>
      <c r="F13" s="66">
        <f>Calculations!F31</f>
        <v>44969.749942009737</v>
      </c>
      <c r="G13" s="66">
        <f>Calculations!G31</f>
        <v>56074.605860929303</v>
      </c>
      <c r="H13" s="66">
        <f>Calculations!H31</f>
        <v>61097.335971265144</v>
      </c>
      <c r="I13" s="66">
        <f>Calculations!I31</f>
        <v>64144.07794562848</v>
      </c>
      <c r="J13" s="65">
        <f>Calculations!J31</f>
        <v>64144.07794562848</v>
      </c>
    </row>
    <row r="14" spans="1:10" x14ac:dyDescent="0.25">
      <c r="A14" s="106">
        <f>Calculations!A32</f>
        <v>2016</v>
      </c>
      <c r="B14" s="107">
        <f>Calculations!B32</f>
        <v>75409.705751371977</v>
      </c>
      <c r="C14" s="110">
        <f>Calculations!C32</f>
        <v>931.6</v>
      </c>
      <c r="D14" s="24">
        <f>Calculations!D32</f>
        <v>18632</v>
      </c>
      <c r="E14" s="66">
        <f>Calculations!E32</f>
        <v>33311.176774515203</v>
      </c>
      <c r="F14" s="66">
        <f>Calculations!F32</f>
        <v>47207.717440565713</v>
      </c>
      <c r="G14" s="66">
        <f>Calculations!G32</f>
        <v>58865.218340939187</v>
      </c>
      <c r="H14" s="66">
        <f>Calculations!H32</f>
        <v>64137.9099644132</v>
      </c>
      <c r="I14" s="66">
        <f>Calculations!I32</f>
        <v>67336.276297904711</v>
      </c>
      <c r="J14" s="65">
        <f>Calculations!J32</f>
        <v>67336.276297904711</v>
      </c>
    </row>
    <row r="15" spans="1:10" x14ac:dyDescent="0.25">
      <c r="A15" s="108">
        <f>Calculations!A33</f>
        <v>2017</v>
      </c>
      <c r="B15" s="109">
        <f>Calculations!B33</f>
        <v>77294.948395156272</v>
      </c>
      <c r="C15" s="111">
        <f>Calculations!C33</f>
        <v>2232</v>
      </c>
      <c r="D15" s="112">
        <f>Calculations!D33</f>
        <v>18853.926499115285</v>
      </c>
      <c r="E15" s="112">
        <f>Calculations!E33</f>
        <v>33707.947536804735</v>
      </c>
      <c r="F15" s="112">
        <f>Calculations!F33</f>
        <v>47770.010455959025</v>
      </c>
      <c r="G15" s="112">
        <f>Calculations!G33</f>
        <v>59566.364317005166</v>
      </c>
      <c r="H15" s="112">
        <f>Calculations!H33</f>
        <v>64901.85918183341</v>
      </c>
      <c r="I15" s="112">
        <f>Calculations!I33</f>
        <v>68138.321384972834</v>
      </c>
      <c r="J15" s="113">
        <f>Calculations!J33</f>
        <v>68138.321384972834</v>
      </c>
    </row>
    <row r="18" spans="1:10" x14ac:dyDescent="0.25">
      <c r="A18" s="159" t="s">
        <v>31</v>
      </c>
    </row>
    <row r="19" spans="1:10" x14ac:dyDescent="0.25">
      <c r="A19" s="139"/>
      <c r="B19" s="146"/>
      <c r="C19" s="147" t="s">
        <v>4</v>
      </c>
      <c r="D19" s="147"/>
      <c r="E19" s="147"/>
      <c r="F19" s="147"/>
      <c r="G19" s="147"/>
      <c r="H19" s="147"/>
      <c r="I19" s="147"/>
      <c r="J19" s="148"/>
    </row>
    <row r="20" spans="1:10" ht="26.25" x14ac:dyDescent="0.25">
      <c r="A20" s="143" t="s">
        <v>2</v>
      </c>
      <c r="B20" s="149" t="s">
        <v>3</v>
      </c>
      <c r="C20" s="145">
        <v>0</v>
      </c>
      <c r="D20" s="145">
        <v>12</v>
      </c>
      <c r="E20" s="145">
        <f>D20+12</f>
        <v>24</v>
      </c>
      <c r="F20" s="145">
        <f>E20+12</f>
        <v>36</v>
      </c>
      <c r="G20" s="145">
        <f>F20+12</f>
        <v>48</v>
      </c>
      <c r="H20" s="145">
        <f>G20+12</f>
        <v>60</v>
      </c>
      <c r="I20" s="145">
        <f>H20+12</f>
        <v>72</v>
      </c>
      <c r="J20" s="150">
        <f>I20+12</f>
        <v>84</v>
      </c>
    </row>
    <row r="21" spans="1:10" x14ac:dyDescent="0.25">
      <c r="A21" s="39"/>
      <c r="B21" s="99"/>
      <c r="C21" s="99"/>
      <c r="D21" s="100"/>
      <c r="E21" s="100"/>
      <c r="F21" s="100"/>
      <c r="G21" s="100"/>
      <c r="H21" s="100"/>
      <c r="I21" s="100"/>
      <c r="J21" s="101"/>
    </row>
    <row r="22" spans="1:10" x14ac:dyDescent="0.25">
      <c r="A22" s="42">
        <f>Calculations!A6</f>
        <v>2010</v>
      </c>
      <c r="B22" s="117">
        <f>Calculations!B6</f>
        <v>60124.691358024691</v>
      </c>
      <c r="C22" s="118"/>
      <c r="D22" s="114">
        <f>Calculations!D6</f>
        <v>3.8461538461538458</v>
      </c>
      <c r="E22" s="114">
        <f>Calculations!E6</f>
        <v>1.5900398095386776</v>
      </c>
      <c r="F22" s="114">
        <f>Calculations!F6</f>
        <v>1.3085910652920962</v>
      </c>
      <c r="G22" s="114">
        <f>Calculations!G6</f>
        <v>1.413077731092437</v>
      </c>
      <c r="H22" s="114">
        <f>Calculations!H6</f>
        <v>1.1791223086521359</v>
      </c>
      <c r="I22" s="114">
        <f>Calculations!I6</f>
        <v>1.096523618678795</v>
      </c>
      <c r="J22" s="119">
        <f>Calculations!J6</f>
        <v>1</v>
      </c>
    </row>
    <row r="23" spans="1:10" x14ac:dyDescent="0.25">
      <c r="A23" s="42">
        <f>Calculations!A7</f>
        <v>2011</v>
      </c>
      <c r="B23" s="117">
        <f>Calculations!B7</f>
        <v>65235.290123456791</v>
      </c>
      <c r="C23" s="117"/>
      <c r="D23" s="114">
        <f>Calculations!D7</f>
        <v>6.666666666666667</v>
      </c>
      <c r="E23" s="114">
        <f>Calculations!E7</f>
        <v>1.7609574137395088</v>
      </c>
      <c r="F23" s="114">
        <f>Calculations!F7</f>
        <v>1.7860547219770522</v>
      </c>
      <c r="G23" s="114">
        <f>Calculations!G7</f>
        <v>1.3373525729722606</v>
      </c>
      <c r="H23" s="114">
        <f>Calculations!H7</f>
        <v>1.0895945213578362</v>
      </c>
      <c r="I23" s="114">
        <f>Calculations!I7</f>
        <v>1.0032104180326016</v>
      </c>
      <c r="J23" s="120"/>
    </row>
    <row r="24" spans="1:10" x14ac:dyDescent="0.25">
      <c r="A24" s="42">
        <f>Calculations!A8</f>
        <v>2012</v>
      </c>
      <c r="B24" s="117">
        <f>Calculations!B8</f>
        <v>75281.524802469125</v>
      </c>
      <c r="C24" s="117"/>
      <c r="D24" s="114">
        <f>Calculations!D8</f>
        <v>11.111111111111111</v>
      </c>
      <c r="E24" s="114">
        <f>Calculations!E8</f>
        <v>2.3642247719917622</v>
      </c>
      <c r="F24" s="114">
        <f>Calculations!F8</f>
        <v>1.4650572424091588</v>
      </c>
      <c r="G24" s="114">
        <f>Calculations!G8</f>
        <v>1.2181395032786329</v>
      </c>
      <c r="H24" s="114">
        <f>Calculations!H8</f>
        <v>1</v>
      </c>
      <c r="I24" s="115"/>
      <c r="J24" s="120"/>
    </row>
    <row r="25" spans="1:10" x14ac:dyDescent="0.25">
      <c r="A25" s="42">
        <f>Calculations!A9</f>
        <v>2013</v>
      </c>
      <c r="B25" s="117">
        <f>Calculations!B9</f>
        <v>78970.319517790107</v>
      </c>
      <c r="C25" s="117"/>
      <c r="D25" s="114">
        <f>Calculations!D9</f>
        <v>5.5555555555555562</v>
      </c>
      <c r="E25" s="114">
        <f>Calculations!E9</f>
        <v>1.6541814884564414</v>
      </c>
      <c r="F25" s="114">
        <f>Calculations!F9</f>
        <v>1.4829650868611908</v>
      </c>
      <c r="G25" s="114">
        <f>Calculations!G9</f>
        <v>1.0191924936025021</v>
      </c>
      <c r="H25" s="115"/>
      <c r="I25" s="115"/>
      <c r="J25" s="120"/>
    </row>
    <row r="26" spans="1:10" x14ac:dyDescent="0.25">
      <c r="A26" s="42">
        <f>Calculations!A10</f>
        <v>2014</v>
      </c>
      <c r="B26" s="117">
        <f>Calculations!B10</f>
        <v>80154.874310556945</v>
      </c>
      <c r="C26" s="117"/>
      <c r="D26" s="114">
        <f>Calculations!D10</f>
        <v>4.3478260869565215</v>
      </c>
      <c r="E26" s="114">
        <f>Calculations!E10</f>
        <v>1.7284785339540383</v>
      </c>
      <c r="F26" s="114">
        <f>Calculations!F10</f>
        <v>1.0431994527926811</v>
      </c>
      <c r="G26" s="115"/>
      <c r="H26" s="115"/>
      <c r="I26" s="115"/>
      <c r="J26" s="120"/>
    </row>
    <row r="27" spans="1:10" x14ac:dyDescent="0.25">
      <c r="A27" s="42">
        <f>Calculations!A11</f>
        <v>2015</v>
      </c>
      <c r="B27" s="117">
        <f>Calculations!B11</f>
        <v>76948.679338134665</v>
      </c>
      <c r="C27" s="117"/>
      <c r="D27" s="114">
        <f>Calculations!D11</f>
        <v>4.5033526011560694</v>
      </c>
      <c r="E27" s="114">
        <f>Calculations!E11</f>
        <v>1.6292036761308211</v>
      </c>
      <c r="F27" s="115"/>
      <c r="G27" s="115"/>
      <c r="H27" s="115"/>
      <c r="I27" s="115"/>
      <c r="J27" s="120"/>
    </row>
    <row r="28" spans="1:10" x14ac:dyDescent="0.25">
      <c r="A28" s="42">
        <f>Calculations!A12</f>
        <v>2016</v>
      </c>
      <c r="B28" s="117">
        <f>Calculations!B12</f>
        <v>75409.705751371977</v>
      </c>
      <c r="C28" s="117"/>
      <c r="D28" s="114">
        <f>Calculations!D12</f>
        <v>20</v>
      </c>
      <c r="E28" s="115"/>
      <c r="F28" s="115"/>
      <c r="G28" s="115"/>
      <c r="H28" s="115"/>
      <c r="I28" s="115"/>
      <c r="J28" s="120"/>
    </row>
    <row r="29" spans="1:10" x14ac:dyDescent="0.25">
      <c r="A29" s="42">
        <f>Calculations!A13</f>
        <v>2017</v>
      </c>
      <c r="B29" s="117">
        <f>Calculations!B13</f>
        <v>77294.948395156272</v>
      </c>
      <c r="C29" s="117"/>
      <c r="D29" s="121"/>
      <c r="E29" s="121"/>
      <c r="F29" s="121"/>
      <c r="G29" s="121"/>
      <c r="H29" s="121"/>
      <c r="I29" s="121"/>
      <c r="J29" s="122"/>
    </row>
    <row r="30" spans="1:10" x14ac:dyDescent="0.25">
      <c r="A30" s="42"/>
      <c r="B30" s="117"/>
      <c r="C30" s="117"/>
      <c r="D30" s="24"/>
      <c r="E30" s="24"/>
      <c r="F30" s="24"/>
      <c r="G30" s="24"/>
      <c r="H30" s="24"/>
      <c r="I30" s="24"/>
      <c r="J30" s="123"/>
    </row>
    <row r="31" spans="1:10" x14ac:dyDescent="0.25">
      <c r="A31" s="127" t="s">
        <v>32</v>
      </c>
      <c r="B31" s="116"/>
      <c r="C31" s="126"/>
      <c r="D31" s="124"/>
      <c r="E31" s="124">
        <f>AVERAGE(E22:E28)</f>
        <v>1.7878476156352086</v>
      </c>
      <c r="F31" s="124">
        <f>AVERAGE(F22:F28)</f>
        <v>1.4171735138664356</v>
      </c>
      <c r="G31" s="124">
        <f>AVERAGE(G22:G28)</f>
        <v>1.2469405752364582</v>
      </c>
      <c r="H31" s="124">
        <f>AVERAGE(H22:H28)</f>
        <v>1.0895722766699907</v>
      </c>
      <c r="I31" s="124">
        <f>AVERAGE(I22:I28)</f>
        <v>1.0498670183556982</v>
      </c>
      <c r="J31" s="125">
        <f>AVERAGE(J22:J28)</f>
        <v>1</v>
      </c>
    </row>
    <row r="34" spans="1:10" x14ac:dyDescent="0.25">
      <c r="A34" s="159" t="s">
        <v>33</v>
      </c>
    </row>
    <row r="35" spans="1:10" x14ac:dyDescent="0.25">
      <c r="A35" s="140"/>
      <c r="B35" s="140"/>
      <c r="C35" s="141" t="s">
        <v>15</v>
      </c>
      <c r="D35" s="141"/>
      <c r="E35" s="141"/>
      <c r="F35" s="141"/>
      <c r="G35" s="141"/>
      <c r="H35" s="141"/>
      <c r="I35" s="142"/>
      <c r="J35" s="130"/>
    </row>
    <row r="36" spans="1:10" ht="39" x14ac:dyDescent="0.25">
      <c r="A36" s="143"/>
      <c r="B36" s="144">
        <v>2018</v>
      </c>
      <c r="C36" s="145">
        <f>B36+1</f>
        <v>2019</v>
      </c>
      <c r="D36" s="145">
        <f>C36+1</f>
        <v>2020</v>
      </c>
      <c r="E36" s="145">
        <f>D36+1</f>
        <v>2021</v>
      </c>
      <c r="F36" s="145">
        <f>E36+1</f>
        <v>2022</v>
      </c>
      <c r="G36" s="145">
        <f>F36+1</f>
        <v>2023</v>
      </c>
      <c r="H36" s="145">
        <f>G36+1</f>
        <v>2024</v>
      </c>
      <c r="I36" s="144" t="s">
        <v>16</v>
      </c>
      <c r="J36" s="129" t="s">
        <v>35</v>
      </c>
    </row>
    <row r="37" spans="1:10" x14ac:dyDescent="0.25">
      <c r="A37" s="58" t="s">
        <v>18</v>
      </c>
      <c r="B37" s="131">
        <f>Calculations!C41</f>
        <v>66587.791849184025</v>
      </c>
      <c r="C37" s="132">
        <f>Calculations!D41</f>
        <v>49201.584568711958</v>
      </c>
      <c r="D37" s="132">
        <f>Calculations!E41</f>
        <v>34048.809876885178</v>
      </c>
      <c r="E37" s="132">
        <f>Calculations!F41</f>
        <v>20115.787458883497</v>
      </c>
      <c r="F37" s="132">
        <f>Calculations!G41</f>
        <v>8533.8611983197479</v>
      </c>
      <c r="G37" s="132">
        <f>Calculations!H41</f>
        <v>3236.4622031394247</v>
      </c>
      <c r="H37" s="132">
        <f>Calculations!I41</f>
        <v>0</v>
      </c>
      <c r="I37" s="135">
        <f>Calculations!J41</f>
        <v>181724.29715512384</v>
      </c>
      <c r="J37" s="103"/>
    </row>
    <row r="38" spans="1:10" ht="40.5" x14ac:dyDescent="0.25">
      <c r="A38" s="12" t="s">
        <v>34</v>
      </c>
      <c r="B38" s="111">
        <f>Calculations!C42</f>
        <v>64983.030923100428</v>
      </c>
      <c r="C38" s="133">
        <f>Calculations!D42</f>
        <v>45729.361875989925</v>
      </c>
      <c r="D38" s="133">
        <f>Calculations!E42</f>
        <v>30138.989607857573</v>
      </c>
      <c r="E38" s="133">
        <f>Calculations!F42</f>
        <v>16957.994556563299</v>
      </c>
      <c r="F38" s="133">
        <f>Calculations!G42</f>
        <v>6851.6272672171763</v>
      </c>
      <c r="G38" s="133">
        <f>Calculations!H42</f>
        <v>2474.7389548996434</v>
      </c>
      <c r="H38" s="133">
        <f>Calculations!I42</f>
        <v>0</v>
      </c>
      <c r="I38" s="128">
        <f>Calculations!J42</f>
        <v>167135.74318562803</v>
      </c>
      <c r="J38" s="134">
        <f>Calculations!K42</f>
        <v>167135.74318562803</v>
      </c>
    </row>
    <row r="40" spans="1:10" x14ac:dyDescent="0.25">
      <c r="A40" s="159" t="s">
        <v>36</v>
      </c>
    </row>
    <row r="41" spans="1:10" ht="51.75" x14ac:dyDescent="0.25">
      <c r="A41" s="136" t="s">
        <v>2</v>
      </c>
      <c r="B41" s="137" t="s">
        <v>27</v>
      </c>
      <c r="C41" s="138" t="s">
        <v>3</v>
      </c>
      <c r="D41" s="139" t="s">
        <v>10</v>
      </c>
    </row>
    <row r="42" spans="1:10" x14ac:dyDescent="0.25">
      <c r="A42" s="42">
        <f>Calculations!A47</f>
        <v>2010</v>
      </c>
      <c r="B42" s="156">
        <f>Calculations!B47</f>
        <v>48701</v>
      </c>
      <c r="C42" s="157">
        <f>Calculations!C47</f>
        <v>60124.691358024691</v>
      </c>
      <c r="D42" s="155">
        <f>Calculations!D47</f>
        <v>0.81</v>
      </c>
    </row>
    <row r="43" spans="1:10" x14ac:dyDescent="0.25">
      <c r="A43" s="42">
        <f>Calculations!A48</f>
        <v>2011</v>
      </c>
      <c r="B43" s="102">
        <f>Calculations!B48</f>
        <v>44373</v>
      </c>
      <c r="C43" s="103">
        <f>Calculations!C48</f>
        <v>65235.290123456791</v>
      </c>
      <c r="D43" s="155">
        <f>Calculations!D48</f>
        <v>0.68019932027626118</v>
      </c>
    </row>
    <row r="44" spans="1:10" x14ac:dyDescent="0.25">
      <c r="A44" s="42">
        <f>Calculations!A49</f>
        <v>2012</v>
      </c>
      <c r="B44" s="102">
        <f>Calculations!B49</f>
        <v>75282.814285232045</v>
      </c>
      <c r="C44" s="103">
        <f>Calculations!C49</f>
        <v>75281.524802469125</v>
      </c>
      <c r="D44" s="155">
        <f>Calculations!D49</f>
        <v>1.0000171288077162</v>
      </c>
    </row>
    <row r="45" spans="1:10" x14ac:dyDescent="0.25">
      <c r="A45" s="42">
        <f>Calculations!A50</f>
        <v>2013</v>
      </c>
      <c r="B45" s="102">
        <f>Calculations!B50</f>
        <v>82006.620952928744</v>
      </c>
      <c r="C45" s="103">
        <f>Calculations!C50</f>
        <v>78970.319517790107</v>
      </c>
      <c r="D45" s="155">
        <f>Calculations!D50</f>
        <v>1.0384486406244644</v>
      </c>
    </row>
    <row r="46" spans="1:10" x14ac:dyDescent="0.25">
      <c r="A46" s="42">
        <f>Calculations!A51</f>
        <v>2014</v>
      </c>
      <c r="B46" s="102">
        <f>Calculations!B51</f>
        <v>69613.186288457</v>
      </c>
      <c r="C46" s="103">
        <f>Calculations!C51</f>
        <v>80154.874310556945</v>
      </c>
      <c r="D46" s="155">
        <f>Calculations!D51</f>
        <v>0.86848350630235427</v>
      </c>
    </row>
    <row r="47" spans="1:10" x14ac:dyDescent="0.25">
      <c r="A47" s="42">
        <f>Calculations!A52</f>
        <v>2015</v>
      </c>
      <c r="B47" s="102">
        <f>Calculations!B52</f>
        <v>64144.07794562848</v>
      </c>
      <c r="C47" s="103">
        <f>Calculations!C52</f>
        <v>76948.679338134665</v>
      </c>
      <c r="D47" s="155">
        <f>Calculations!D52</f>
        <v>0.83359556651727473</v>
      </c>
    </row>
    <row r="48" spans="1:10" x14ac:dyDescent="0.25">
      <c r="A48" s="42">
        <f>Calculations!A53</f>
        <v>2016</v>
      </c>
      <c r="B48" s="102">
        <f>Calculations!B53</f>
        <v>67336.276297904711</v>
      </c>
      <c r="C48" s="103">
        <f>Calculations!C53</f>
        <v>75409.705751371977</v>
      </c>
      <c r="D48" s="155">
        <f>Calculations!D53</f>
        <v>0.89293912006386023</v>
      </c>
    </row>
    <row r="49" spans="1:4" x14ac:dyDescent="0.25">
      <c r="A49" s="42">
        <f>Calculations!A54</f>
        <v>2017</v>
      </c>
      <c r="B49" s="104">
        <f>Calculations!B54</f>
        <v>68138.321384972834</v>
      </c>
      <c r="C49" s="105">
        <f>Calculations!C54</f>
        <v>77294.948395156272</v>
      </c>
      <c r="D49" s="155"/>
    </row>
    <row r="50" spans="1:4" ht="45" customHeight="1" x14ac:dyDescent="0.25">
      <c r="A50" s="30"/>
      <c r="B50" s="73" t="s">
        <v>13</v>
      </c>
      <c r="C50" s="73"/>
      <c r="D50" s="158">
        <f>Calculations!D55</f>
        <v>0.88153654022288941</v>
      </c>
    </row>
  </sheetData>
  <mergeCells count="3">
    <mergeCell ref="C5:J5"/>
    <mergeCell ref="C19:J19"/>
    <mergeCell ref="B50:C50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Data</vt:lpstr>
      <vt:lpstr>Calculations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Sam A</cp:lastModifiedBy>
  <dcterms:created xsi:type="dcterms:W3CDTF">2019-01-12T23:34:08Z</dcterms:created>
  <dcterms:modified xsi:type="dcterms:W3CDTF">2019-01-13T00:20:33Z</dcterms:modified>
</cp:coreProperties>
</file>