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zhu\Desktop\LIRV\Textbook\"/>
    </mc:Choice>
  </mc:AlternateContent>
  <bookViews>
    <workbookView xWindow="0" yWindow="0" windowWidth="28800" windowHeight="12135" activeTab="6"/>
  </bookViews>
  <sheets>
    <sheet name="Notes" sheetId="1" r:id="rId1"/>
    <sheet name="Data" sheetId="7" r:id="rId2"/>
    <sheet name="Assumptions" sheetId="6" r:id="rId3"/>
    <sheet name="Decrements" sheetId="3" r:id="rId4"/>
    <sheet name="Cash flows" sheetId="4" r:id="rId5"/>
    <sheet name="Liability calculation" sheetId="5" r:id="rId6"/>
    <sheet name="Tables" sheetId="8" r:id="rId7"/>
  </sheets>
  <definedNames>
    <definedName name="Age">Data!$B$4</definedName>
    <definedName name="Annual_premium">Data!$B$6</definedName>
    <definedName name="CB1_factor">Assumptions!$G$7</definedName>
    <definedName name="CB2_factor">Assumptions!$M$7</definedName>
    <definedName name="Decrement">Decrements!$A$5:$H$14</definedName>
    <definedName name="Discount_rate">Assumptions!$B$34</definedName>
    <definedName name="Factor">Assumptions!$B$7</definedName>
    <definedName name="IA95_97UltM">Data!$A$11:$B$110</definedName>
    <definedName name="IC_rate">Assumptions!$B$29</definedName>
    <definedName name="Inflation">Assumptions!$B$26</definedName>
    <definedName name="Initial_comm_rate">Assumptions!$B$29</definedName>
    <definedName name="Initial_expense">Assumptions!$B$24</definedName>
    <definedName name="Investment_rate">Assumptions!$B$32</definedName>
    <definedName name="lapse_rates">Assumptions!$A$12:$B$21</definedName>
    <definedName name="RC_rate">Assumptions!$B$30</definedName>
    <definedName name="Renewal_comm_rate">Assumptions!$B$30</definedName>
    <definedName name="Renewal_expense">Assumptions!$B$25</definedName>
    <definedName name="Sum_Insured">Data!$B$5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8" l="1"/>
  <c r="G16" i="8"/>
  <c r="G15" i="8"/>
  <c r="G14" i="8"/>
  <c r="G26" i="8"/>
  <c r="G25" i="8"/>
  <c r="G24" i="8"/>
  <c r="G23" i="8"/>
  <c r="J5" i="4" l="1"/>
  <c r="J6" i="4"/>
  <c r="J7" i="4"/>
  <c r="J8" i="4"/>
  <c r="J9" i="4"/>
  <c r="J4" i="4"/>
  <c r="B5" i="3" l="1"/>
  <c r="B6" i="7"/>
  <c r="A7" i="5" l="1"/>
  <c r="A8" i="5" s="1"/>
  <c r="A9" i="5" s="1"/>
  <c r="A10" i="5" s="1"/>
  <c r="A11" i="5" s="1"/>
  <c r="C5" i="4"/>
  <c r="B4" i="8" s="1"/>
  <c r="B13" i="8" s="1"/>
  <c r="B22" i="8" s="1"/>
  <c r="D5" i="4"/>
  <c r="D4" i="8" s="1"/>
  <c r="D13" i="8" s="1"/>
  <c r="D22" i="8" s="1"/>
  <c r="B5" i="4"/>
  <c r="E5" i="4" s="1"/>
  <c r="C4" i="8" s="1"/>
  <c r="C13" i="8" s="1"/>
  <c r="C22" i="8" s="1"/>
  <c r="B6" i="4" l="1"/>
  <c r="B7" i="4" s="1"/>
  <c r="G5" i="4"/>
  <c r="F5" i="4"/>
  <c r="E4" i="8" s="1"/>
  <c r="A13" i="6"/>
  <c r="A14" i="6" s="1"/>
  <c r="A15" i="6" s="1"/>
  <c r="A16" i="6" s="1"/>
  <c r="E5" i="3"/>
  <c r="A6" i="3"/>
  <c r="B6" i="3" s="1"/>
  <c r="E13" i="8" l="1"/>
  <c r="E22" i="8" s="1"/>
  <c r="G4" i="8"/>
  <c r="C5" i="3"/>
  <c r="F5" i="3" s="1"/>
  <c r="G5" i="3" s="1"/>
  <c r="B8" i="4"/>
  <c r="H5" i="4"/>
  <c r="C6" i="3"/>
  <c r="A7" i="3"/>
  <c r="B7" i="3" s="1"/>
  <c r="D6" i="3" l="1"/>
  <c r="E6" i="3" s="1"/>
  <c r="F6" i="3" s="1"/>
  <c r="H5" i="3"/>
  <c r="B9" i="4"/>
  <c r="A8" i="3"/>
  <c r="B8" i="3" s="1"/>
  <c r="C7" i="3"/>
  <c r="A9" i="3" l="1"/>
  <c r="C8" i="3"/>
  <c r="G6" i="3"/>
  <c r="E6" i="4" l="1"/>
  <c r="C5" i="8" s="1"/>
  <c r="C14" i="8" s="1"/>
  <c r="C23" i="8" s="1"/>
  <c r="E7" i="4"/>
  <c r="C6" i="8" s="1"/>
  <c r="C15" i="8" s="1"/>
  <c r="C24" i="8" s="1"/>
  <c r="B9" i="3"/>
  <c r="C6" i="4"/>
  <c r="B5" i="8" s="1"/>
  <c r="B14" i="8" s="1"/>
  <c r="B23" i="8" s="1"/>
  <c r="D7" i="3"/>
  <c r="E7" i="3" s="1"/>
  <c r="F7" i="3" s="1"/>
  <c r="H6" i="3"/>
  <c r="A10" i="3"/>
  <c r="B10" i="3" s="1"/>
  <c r="C9" i="3"/>
  <c r="E23" i="8" l="1"/>
  <c r="D6" i="4"/>
  <c r="D5" i="8" s="1"/>
  <c r="D14" i="8" s="1"/>
  <c r="D23" i="8" s="1"/>
  <c r="C7" i="4"/>
  <c r="A11" i="3"/>
  <c r="B11" i="3" s="1"/>
  <c r="C10" i="3"/>
  <c r="G7" i="3"/>
  <c r="G6" i="4" l="1"/>
  <c r="H6" i="4" s="1"/>
  <c r="F6" i="4"/>
  <c r="E5" i="8" s="1"/>
  <c r="D7" i="4"/>
  <c r="D6" i="8" s="1"/>
  <c r="D15" i="8" s="1"/>
  <c r="D24" i="8" s="1"/>
  <c r="B6" i="8"/>
  <c r="B15" i="8" s="1"/>
  <c r="B24" i="8" s="1"/>
  <c r="E24" i="8" s="1"/>
  <c r="E8" i="4"/>
  <c r="C7" i="8" s="1"/>
  <c r="C16" i="8" s="1"/>
  <c r="C25" i="8" s="1"/>
  <c r="D8" i="3"/>
  <c r="E8" i="3" s="1"/>
  <c r="F8" i="3" s="1"/>
  <c r="G8" i="3" s="1"/>
  <c r="H7" i="3"/>
  <c r="C8" i="4" s="1"/>
  <c r="A12" i="3"/>
  <c r="C11" i="3"/>
  <c r="E14" i="8" l="1"/>
  <c r="G5" i="8"/>
  <c r="G7" i="4"/>
  <c r="F7" i="4"/>
  <c r="E6" i="8" s="1"/>
  <c r="D8" i="4"/>
  <c r="D7" i="8" s="1"/>
  <c r="D16" i="8" s="1"/>
  <c r="D25" i="8" s="1"/>
  <c r="B7" i="8"/>
  <c r="B16" i="8" s="1"/>
  <c r="B25" i="8" s="1"/>
  <c r="E9" i="4"/>
  <c r="C8" i="8" s="1"/>
  <c r="C17" i="8" s="1"/>
  <c r="C26" i="8" s="1"/>
  <c r="B12" i="3"/>
  <c r="D9" i="3"/>
  <c r="E9" i="3" s="1"/>
  <c r="F9" i="3" s="1"/>
  <c r="G9" i="3" s="1"/>
  <c r="H8" i="3"/>
  <c r="A13" i="3"/>
  <c r="B13" i="3" s="1"/>
  <c r="C12" i="3"/>
  <c r="E15" i="8" l="1"/>
  <c r="G6" i="8"/>
  <c r="H7" i="4"/>
  <c r="D10" i="3"/>
  <c r="H9" i="3"/>
  <c r="C9" i="4"/>
  <c r="A14" i="3"/>
  <c r="B14" i="3" s="1"/>
  <c r="C13" i="3"/>
  <c r="D9" i="4" l="1"/>
  <c r="D8" i="8" s="1"/>
  <c r="D17" i="8" s="1"/>
  <c r="D26" i="8" s="1"/>
  <c r="B8" i="8"/>
  <c r="B17" i="8" s="1"/>
  <c r="B26" i="8" s="1"/>
  <c r="E10" i="3"/>
  <c r="F10" i="3" s="1"/>
  <c r="G10" i="3" s="1"/>
  <c r="F8" i="4"/>
  <c r="E7" i="8" s="1"/>
  <c r="G8" i="4"/>
  <c r="C14" i="3"/>
  <c r="E16" i="8" l="1"/>
  <c r="E25" i="8" s="1"/>
  <c r="G7" i="8"/>
  <c r="F9" i="4"/>
  <c r="E8" i="8" s="1"/>
  <c r="D11" i="3"/>
  <c r="E11" i="3" s="1"/>
  <c r="F11" i="3" s="1"/>
  <c r="G11" i="3" s="1"/>
  <c r="H10" i="3"/>
  <c r="H8" i="4"/>
  <c r="E17" i="8" l="1"/>
  <c r="E26" i="8" s="1"/>
  <c r="G8" i="8"/>
  <c r="G9" i="4"/>
  <c r="D12" i="3"/>
  <c r="H11" i="3"/>
  <c r="H9" i="4" l="1"/>
  <c r="E12" i="3"/>
  <c r="F12" i="3" s="1"/>
  <c r="G12" i="3" s="1"/>
  <c r="D13" i="3" l="1"/>
  <c r="E13" i="3" s="1"/>
  <c r="F13" i="3" s="1"/>
  <c r="G13" i="3" s="1"/>
  <c r="H12" i="3"/>
  <c r="D14" i="3" l="1"/>
  <c r="E14" i="3" s="1"/>
  <c r="F14" i="3" s="1"/>
  <c r="G14" i="3" s="1"/>
  <c r="H14" i="3" s="1"/>
  <c r="H13" i="3"/>
  <c r="B11" i="5" l="1"/>
  <c r="F17" i="8" s="1"/>
  <c r="F26" i="8" l="1"/>
  <c r="B10" i="5"/>
  <c r="F16" i="8" s="1"/>
  <c r="F25" i="8" l="1"/>
  <c r="H26" i="8"/>
  <c r="H17" i="8"/>
  <c r="B9" i="5"/>
  <c r="F15" i="8" s="1"/>
  <c r="C11" i="5"/>
  <c r="H25" i="8" l="1"/>
  <c r="F24" i="8"/>
  <c r="H16" i="8"/>
  <c r="B8" i="5"/>
  <c r="F14" i="8" s="1"/>
  <c r="C10" i="5"/>
  <c r="F23" i="8" l="1"/>
  <c r="H15" i="8"/>
  <c r="H24" i="8"/>
  <c r="B7" i="5"/>
  <c r="F13" i="8" s="1"/>
  <c r="C9" i="5"/>
  <c r="H14" i="8" l="1"/>
  <c r="F22" i="8"/>
  <c r="H23" i="8"/>
  <c r="C8" i="5"/>
  <c r="B6" i="5"/>
  <c r="G13" i="8" s="1"/>
  <c r="H13" i="8" s="1"/>
  <c r="G22" i="8" l="1"/>
  <c r="H22" i="8" s="1"/>
  <c r="C6" i="5"/>
  <c r="C7" i="5"/>
</calcChain>
</file>

<file path=xl/sharedStrings.xml><?xml version="1.0" encoding="utf-8"?>
<sst xmlns="http://schemas.openxmlformats.org/spreadsheetml/2006/main" count="99" uniqueCount="77">
  <si>
    <t>Pricing basis</t>
  </si>
  <si>
    <t>Mortality</t>
  </si>
  <si>
    <t>IA95-97</t>
  </si>
  <si>
    <t>Lapse Rates</t>
  </si>
  <si>
    <t>Expenses</t>
  </si>
  <si>
    <t xml:space="preserve"> - Table</t>
  </si>
  <si>
    <t xml:space="preserve"> - Factor</t>
  </si>
  <si>
    <t xml:space="preserve">  - Select</t>
  </si>
  <si>
    <t>0 years i.e. Ult rates</t>
  </si>
  <si>
    <t xml:space="preserve"> - Initial </t>
  </si>
  <si>
    <t xml:space="preserve"> - Renewal</t>
  </si>
  <si>
    <t xml:space="preserve"> - Inflation</t>
  </si>
  <si>
    <t>Commission</t>
  </si>
  <si>
    <t xml:space="preserve"> - Initial</t>
  </si>
  <si>
    <t>of first year's premium</t>
  </si>
  <si>
    <t>of subsequent premiums</t>
  </si>
  <si>
    <t xml:space="preserve">Investment rate </t>
  </si>
  <si>
    <t>Discount rate</t>
  </si>
  <si>
    <t>Taxation</t>
  </si>
  <si>
    <t>Gender</t>
  </si>
  <si>
    <t>Male</t>
  </si>
  <si>
    <t>Age</t>
  </si>
  <si>
    <t>Sum Insured</t>
  </si>
  <si>
    <t>Annual premium</t>
  </si>
  <si>
    <t>IA95_97 Ult Male</t>
  </si>
  <si>
    <t>Year</t>
  </si>
  <si>
    <t>lapse</t>
  </si>
  <si>
    <t xml:space="preserve"> Year </t>
  </si>
  <si>
    <t>Decrement table</t>
  </si>
  <si>
    <r>
      <t>q</t>
    </r>
    <r>
      <rPr>
        <vertAlign val="subscript"/>
        <sz val="10"/>
        <color theme="0"/>
        <rFont val="Century Gothic"/>
        <family val="2"/>
      </rPr>
      <t>x</t>
    </r>
  </si>
  <si>
    <r>
      <t>(al)</t>
    </r>
    <r>
      <rPr>
        <vertAlign val="subscript"/>
        <sz val="10"/>
        <color theme="0"/>
        <rFont val="Century Gothic"/>
        <family val="2"/>
      </rPr>
      <t>x</t>
    </r>
  </si>
  <si>
    <r>
      <t>(ad)</t>
    </r>
    <r>
      <rPr>
        <vertAlign val="subscript"/>
        <sz val="10"/>
        <color theme="0"/>
        <rFont val="Century Gothic"/>
        <family val="2"/>
      </rPr>
      <t>x</t>
    </r>
  </si>
  <si>
    <r>
      <t>(aw)</t>
    </r>
    <r>
      <rPr>
        <vertAlign val="subscript"/>
        <sz val="10"/>
        <color theme="0"/>
        <rFont val="Century Gothic"/>
        <family val="2"/>
      </rPr>
      <t>x</t>
    </r>
  </si>
  <si>
    <r>
      <t>(al)</t>
    </r>
    <r>
      <rPr>
        <vertAlign val="subscript"/>
        <sz val="10"/>
        <color theme="0"/>
        <rFont val="Century Gothic"/>
        <family val="2"/>
      </rPr>
      <t>x+1</t>
    </r>
  </si>
  <si>
    <t>Deaths uniform throughout the year</t>
  </si>
  <si>
    <t>Withdrawals at end of year</t>
  </si>
  <si>
    <r>
      <t>(ap)</t>
    </r>
    <r>
      <rPr>
        <vertAlign val="subscript"/>
        <sz val="10"/>
        <color theme="0"/>
        <rFont val="Century Gothic"/>
        <family val="2"/>
      </rPr>
      <t>x</t>
    </r>
  </si>
  <si>
    <t>This is best estimate basis</t>
  </si>
  <si>
    <t>in year 2</t>
  </si>
  <si>
    <t>Liability</t>
  </si>
  <si>
    <t>Profit</t>
  </si>
  <si>
    <t>Best estimate basis</t>
  </si>
  <si>
    <t>Realistic basis</t>
  </si>
  <si>
    <t>Premiums (boy)</t>
  </si>
  <si>
    <t>Expenses (boy)</t>
  </si>
  <si>
    <t>Claims (eoy)</t>
  </si>
  <si>
    <t>Cash flow ex. Interest (eoy)</t>
  </si>
  <si>
    <t>Assets from cash flow (eoy)</t>
  </si>
  <si>
    <r>
      <rPr>
        <sz val="10"/>
        <rFont val="Century Gothic"/>
        <family val="2"/>
      </rPr>
      <t xml:space="preserve">Attained Age ( </t>
    </r>
    <r>
      <rPr>
        <i/>
        <sz val="10"/>
        <rFont val="Century Gothic"/>
        <family val="2"/>
      </rPr>
      <t xml:space="preserve">x </t>
    </r>
    <r>
      <rPr>
        <sz val="10"/>
        <rFont val="Century Gothic"/>
        <family val="2"/>
      </rPr>
      <t>)</t>
    </r>
  </si>
  <si>
    <r>
      <rPr>
        <i/>
        <sz val="10"/>
        <rFont val="Century Gothic"/>
        <family val="2"/>
      </rPr>
      <t>qx</t>
    </r>
  </si>
  <si>
    <t>Notes</t>
  </si>
  <si>
    <t>Data</t>
  </si>
  <si>
    <t>The mortality rates for IA95_97 Ult Male are in the following table.</t>
  </si>
  <si>
    <t>Assumptions</t>
  </si>
  <si>
    <t>Policy data is in the 'Data' worksheet.</t>
  </si>
  <si>
    <t>Assumptions for different bases are in the 'Assumptions' worksheet.</t>
  </si>
  <si>
    <t>Profit is income less outgo less change in liability.</t>
  </si>
  <si>
    <t>Premiums</t>
  </si>
  <si>
    <t>Claims</t>
  </si>
  <si>
    <t>Net Cash Flow</t>
  </si>
  <si>
    <t>Liability calculation</t>
  </si>
  <si>
    <t>Interest on assets from cash flow (eoy)</t>
  </si>
  <si>
    <t>There is one policyholder:</t>
  </si>
  <si>
    <t>Assumptions:</t>
  </si>
  <si>
    <t>(The premium rate per mille of 7.807 is provided as a piece of data.)</t>
  </si>
  <si>
    <t>Table 6.1: Profit with liability values set to zero</t>
  </si>
  <si>
    <t>Table 6.2: Profit with realistic valuation basis</t>
  </si>
  <si>
    <t>Change in liability values</t>
  </si>
  <si>
    <t xml:space="preserve">Cash flows are in the 'Cash flows' worksheet. </t>
  </si>
  <si>
    <t>Table 6.8: Actual experience (claims) different to expected</t>
  </si>
  <si>
    <t>Change in liability</t>
  </si>
  <si>
    <t>Note that unlike Table 6.8 in the textbook, we have kept the sign convention in ' Change in liability' the same as Table 6.2</t>
  </si>
  <si>
    <t xml:space="preserve">The 'Liability calculation' worksheet contains results for the Best Estimate basis. Note the spreadsheet approach is to calculate reserves firstly at the final period, then work backwards through prior periods. </t>
  </si>
  <si>
    <t xml:space="preserve">This workbook derives the results shown in Table 6.1, Table 6.2 and Table 6.8.  These are presented in the "Tables" worksheet. </t>
  </si>
  <si>
    <t xml:space="preserve">Tables 6.1 and 6.2 show liability calculations under two different bases for a level premium term assurance. Table 6.8 shows results for a scenario where actual claims experience is different to expected. </t>
  </si>
  <si>
    <t>Note that liabilities are calculated at the point in time immediately before cash flows occur for Year 0, and at each year end thereafter.</t>
  </si>
  <si>
    <t>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</si>
</sst>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164" formatCode="###0;###0"/>
    <numFmt numFmtId="165" formatCode="###0.00000;###0.00000"/>
    <numFmt numFmtId="166" formatCode="0.00000"/>
    <numFmt numFmtId="167" formatCode="&quot;$&quot;#,##0.00"/>
    <numFmt numFmtId="168" formatCode="&quot;$&quot;#,##0"/>
    <numFmt numFmtId="169" formatCode="#,##0.00;[Red]\(#,##0.00\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vertAlign val="subscript"/>
      <sz val="10"/>
      <color theme="0"/>
      <name val="Century Gothic"/>
      <family val="2"/>
    </font>
    <font>
      <i/>
      <sz val="10"/>
      <name val="Century Gothic"/>
      <family val="2"/>
    </font>
    <font>
      <sz val="10"/>
      <color rgb="FF000000"/>
      <name val="Century Gothic"/>
      <family val="2"/>
    </font>
    <font>
      <b/>
      <sz val="10"/>
      <color rgb="FF0098D0"/>
      <name val="Century Gothic"/>
      <family val="2"/>
    </font>
    <font>
      <b/>
      <sz val="10"/>
      <color rgb="FFFFFFFF"/>
      <name val="Century Gothic"/>
      <family val="2"/>
    </font>
    <font>
      <sz val="10"/>
      <color rgb="FF00B050"/>
      <name val="Century Gothic"/>
      <family val="2"/>
    </font>
    <font>
      <sz val="10"/>
      <color rgb="FF0070C0"/>
      <name val="Century Gothic"/>
      <family val="2"/>
    </font>
    <font>
      <i/>
      <sz val="10"/>
      <color theme="1"/>
      <name val="Century Gothic"/>
      <family val="2"/>
    </font>
    <font>
      <sz val="10"/>
      <color rgb="FFFF000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0070C0"/>
        <bgColor indexed="64"/>
      </patternFill>
    </fill>
    <fill>
      <patternFill patternType="solid">
        <fgColor rgb="FF0098CD"/>
        <bgColor indexed="64"/>
      </patternFill>
    </fill>
    <fill>
      <patternFill patternType="solid">
        <fgColor rgb="FFCCEAF6"/>
        <bgColor indexed="64"/>
      </patternFill>
    </fill>
    <fill>
      <patternFill patternType="solid">
        <fgColor rgb="FF99D6E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2" fillId="2" borderId="6" xfId="0" applyFont="1" applyFill="1" applyBorder="1" applyAlignment="1">
      <alignment vertical="top" wrapText="1"/>
    </xf>
    <xf numFmtId="0" fontId="6" fillId="3" borderId="17" xfId="0" applyFont="1" applyFill="1" applyBorder="1" applyAlignment="1">
      <alignment horizontal="center"/>
    </xf>
    <xf numFmtId="0" fontId="2" fillId="0" borderId="17" xfId="0" applyFont="1" applyBorder="1"/>
    <xf numFmtId="166" fontId="2" fillId="0" borderId="17" xfId="0" applyNumberFormat="1" applyFont="1" applyBorder="1"/>
    <xf numFmtId="0" fontId="3" fillId="0" borderId="17" xfId="0" applyFont="1" applyBorder="1"/>
    <xf numFmtId="168" fontId="2" fillId="0" borderId="17" xfId="0" applyNumberFormat="1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7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vertical="top" wrapText="1"/>
    </xf>
    <xf numFmtId="164" fontId="9" fillId="0" borderId="9" xfId="0" applyNumberFormat="1" applyFont="1" applyFill="1" applyBorder="1" applyAlignment="1">
      <alignment horizontal="center" vertical="top" wrapText="1"/>
    </xf>
    <xf numFmtId="164" fontId="9" fillId="0" borderId="11" xfId="0" applyNumberFormat="1" applyFont="1" applyFill="1" applyBorder="1" applyAlignment="1">
      <alignment horizontal="center" vertical="top" wrapText="1"/>
    </xf>
    <xf numFmtId="164" fontId="9" fillId="0" borderId="13" xfId="0" applyNumberFormat="1" applyFont="1" applyFill="1" applyBorder="1" applyAlignment="1">
      <alignment horizontal="center" vertical="top" wrapText="1"/>
    </xf>
    <xf numFmtId="164" fontId="9" fillId="0" borderId="15" xfId="0" applyNumberFormat="1" applyFont="1" applyFill="1" applyBorder="1" applyAlignment="1">
      <alignment horizontal="center" vertical="top" wrapText="1"/>
    </xf>
    <xf numFmtId="168" fontId="2" fillId="0" borderId="17" xfId="0" applyNumberFormat="1" applyFont="1" applyBorder="1" applyAlignment="1">
      <alignment horizontal="center"/>
    </xf>
    <xf numFmtId="167" fontId="2" fillId="0" borderId="0" xfId="0" applyNumberFormat="1" applyFont="1"/>
    <xf numFmtId="8" fontId="2" fillId="0" borderId="0" xfId="0" applyNumberFormat="1" applyFont="1"/>
    <xf numFmtId="169" fontId="2" fillId="0" borderId="0" xfId="0" applyNumberFormat="1" applyFont="1"/>
    <xf numFmtId="0" fontId="10" fillId="0" borderId="0" xfId="0" applyFont="1" applyAlignment="1">
      <alignment vertical="center"/>
    </xf>
    <xf numFmtId="0" fontId="9" fillId="5" borderId="19" xfId="0" applyFont="1" applyFill="1" applyBorder="1" applyAlignment="1">
      <alignment horizontal="center" vertical="center"/>
    </xf>
    <xf numFmtId="1" fontId="9" fillId="5" borderId="0" xfId="0" applyNumberFormat="1" applyFont="1" applyFill="1" applyAlignment="1">
      <alignment horizontal="center" vertical="center"/>
    </xf>
    <xf numFmtId="1" fontId="9" fillId="5" borderId="19" xfId="0" applyNumberFormat="1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1" fontId="9" fillId="6" borderId="0" xfId="0" applyNumberFormat="1" applyFont="1" applyFill="1" applyAlignment="1">
      <alignment horizontal="center" vertical="center"/>
    </xf>
    <xf numFmtId="1" fontId="9" fillId="6" borderId="19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6" fillId="3" borderId="18" xfId="0" applyFont="1" applyFill="1" applyBorder="1" applyAlignment="1">
      <alignment horizontal="left"/>
    </xf>
    <xf numFmtId="0" fontId="6" fillId="3" borderId="18" xfId="0" applyFont="1" applyFill="1" applyBorder="1" applyAlignment="1">
      <alignment horizontal="left" wrapText="1"/>
    </xf>
    <xf numFmtId="0" fontId="12" fillId="0" borderId="0" xfId="0" applyFont="1" applyFill="1" applyAlignment="1">
      <alignment horizontal="right"/>
    </xf>
    <xf numFmtId="0" fontId="12" fillId="0" borderId="0" xfId="0" applyFont="1" applyFill="1"/>
    <xf numFmtId="6" fontId="12" fillId="0" borderId="0" xfId="0" applyNumberFormat="1" applyFont="1" applyFill="1"/>
    <xf numFmtId="165" fontId="12" fillId="0" borderId="8" xfId="0" applyNumberFormat="1" applyFont="1" applyFill="1" applyBorder="1" applyAlignment="1">
      <alignment vertical="top" wrapText="1"/>
    </xf>
    <xf numFmtId="165" fontId="12" fillId="0" borderId="10" xfId="0" applyNumberFormat="1" applyFont="1" applyFill="1" applyBorder="1" applyAlignment="1">
      <alignment vertical="top" wrapText="1"/>
    </xf>
    <xf numFmtId="165" fontId="12" fillId="0" borderId="12" xfId="0" applyNumberFormat="1" applyFont="1" applyFill="1" applyBorder="1" applyAlignment="1">
      <alignment horizontal="right" vertical="top" wrapText="1"/>
    </xf>
    <xf numFmtId="165" fontId="12" fillId="0" borderId="14" xfId="0" applyNumberFormat="1" applyFont="1" applyFill="1" applyBorder="1" applyAlignment="1">
      <alignment horizontal="right" vertical="top" wrapText="1"/>
    </xf>
    <xf numFmtId="165" fontId="12" fillId="0" borderId="16" xfId="0" applyNumberFormat="1" applyFont="1" applyFill="1" applyBorder="1" applyAlignment="1">
      <alignment horizontal="right" vertical="top" wrapText="1"/>
    </xf>
    <xf numFmtId="0" fontId="13" fillId="0" borderId="0" xfId="0" applyFont="1"/>
    <xf numFmtId="9" fontId="13" fillId="0" borderId="0" xfId="0" applyNumberFormat="1" applyFont="1"/>
    <xf numFmtId="6" fontId="13" fillId="0" borderId="0" xfId="0" applyNumberFormat="1" applyFont="1"/>
    <xf numFmtId="0" fontId="11" fillId="4" borderId="19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3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" fontId="15" fillId="8" borderId="19" xfId="0" applyNumberFormat="1" applyFont="1" applyFill="1" applyBorder="1" applyAlignment="1">
      <alignment horizontal="center" vertical="center"/>
    </xf>
    <xf numFmtId="1" fontId="15" fillId="8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5" sqref="A25"/>
    </sheetView>
  </sheetViews>
  <sheetFormatPr defaultRowHeight="13.5" x14ac:dyDescent="0.25"/>
  <cols>
    <col min="1" max="1" width="136.85546875" style="2" customWidth="1"/>
    <col min="2" max="16384" width="9.140625" style="2"/>
  </cols>
  <sheetData>
    <row r="1" spans="1:1" ht="15" x14ac:dyDescent="0.25">
      <c r="A1" s="1" t="s">
        <v>50</v>
      </c>
    </row>
    <row r="2" spans="1:1" x14ac:dyDescent="0.25">
      <c r="A2" s="49" t="s">
        <v>73</v>
      </c>
    </row>
    <row r="3" spans="1:1" ht="27" x14ac:dyDescent="0.25">
      <c r="A3" s="49" t="s">
        <v>74</v>
      </c>
    </row>
    <row r="4" spans="1:1" x14ac:dyDescent="0.25">
      <c r="A4" s="49" t="s">
        <v>54</v>
      </c>
    </row>
    <row r="5" spans="1:1" x14ac:dyDescent="0.25">
      <c r="A5" s="49" t="s">
        <v>55</v>
      </c>
    </row>
    <row r="6" spans="1:1" x14ac:dyDescent="0.25">
      <c r="A6" s="49" t="s">
        <v>68</v>
      </c>
    </row>
    <row r="7" spans="1:1" ht="27" x14ac:dyDescent="0.25">
      <c r="A7" s="49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16" workbookViewId="0">
      <selection activeCell="B6" sqref="B6"/>
    </sheetView>
  </sheetViews>
  <sheetFormatPr defaultRowHeight="13.5" x14ac:dyDescent="0.25"/>
  <cols>
    <col min="1" max="1" width="16.42578125" style="2" customWidth="1"/>
    <col min="2" max="2" width="10.28515625" style="2" bestFit="1" customWidth="1"/>
    <col min="3" max="16384" width="9.140625" style="2"/>
  </cols>
  <sheetData>
    <row r="1" spans="1:4" ht="15" x14ac:dyDescent="0.25">
      <c r="A1" s="1" t="s">
        <v>51</v>
      </c>
    </row>
    <row r="2" spans="1:4" x14ac:dyDescent="0.25">
      <c r="A2" s="2" t="s">
        <v>62</v>
      </c>
    </row>
    <row r="3" spans="1:4" x14ac:dyDescent="0.25">
      <c r="A3" s="2" t="s">
        <v>19</v>
      </c>
      <c r="B3" s="36" t="s">
        <v>20</v>
      </c>
    </row>
    <row r="4" spans="1:4" x14ac:dyDescent="0.25">
      <c r="A4" s="2" t="s">
        <v>21</v>
      </c>
      <c r="B4" s="37">
        <v>60</v>
      </c>
    </row>
    <row r="5" spans="1:4" x14ac:dyDescent="0.25">
      <c r="A5" s="2" t="s">
        <v>22</v>
      </c>
      <c r="B5" s="38">
        <v>100000</v>
      </c>
    </row>
    <row r="6" spans="1:4" x14ac:dyDescent="0.25">
      <c r="A6" s="2" t="s">
        <v>23</v>
      </c>
      <c r="B6" s="38">
        <f>7.807/1000*Sum_Insured</f>
        <v>780.7</v>
      </c>
      <c r="D6" s="2" t="s">
        <v>64</v>
      </c>
    </row>
    <row r="8" spans="1:4" x14ac:dyDescent="0.25">
      <c r="A8" s="2" t="s">
        <v>52</v>
      </c>
    </row>
    <row r="9" spans="1:4" x14ac:dyDescent="0.25">
      <c r="A9" s="4" t="s">
        <v>24</v>
      </c>
      <c r="B9" s="11"/>
    </row>
    <row r="10" spans="1:4" ht="27" x14ac:dyDescent="0.25">
      <c r="A10" s="12" t="s">
        <v>48</v>
      </c>
      <c r="B10" s="13" t="s">
        <v>49</v>
      </c>
    </row>
    <row r="11" spans="1:4" x14ac:dyDescent="0.25">
      <c r="A11" s="14">
        <v>0</v>
      </c>
      <c r="B11" s="5"/>
    </row>
    <row r="12" spans="1:4" x14ac:dyDescent="0.25">
      <c r="A12" s="15">
        <v>1</v>
      </c>
      <c r="B12" s="16"/>
    </row>
    <row r="13" spans="1:4" x14ac:dyDescent="0.25">
      <c r="A13" s="15">
        <v>2</v>
      </c>
      <c r="B13" s="16"/>
    </row>
    <row r="14" spans="1:4" x14ac:dyDescent="0.25">
      <c r="A14" s="15">
        <v>3</v>
      </c>
      <c r="B14" s="16"/>
    </row>
    <row r="15" spans="1:4" x14ac:dyDescent="0.25">
      <c r="A15" s="15">
        <v>4</v>
      </c>
      <c r="B15" s="16"/>
    </row>
    <row r="16" spans="1:4" x14ac:dyDescent="0.25">
      <c r="A16" s="15">
        <v>5</v>
      </c>
      <c r="B16" s="16"/>
    </row>
    <row r="17" spans="1:2" x14ac:dyDescent="0.25">
      <c r="A17" s="15">
        <v>6</v>
      </c>
      <c r="B17" s="16"/>
    </row>
    <row r="18" spans="1:2" x14ac:dyDescent="0.25">
      <c r="A18" s="15">
        <v>7</v>
      </c>
      <c r="B18" s="16"/>
    </row>
    <row r="19" spans="1:2" x14ac:dyDescent="0.25">
      <c r="A19" s="15">
        <v>8</v>
      </c>
      <c r="B19" s="16"/>
    </row>
    <row r="20" spans="1:2" x14ac:dyDescent="0.25">
      <c r="A20" s="15">
        <v>9</v>
      </c>
      <c r="B20" s="16"/>
    </row>
    <row r="21" spans="1:2" x14ac:dyDescent="0.25">
      <c r="A21" s="15">
        <v>10</v>
      </c>
      <c r="B21" s="16"/>
    </row>
    <row r="22" spans="1:2" x14ac:dyDescent="0.25">
      <c r="A22" s="15">
        <v>11</v>
      </c>
      <c r="B22" s="16"/>
    </row>
    <row r="23" spans="1:2" x14ac:dyDescent="0.25">
      <c r="A23" s="15">
        <v>12</v>
      </c>
      <c r="B23" s="16"/>
    </row>
    <row r="24" spans="1:2" x14ac:dyDescent="0.25">
      <c r="A24" s="15">
        <v>13</v>
      </c>
      <c r="B24" s="16"/>
    </row>
    <row r="25" spans="1:2" x14ac:dyDescent="0.25">
      <c r="A25" s="15">
        <v>14</v>
      </c>
      <c r="B25" s="16"/>
    </row>
    <row r="26" spans="1:2" x14ac:dyDescent="0.25">
      <c r="A26" s="15">
        <v>15</v>
      </c>
      <c r="B26" s="39">
        <v>4.0999999999999999E-4</v>
      </c>
    </row>
    <row r="27" spans="1:2" x14ac:dyDescent="0.25">
      <c r="A27" s="15">
        <v>16</v>
      </c>
      <c r="B27" s="39">
        <v>5.1999999999999995E-4</v>
      </c>
    </row>
    <row r="28" spans="1:2" x14ac:dyDescent="0.25">
      <c r="A28" s="15">
        <v>17</v>
      </c>
      <c r="B28" s="39">
        <v>6.2E-4</v>
      </c>
    </row>
    <row r="29" spans="1:2" x14ac:dyDescent="0.25">
      <c r="A29" s="15">
        <v>18</v>
      </c>
      <c r="B29" s="39">
        <v>6.9999999999999999E-4</v>
      </c>
    </row>
    <row r="30" spans="1:2" x14ac:dyDescent="0.25">
      <c r="A30" s="15">
        <v>19</v>
      </c>
      <c r="B30" s="39">
        <v>7.7999999999999999E-4</v>
      </c>
    </row>
    <row r="31" spans="1:2" x14ac:dyDescent="0.25">
      <c r="A31" s="15">
        <v>20</v>
      </c>
      <c r="B31" s="39">
        <v>8.3000000000000001E-4</v>
      </c>
    </row>
    <row r="32" spans="1:2" x14ac:dyDescent="0.25">
      <c r="A32" s="15">
        <v>21</v>
      </c>
      <c r="B32" s="39">
        <v>8.7000000000000001E-4</v>
      </c>
    </row>
    <row r="33" spans="1:2" x14ac:dyDescent="0.25">
      <c r="A33" s="15">
        <v>22</v>
      </c>
      <c r="B33" s="39">
        <v>8.8999999999999995E-4</v>
      </c>
    </row>
    <row r="34" spans="1:2" x14ac:dyDescent="0.25">
      <c r="A34" s="15">
        <v>23</v>
      </c>
      <c r="B34" s="39">
        <v>8.9999999999999998E-4</v>
      </c>
    </row>
    <row r="35" spans="1:2" x14ac:dyDescent="0.25">
      <c r="A35" s="17">
        <v>24</v>
      </c>
      <c r="B35" s="40">
        <v>8.9999999999999998E-4</v>
      </c>
    </row>
    <row r="36" spans="1:2" x14ac:dyDescent="0.25">
      <c r="A36" s="18">
        <v>25</v>
      </c>
      <c r="B36" s="41">
        <v>8.8999999999999995E-4</v>
      </c>
    </row>
    <row r="37" spans="1:2" x14ac:dyDescent="0.25">
      <c r="A37" s="18">
        <v>26</v>
      </c>
      <c r="B37" s="41">
        <v>8.8000000000000003E-4</v>
      </c>
    </row>
    <row r="38" spans="1:2" x14ac:dyDescent="0.25">
      <c r="A38" s="18">
        <v>27</v>
      </c>
      <c r="B38" s="41">
        <v>8.5999999999999998E-4</v>
      </c>
    </row>
    <row r="39" spans="1:2" x14ac:dyDescent="0.25">
      <c r="A39" s="18">
        <v>28</v>
      </c>
      <c r="B39" s="41">
        <v>8.4000000000000003E-4</v>
      </c>
    </row>
    <row r="40" spans="1:2" x14ac:dyDescent="0.25">
      <c r="A40" s="18">
        <v>29</v>
      </c>
      <c r="B40" s="41">
        <v>8.1999999999999998E-4</v>
      </c>
    </row>
    <row r="41" spans="1:2" x14ac:dyDescent="0.25">
      <c r="A41" s="18">
        <v>30</v>
      </c>
      <c r="B41" s="41">
        <v>8.0000000000000004E-4</v>
      </c>
    </row>
    <row r="42" spans="1:2" x14ac:dyDescent="0.25">
      <c r="A42" s="18">
        <v>31</v>
      </c>
      <c r="B42" s="41">
        <v>7.6999999999999996E-4</v>
      </c>
    </row>
    <row r="43" spans="1:2" x14ac:dyDescent="0.25">
      <c r="A43" s="18">
        <v>32</v>
      </c>
      <c r="B43" s="41">
        <v>7.5000000000000002E-4</v>
      </c>
    </row>
    <row r="44" spans="1:2" x14ac:dyDescent="0.25">
      <c r="A44" s="18">
        <v>33</v>
      </c>
      <c r="B44" s="41">
        <v>7.3999999999999999E-4</v>
      </c>
    </row>
    <row r="45" spans="1:2" x14ac:dyDescent="0.25">
      <c r="A45" s="18">
        <v>34</v>
      </c>
      <c r="B45" s="41">
        <v>7.3999999999999999E-4</v>
      </c>
    </row>
    <row r="46" spans="1:2" x14ac:dyDescent="0.25">
      <c r="A46" s="18">
        <v>35</v>
      </c>
      <c r="B46" s="41">
        <v>7.5000000000000002E-4</v>
      </c>
    </row>
    <row r="47" spans="1:2" x14ac:dyDescent="0.25">
      <c r="A47" s="18">
        <v>36</v>
      </c>
      <c r="B47" s="41">
        <v>7.6000000000000004E-4</v>
      </c>
    </row>
    <row r="48" spans="1:2" x14ac:dyDescent="0.25">
      <c r="A48" s="18">
        <v>37</v>
      </c>
      <c r="B48" s="41">
        <v>7.7999999999999999E-4</v>
      </c>
    </row>
    <row r="49" spans="1:2" x14ac:dyDescent="0.25">
      <c r="A49" s="18">
        <v>38</v>
      </c>
      <c r="B49" s="41">
        <v>8.0999999999999996E-4</v>
      </c>
    </row>
    <row r="50" spans="1:2" x14ac:dyDescent="0.25">
      <c r="A50" s="18">
        <v>39</v>
      </c>
      <c r="B50" s="41">
        <v>8.4999999999999995E-4</v>
      </c>
    </row>
    <row r="51" spans="1:2" x14ac:dyDescent="0.25">
      <c r="A51" s="18">
        <v>40</v>
      </c>
      <c r="B51" s="41">
        <v>8.8999999999999995E-4</v>
      </c>
    </row>
    <row r="52" spans="1:2" x14ac:dyDescent="0.25">
      <c r="A52" s="18">
        <v>41</v>
      </c>
      <c r="B52" s="41">
        <v>9.3999999999999997E-4</v>
      </c>
    </row>
    <row r="53" spans="1:2" x14ac:dyDescent="0.25">
      <c r="A53" s="18">
        <v>42</v>
      </c>
      <c r="B53" s="41">
        <v>1.01E-3</v>
      </c>
    </row>
    <row r="54" spans="1:2" x14ac:dyDescent="0.25">
      <c r="A54" s="18">
        <v>43</v>
      </c>
      <c r="B54" s="41">
        <v>1.08E-3</v>
      </c>
    </row>
    <row r="55" spans="1:2" x14ac:dyDescent="0.25">
      <c r="A55" s="18">
        <v>44</v>
      </c>
      <c r="B55" s="41">
        <v>1.16E-3</v>
      </c>
    </row>
    <row r="56" spans="1:2" x14ac:dyDescent="0.25">
      <c r="A56" s="18">
        <v>45</v>
      </c>
      <c r="B56" s="41">
        <v>1.2600000000000001E-3</v>
      </c>
    </row>
    <row r="57" spans="1:2" x14ac:dyDescent="0.25">
      <c r="A57" s="18">
        <v>46</v>
      </c>
      <c r="B57" s="41">
        <v>1.3699999999999999E-3</v>
      </c>
    </row>
    <row r="58" spans="1:2" x14ac:dyDescent="0.25">
      <c r="A58" s="18">
        <v>47</v>
      </c>
      <c r="B58" s="41">
        <v>1.5E-3</v>
      </c>
    </row>
    <row r="59" spans="1:2" x14ac:dyDescent="0.25">
      <c r="A59" s="18">
        <v>48</v>
      </c>
      <c r="B59" s="41">
        <v>1.65E-3</v>
      </c>
    </row>
    <row r="60" spans="1:2" x14ac:dyDescent="0.25">
      <c r="A60" s="19">
        <v>49</v>
      </c>
      <c r="B60" s="42">
        <v>1.83E-3</v>
      </c>
    </row>
    <row r="61" spans="1:2" x14ac:dyDescent="0.25">
      <c r="A61" s="20">
        <v>50</v>
      </c>
      <c r="B61" s="43">
        <v>2.0300000000000001E-3</v>
      </c>
    </row>
    <row r="62" spans="1:2" x14ac:dyDescent="0.25">
      <c r="A62" s="18">
        <v>51</v>
      </c>
      <c r="B62" s="41">
        <v>2.2599999999999999E-3</v>
      </c>
    </row>
    <row r="63" spans="1:2" x14ac:dyDescent="0.25">
      <c r="A63" s="18">
        <v>52</v>
      </c>
      <c r="B63" s="41">
        <v>2.5200000000000001E-3</v>
      </c>
    </row>
    <row r="64" spans="1:2" x14ac:dyDescent="0.25">
      <c r="A64" s="18">
        <v>53</v>
      </c>
      <c r="B64" s="41">
        <v>2.82E-3</v>
      </c>
    </row>
    <row r="65" spans="1:2" x14ac:dyDescent="0.25">
      <c r="A65" s="18">
        <v>54</v>
      </c>
      <c r="B65" s="41">
        <v>3.15E-3</v>
      </c>
    </row>
    <row r="66" spans="1:2" x14ac:dyDescent="0.25">
      <c r="A66" s="18">
        <v>55</v>
      </c>
      <c r="B66" s="41">
        <v>3.5200000000000001E-3</v>
      </c>
    </row>
    <row r="67" spans="1:2" x14ac:dyDescent="0.25">
      <c r="A67" s="18">
        <v>56</v>
      </c>
      <c r="B67" s="41">
        <v>3.9300000000000003E-3</v>
      </c>
    </row>
    <row r="68" spans="1:2" x14ac:dyDescent="0.25">
      <c r="A68" s="18">
        <v>57</v>
      </c>
      <c r="B68" s="41">
        <v>4.3899999999999998E-3</v>
      </c>
    </row>
    <row r="69" spans="1:2" x14ac:dyDescent="0.25">
      <c r="A69" s="18">
        <v>58</v>
      </c>
      <c r="B69" s="41">
        <v>4.9100000000000003E-3</v>
      </c>
    </row>
    <row r="70" spans="1:2" x14ac:dyDescent="0.25">
      <c r="A70" s="18">
        <v>59</v>
      </c>
      <c r="B70" s="41">
        <v>5.5100000000000001E-3</v>
      </c>
    </row>
    <row r="71" spans="1:2" x14ac:dyDescent="0.25">
      <c r="A71" s="18">
        <v>60</v>
      </c>
      <c r="B71" s="41">
        <v>6.1999999999999998E-3</v>
      </c>
    </row>
    <row r="72" spans="1:2" x14ac:dyDescent="0.25">
      <c r="A72" s="18">
        <v>61</v>
      </c>
      <c r="B72" s="41">
        <v>7.0000000000000001E-3</v>
      </c>
    </row>
    <row r="73" spans="1:2" x14ac:dyDescent="0.25">
      <c r="A73" s="18">
        <v>62</v>
      </c>
      <c r="B73" s="41">
        <v>7.92E-3</v>
      </c>
    </row>
    <row r="74" spans="1:2" x14ac:dyDescent="0.25">
      <c r="A74" s="18">
        <v>63</v>
      </c>
      <c r="B74" s="41">
        <v>8.9700000000000005E-3</v>
      </c>
    </row>
    <row r="75" spans="1:2" x14ac:dyDescent="0.25">
      <c r="A75" s="18">
        <v>64</v>
      </c>
      <c r="B75" s="41">
        <v>1.017E-2</v>
      </c>
    </row>
    <row r="76" spans="1:2" x14ac:dyDescent="0.25">
      <c r="A76" s="18">
        <v>65</v>
      </c>
      <c r="B76" s="41">
        <v>1.153E-2</v>
      </c>
    </row>
    <row r="77" spans="1:2" x14ac:dyDescent="0.25">
      <c r="A77" s="18">
        <v>66</v>
      </c>
      <c r="B77" s="41">
        <v>1.306E-2</v>
      </c>
    </row>
    <row r="78" spans="1:2" x14ac:dyDescent="0.25">
      <c r="A78" s="18">
        <v>67</v>
      </c>
      <c r="B78" s="41">
        <v>1.477E-2</v>
      </c>
    </row>
    <row r="79" spans="1:2" x14ac:dyDescent="0.25">
      <c r="A79" s="18">
        <v>68</v>
      </c>
      <c r="B79" s="41">
        <v>1.67E-2</v>
      </c>
    </row>
    <row r="80" spans="1:2" x14ac:dyDescent="0.25">
      <c r="A80" s="18">
        <v>69</v>
      </c>
      <c r="B80" s="41">
        <v>1.8849999999999999E-2</v>
      </c>
    </row>
    <row r="81" spans="1:2" x14ac:dyDescent="0.25">
      <c r="A81" s="18">
        <v>70</v>
      </c>
      <c r="B81" s="41">
        <v>2.1250000000000002E-2</v>
      </c>
    </row>
    <row r="82" spans="1:2" x14ac:dyDescent="0.25">
      <c r="A82" s="18">
        <v>71</v>
      </c>
      <c r="B82" s="41">
        <v>2.393E-2</v>
      </c>
    </row>
    <row r="83" spans="1:2" x14ac:dyDescent="0.25">
      <c r="A83" s="18">
        <v>72</v>
      </c>
      <c r="B83" s="41">
        <v>2.69E-2</v>
      </c>
    </row>
    <row r="84" spans="1:2" x14ac:dyDescent="0.25">
      <c r="A84" s="18">
        <v>73</v>
      </c>
      <c r="B84" s="41">
        <v>3.022E-2</v>
      </c>
    </row>
    <row r="85" spans="1:2" x14ac:dyDescent="0.25">
      <c r="A85" s="19">
        <v>74</v>
      </c>
      <c r="B85" s="42">
        <v>3.39E-2</v>
      </c>
    </row>
    <row r="86" spans="1:2" x14ac:dyDescent="0.25">
      <c r="A86" s="20">
        <v>75</v>
      </c>
      <c r="B86" s="43">
        <v>3.8010000000000002E-2</v>
      </c>
    </row>
    <row r="87" spans="1:2" x14ac:dyDescent="0.25">
      <c r="A87" s="18">
        <v>76</v>
      </c>
      <c r="B87" s="41">
        <v>4.2590000000000003E-2</v>
      </c>
    </row>
    <row r="88" spans="1:2" x14ac:dyDescent="0.25">
      <c r="A88" s="18">
        <v>77</v>
      </c>
      <c r="B88" s="41">
        <v>4.768E-2</v>
      </c>
    </row>
    <row r="89" spans="1:2" x14ac:dyDescent="0.25">
      <c r="A89" s="18">
        <v>78</v>
      </c>
      <c r="B89" s="41">
        <v>5.3350000000000002E-2</v>
      </c>
    </row>
    <row r="90" spans="1:2" x14ac:dyDescent="0.25">
      <c r="A90" s="18">
        <v>79</v>
      </c>
      <c r="B90" s="41">
        <v>5.9659999999999998E-2</v>
      </c>
    </row>
    <row r="91" spans="1:2" x14ac:dyDescent="0.25">
      <c r="A91" s="18">
        <v>80</v>
      </c>
      <c r="B91" s="41">
        <v>6.6650000000000001E-2</v>
      </c>
    </row>
    <row r="92" spans="1:2" x14ac:dyDescent="0.25">
      <c r="A92" s="18">
        <v>81</v>
      </c>
      <c r="B92" s="41">
        <v>7.4380000000000002E-2</v>
      </c>
    </row>
    <row r="93" spans="1:2" x14ac:dyDescent="0.25">
      <c r="A93" s="18">
        <v>82</v>
      </c>
      <c r="B93" s="41">
        <v>8.2839999999999997E-2</v>
      </c>
    </row>
    <row r="94" spans="1:2" x14ac:dyDescent="0.25">
      <c r="A94" s="18">
        <v>83</v>
      </c>
      <c r="B94" s="41">
        <v>9.2030000000000001E-2</v>
      </c>
    </row>
    <row r="95" spans="1:2" x14ac:dyDescent="0.25">
      <c r="A95" s="18">
        <v>84</v>
      </c>
      <c r="B95" s="41">
        <v>0.10188999999999999</v>
      </c>
    </row>
    <row r="96" spans="1:2" x14ac:dyDescent="0.25">
      <c r="A96" s="18">
        <v>85</v>
      </c>
      <c r="B96" s="41">
        <v>0.11239</v>
      </c>
    </row>
    <row r="97" spans="1:2" x14ac:dyDescent="0.25">
      <c r="A97" s="18">
        <v>86</v>
      </c>
      <c r="B97" s="41">
        <v>0.12346</v>
      </c>
    </row>
    <row r="98" spans="1:2" x14ac:dyDescent="0.25">
      <c r="A98" s="18">
        <v>87</v>
      </c>
      <c r="B98" s="41">
        <v>0.13503000000000001</v>
      </c>
    </row>
    <row r="99" spans="1:2" x14ac:dyDescent="0.25">
      <c r="A99" s="18">
        <v>88</v>
      </c>
      <c r="B99" s="41">
        <v>0.14704</v>
      </c>
    </row>
    <row r="100" spans="1:2" x14ac:dyDescent="0.25">
      <c r="A100" s="18">
        <v>89</v>
      </c>
      <c r="B100" s="41">
        <v>0.15939</v>
      </c>
    </row>
    <row r="101" spans="1:2" x14ac:dyDescent="0.25">
      <c r="A101" s="18">
        <v>90</v>
      </c>
      <c r="B101" s="41">
        <v>0.17194000000000001</v>
      </c>
    </row>
    <row r="102" spans="1:2" x14ac:dyDescent="0.25">
      <c r="A102" s="18">
        <v>91</v>
      </c>
      <c r="B102" s="41">
        <v>0.18453</v>
      </c>
    </row>
    <row r="103" spans="1:2" x14ac:dyDescent="0.25">
      <c r="A103" s="18">
        <v>92</v>
      </c>
      <c r="B103" s="41">
        <v>0.19694999999999999</v>
      </c>
    </row>
    <row r="104" spans="1:2" x14ac:dyDescent="0.25">
      <c r="A104" s="18">
        <v>93</v>
      </c>
      <c r="B104" s="41">
        <v>0.20899000000000001</v>
      </c>
    </row>
    <row r="105" spans="1:2" x14ac:dyDescent="0.25">
      <c r="A105" s="18">
        <v>94</v>
      </c>
      <c r="B105" s="41">
        <v>0.22037999999999999</v>
      </c>
    </row>
    <row r="106" spans="1:2" x14ac:dyDescent="0.25">
      <c r="A106" s="18">
        <v>95</v>
      </c>
      <c r="B106" s="41">
        <v>0.23077</v>
      </c>
    </row>
    <row r="107" spans="1:2" x14ac:dyDescent="0.25">
      <c r="A107" s="18">
        <v>96</v>
      </c>
      <c r="B107" s="41">
        <v>0.23987</v>
      </c>
    </row>
    <row r="108" spans="1:2" x14ac:dyDescent="0.25">
      <c r="A108" s="18">
        <v>97</v>
      </c>
      <c r="B108" s="41">
        <v>0.24747</v>
      </c>
    </row>
    <row r="109" spans="1:2" x14ac:dyDescent="0.25">
      <c r="A109" s="18">
        <v>98</v>
      </c>
      <c r="B109" s="41">
        <v>0.25355</v>
      </c>
    </row>
    <row r="110" spans="1:2" x14ac:dyDescent="0.25">
      <c r="A110" s="19">
        <v>99</v>
      </c>
      <c r="B110" s="42">
        <v>0.25835000000000002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9" workbookViewId="0">
      <selection activeCell="K18" sqref="K18"/>
    </sheetView>
  </sheetViews>
  <sheetFormatPr defaultRowHeight="13.5" x14ac:dyDescent="0.25"/>
  <cols>
    <col min="1" max="1" width="20.140625" style="2" customWidth="1"/>
    <col min="2" max="2" width="9.140625" style="2"/>
    <col min="3" max="3" width="9.140625" style="2" customWidth="1"/>
    <col min="4" max="5" width="9.140625" style="2"/>
    <col min="6" max="6" width="11" style="2" customWidth="1"/>
    <col min="7" max="11" width="9.140625" style="2"/>
    <col min="12" max="12" width="10.85546875" style="2" customWidth="1"/>
    <col min="13" max="16384" width="9.140625" style="2"/>
  </cols>
  <sheetData>
    <row r="1" spans="1:13" ht="15" x14ac:dyDescent="0.25">
      <c r="A1" s="1" t="s">
        <v>53</v>
      </c>
    </row>
    <row r="3" spans="1:13" x14ac:dyDescent="0.25">
      <c r="A3" s="3" t="s">
        <v>0</v>
      </c>
      <c r="B3" s="2" t="s">
        <v>37</v>
      </c>
      <c r="F3" s="3"/>
      <c r="L3" s="3"/>
    </row>
    <row r="5" spans="1:13" x14ac:dyDescent="0.25">
      <c r="A5" s="3" t="s">
        <v>1</v>
      </c>
    </row>
    <row r="6" spans="1:13" x14ac:dyDescent="0.25">
      <c r="A6" s="2" t="s">
        <v>5</v>
      </c>
      <c r="B6" s="44" t="s">
        <v>2</v>
      </c>
    </row>
    <row r="7" spans="1:13" x14ac:dyDescent="0.25">
      <c r="A7" s="2" t="s">
        <v>6</v>
      </c>
      <c r="B7" s="45">
        <v>1</v>
      </c>
      <c r="G7" s="45"/>
      <c r="M7" s="45"/>
    </row>
    <row r="8" spans="1:13" x14ac:dyDescent="0.25">
      <c r="A8" s="2" t="s">
        <v>7</v>
      </c>
      <c r="B8" s="44" t="s">
        <v>8</v>
      </c>
    </row>
    <row r="10" spans="1:13" x14ac:dyDescent="0.25">
      <c r="A10" s="3" t="s">
        <v>3</v>
      </c>
    </row>
    <row r="11" spans="1:13" x14ac:dyDescent="0.25">
      <c r="A11" s="2" t="s">
        <v>27</v>
      </c>
    </row>
    <row r="12" spans="1:13" x14ac:dyDescent="0.25">
      <c r="A12" s="2">
        <v>1</v>
      </c>
      <c r="B12" s="45">
        <v>0.15</v>
      </c>
    </row>
    <row r="13" spans="1:13" x14ac:dyDescent="0.25">
      <c r="A13" s="2">
        <f>1+A12</f>
        <v>2</v>
      </c>
      <c r="B13" s="45">
        <v>0.1</v>
      </c>
    </row>
    <row r="14" spans="1:13" x14ac:dyDescent="0.25">
      <c r="A14" s="2">
        <f t="shared" ref="A14:A16" si="0">1+A13</f>
        <v>3</v>
      </c>
      <c r="B14" s="45">
        <v>0.1</v>
      </c>
    </row>
    <row r="15" spans="1:13" x14ac:dyDescent="0.25">
      <c r="A15" s="2">
        <f t="shared" si="0"/>
        <v>4</v>
      </c>
      <c r="B15" s="45">
        <v>0.1</v>
      </c>
    </row>
    <row r="16" spans="1:13" x14ac:dyDescent="0.25">
      <c r="A16" s="2">
        <f t="shared" si="0"/>
        <v>5</v>
      </c>
      <c r="B16" s="45">
        <v>1</v>
      </c>
    </row>
    <row r="17" spans="1:3" x14ac:dyDescent="0.25">
      <c r="B17" s="45"/>
    </row>
    <row r="18" spans="1:3" x14ac:dyDescent="0.25">
      <c r="B18" s="45"/>
    </row>
    <row r="19" spans="1:3" x14ac:dyDescent="0.25">
      <c r="B19" s="45"/>
    </row>
    <row r="20" spans="1:3" x14ac:dyDescent="0.25">
      <c r="B20" s="45"/>
    </row>
    <row r="21" spans="1:3" x14ac:dyDescent="0.25">
      <c r="B21" s="45"/>
    </row>
    <row r="22" spans="1:3" x14ac:dyDescent="0.25">
      <c r="B22" s="44"/>
    </row>
    <row r="23" spans="1:3" x14ac:dyDescent="0.25">
      <c r="A23" s="3" t="s">
        <v>4</v>
      </c>
      <c r="B23" s="44"/>
    </row>
    <row r="24" spans="1:3" x14ac:dyDescent="0.25">
      <c r="A24" s="2" t="s">
        <v>9</v>
      </c>
      <c r="B24" s="46">
        <v>0</v>
      </c>
    </row>
    <row r="25" spans="1:3" x14ac:dyDescent="0.25">
      <c r="A25" s="2" t="s">
        <v>10</v>
      </c>
      <c r="B25" s="46">
        <v>0</v>
      </c>
      <c r="C25" s="2" t="s">
        <v>38</v>
      </c>
    </row>
    <row r="26" spans="1:3" x14ac:dyDescent="0.25">
      <c r="A26" s="2" t="s">
        <v>11</v>
      </c>
      <c r="B26" s="45">
        <v>0</v>
      </c>
    </row>
    <row r="27" spans="1:3" x14ac:dyDescent="0.25">
      <c r="B27" s="44"/>
    </row>
    <row r="28" spans="1:3" x14ac:dyDescent="0.25">
      <c r="A28" s="3" t="s">
        <v>12</v>
      </c>
      <c r="B28" s="44"/>
    </row>
    <row r="29" spans="1:3" x14ac:dyDescent="0.25">
      <c r="A29" s="2" t="s">
        <v>13</v>
      </c>
      <c r="B29" s="45">
        <v>0</v>
      </c>
      <c r="C29" s="2" t="s">
        <v>14</v>
      </c>
    </row>
    <row r="30" spans="1:3" x14ac:dyDescent="0.25">
      <c r="A30" s="2" t="s">
        <v>10</v>
      </c>
      <c r="B30" s="45">
        <v>0</v>
      </c>
      <c r="C30" s="2" t="s">
        <v>15</v>
      </c>
    </row>
    <row r="31" spans="1:3" x14ac:dyDescent="0.25">
      <c r="B31" s="44"/>
    </row>
    <row r="32" spans="1:3" x14ac:dyDescent="0.25">
      <c r="A32" s="3" t="s">
        <v>16</v>
      </c>
      <c r="B32" s="45">
        <v>0</v>
      </c>
    </row>
    <row r="33" spans="1:2" x14ac:dyDescent="0.25">
      <c r="B33" s="44"/>
    </row>
    <row r="34" spans="1:2" x14ac:dyDescent="0.25">
      <c r="A34" s="3" t="s">
        <v>17</v>
      </c>
      <c r="B34" s="45">
        <v>0</v>
      </c>
    </row>
    <row r="35" spans="1:2" x14ac:dyDescent="0.25">
      <c r="B35" s="44"/>
    </row>
    <row r="36" spans="1:2" x14ac:dyDescent="0.25">
      <c r="A36" s="3" t="s">
        <v>18</v>
      </c>
      <c r="B36" s="4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s="1" t="s">
        <v>28</v>
      </c>
      <c r="B1" s="1"/>
      <c r="C1" s="2"/>
      <c r="D1" s="2"/>
      <c r="E1" s="2"/>
      <c r="F1" s="2"/>
      <c r="G1" s="2"/>
    </row>
    <row r="2" spans="1:8" x14ac:dyDescent="0.25">
      <c r="A2" s="2"/>
      <c r="B2" s="2"/>
      <c r="C2" s="2"/>
      <c r="D2" s="2"/>
      <c r="E2" s="2"/>
      <c r="F2" s="2"/>
      <c r="G2" s="2"/>
    </row>
    <row r="3" spans="1:8" x14ac:dyDescent="0.25">
      <c r="A3" s="2"/>
      <c r="B3" s="2"/>
      <c r="C3" s="2"/>
      <c r="D3" s="2"/>
      <c r="E3" s="2"/>
      <c r="F3" s="2"/>
      <c r="G3" s="2"/>
    </row>
    <row r="4" spans="1:8" ht="15.75" x14ac:dyDescent="0.3">
      <c r="A4" s="6" t="s">
        <v>25</v>
      </c>
      <c r="B4" s="6" t="s">
        <v>29</v>
      </c>
      <c r="C4" s="6" t="s">
        <v>26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36</v>
      </c>
    </row>
    <row r="5" spans="1:8" x14ac:dyDescent="0.25">
      <c r="A5" s="7">
        <v>1</v>
      </c>
      <c r="B5" s="7">
        <f>VLOOKUP(Data!$B$4 + Decrements!A5 - 1,IA95_97UltM,2)*Factor</f>
        <v>6.1999999999999998E-3</v>
      </c>
      <c r="C5" s="7">
        <f t="shared" ref="C5:C14" si="0">VLOOKUP(A5,lapse_rates,2)</f>
        <v>0.15</v>
      </c>
      <c r="D5" s="8">
        <v>1</v>
      </c>
      <c r="E5" s="8">
        <f>D5*B5</f>
        <v>6.1999999999999998E-3</v>
      </c>
      <c r="F5" s="8">
        <f>(D5-E5)*C5</f>
        <v>0.14907000000000001</v>
      </c>
      <c r="G5" s="8">
        <f>D5-E5-F5</f>
        <v>0.84472999999999998</v>
      </c>
      <c r="H5" s="8">
        <f>G5/D5</f>
        <v>0.84472999999999998</v>
      </c>
    </row>
    <row r="6" spans="1:8" x14ac:dyDescent="0.25">
      <c r="A6" s="7">
        <f>1+A5</f>
        <v>2</v>
      </c>
      <c r="B6" s="7">
        <f>VLOOKUP(Data!$B$4 + Decrements!A6 - 1,IA95_97UltM,2)*Factor</f>
        <v>7.0000000000000001E-3</v>
      </c>
      <c r="C6" s="7">
        <f t="shared" si="0"/>
        <v>0.1</v>
      </c>
      <c r="D6" s="8">
        <f>G5</f>
        <v>0.84472999999999998</v>
      </c>
      <c r="E6" s="8">
        <f>D6*B6</f>
        <v>5.9131100000000001E-3</v>
      </c>
      <c r="F6" s="8">
        <f>(D6-E6)*C6</f>
        <v>8.3881688999999995E-2</v>
      </c>
      <c r="G6" s="8">
        <f>D6-E6-F6</f>
        <v>0.75493520099999989</v>
      </c>
      <c r="H6" s="8">
        <f t="shared" ref="H6:H14" si="1">G6/D6</f>
        <v>0.89369999999999994</v>
      </c>
    </row>
    <row r="7" spans="1:8" x14ac:dyDescent="0.25">
      <c r="A7" s="7">
        <f t="shared" ref="A7:A14" si="2">1+A6</f>
        <v>3</v>
      </c>
      <c r="B7" s="7">
        <f>VLOOKUP(Data!$B$4 + Decrements!A7 - 1,IA95_97UltM,2)*Factor</f>
        <v>7.92E-3</v>
      </c>
      <c r="C7" s="7">
        <f t="shared" si="0"/>
        <v>0.1</v>
      </c>
      <c r="D7" s="8">
        <f t="shared" ref="D7:D14" si="3">G6</f>
        <v>0.75493520099999989</v>
      </c>
      <c r="E7" s="8">
        <f t="shared" ref="E7:E14" si="4">D7*B7</f>
        <v>5.979086791919999E-3</v>
      </c>
      <c r="F7" s="8">
        <f t="shared" ref="F7:F14" si="5">(D7-E7)*C7</f>
        <v>7.4895611420807987E-2</v>
      </c>
      <c r="G7" s="8">
        <f t="shared" ref="G7:G14" si="6">D7-E7-F7</f>
        <v>0.67406050278727181</v>
      </c>
      <c r="H7" s="8">
        <f t="shared" si="1"/>
        <v>0.89287199999999989</v>
      </c>
    </row>
    <row r="8" spans="1:8" x14ac:dyDescent="0.25">
      <c r="A8" s="7">
        <f t="shared" si="2"/>
        <v>4</v>
      </c>
      <c r="B8" s="7">
        <f>VLOOKUP(Data!$B$4 + Decrements!A8 - 1,IA95_97UltM,2)*Factor</f>
        <v>8.9700000000000005E-3</v>
      </c>
      <c r="C8" s="7">
        <f t="shared" si="0"/>
        <v>0.1</v>
      </c>
      <c r="D8" s="8">
        <f t="shared" si="3"/>
        <v>0.67406050278727181</v>
      </c>
      <c r="E8" s="8">
        <f t="shared" si="4"/>
        <v>6.0463227100018288E-3</v>
      </c>
      <c r="F8" s="8">
        <f t="shared" si="5"/>
        <v>6.6801418007727001E-2</v>
      </c>
      <c r="G8" s="8">
        <f t="shared" si="6"/>
        <v>0.60121276206954299</v>
      </c>
      <c r="H8" s="8">
        <f t="shared" si="1"/>
        <v>0.89192700000000003</v>
      </c>
    </row>
    <row r="9" spans="1:8" x14ac:dyDescent="0.25">
      <c r="A9" s="7">
        <f t="shared" si="2"/>
        <v>5</v>
      </c>
      <c r="B9" s="7">
        <f>VLOOKUP(Data!$B$4 + Decrements!A9 - 1,IA95_97UltM,2)*Factor</f>
        <v>1.017E-2</v>
      </c>
      <c r="C9" s="7">
        <f t="shared" si="0"/>
        <v>1</v>
      </c>
      <c r="D9" s="8">
        <f t="shared" si="3"/>
        <v>0.60121276206954299</v>
      </c>
      <c r="E9" s="8">
        <f t="shared" si="4"/>
        <v>6.1143337902472526E-3</v>
      </c>
      <c r="F9" s="8">
        <f t="shared" si="5"/>
        <v>0.59509842827929571</v>
      </c>
      <c r="G9" s="8">
        <f t="shared" si="6"/>
        <v>0</v>
      </c>
      <c r="H9" s="8">
        <f t="shared" si="1"/>
        <v>0</v>
      </c>
    </row>
    <row r="10" spans="1:8" x14ac:dyDescent="0.25">
      <c r="A10" s="7">
        <f t="shared" si="2"/>
        <v>6</v>
      </c>
      <c r="B10" s="7">
        <f>VLOOKUP(Data!$B$4 + Decrements!A10 - 1,IA95_97UltM,2)*Factor</f>
        <v>1.153E-2</v>
      </c>
      <c r="C10" s="7">
        <f t="shared" si="0"/>
        <v>1</v>
      </c>
      <c r="D10" s="8">
        <f t="shared" si="3"/>
        <v>0</v>
      </c>
      <c r="E10" s="8">
        <f t="shared" si="4"/>
        <v>0</v>
      </c>
      <c r="F10" s="8">
        <f t="shared" si="5"/>
        <v>0</v>
      </c>
      <c r="G10" s="8">
        <f t="shared" si="6"/>
        <v>0</v>
      </c>
      <c r="H10" s="8" t="e">
        <f t="shared" si="1"/>
        <v>#DIV/0!</v>
      </c>
    </row>
    <row r="11" spans="1:8" x14ac:dyDescent="0.25">
      <c r="A11" s="7">
        <f t="shared" si="2"/>
        <v>7</v>
      </c>
      <c r="B11" s="7">
        <f>VLOOKUP(Data!$B$4 + Decrements!A11 - 1,IA95_97UltM,2)*Factor</f>
        <v>1.306E-2</v>
      </c>
      <c r="C11" s="7">
        <f t="shared" si="0"/>
        <v>1</v>
      </c>
      <c r="D11" s="8">
        <f t="shared" si="3"/>
        <v>0</v>
      </c>
      <c r="E11" s="8">
        <f t="shared" si="4"/>
        <v>0</v>
      </c>
      <c r="F11" s="8">
        <f t="shared" si="5"/>
        <v>0</v>
      </c>
      <c r="G11" s="8">
        <f t="shared" si="6"/>
        <v>0</v>
      </c>
      <c r="H11" s="8" t="e">
        <f t="shared" si="1"/>
        <v>#DIV/0!</v>
      </c>
    </row>
    <row r="12" spans="1:8" x14ac:dyDescent="0.25">
      <c r="A12" s="7">
        <f t="shared" si="2"/>
        <v>8</v>
      </c>
      <c r="B12" s="7">
        <f>VLOOKUP(Data!$B$4 + Decrements!A12 - 1,IA95_97UltM,2)*Factor</f>
        <v>1.477E-2</v>
      </c>
      <c r="C12" s="7">
        <f t="shared" si="0"/>
        <v>1</v>
      </c>
      <c r="D12" s="8">
        <f t="shared" si="3"/>
        <v>0</v>
      </c>
      <c r="E12" s="8">
        <f t="shared" si="4"/>
        <v>0</v>
      </c>
      <c r="F12" s="8">
        <f t="shared" si="5"/>
        <v>0</v>
      </c>
      <c r="G12" s="8">
        <f t="shared" si="6"/>
        <v>0</v>
      </c>
      <c r="H12" s="8" t="e">
        <f t="shared" si="1"/>
        <v>#DIV/0!</v>
      </c>
    </row>
    <row r="13" spans="1:8" x14ac:dyDescent="0.25">
      <c r="A13" s="7">
        <f t="shared" si="2"/>
        <v>9</v>
      </c>
      <c r="B13" s="7">
        <f>VLOOKUP(Data!$B$4 + Decrements!A13 - 1,IA95_97UltM,2)*Factor</f>
        <v>1.67E-2</v>
      </c>
      <c r="C13" s="7">
        <f t="shared" si="0"/>
        <v>1</v>
      </c>
      <c r="D13" s="8">
        <f t="shared" si="3"/>
        <v>0</v>
      </c>
      <c r="E13" s="8">
        <f t="shared" si="4"/>
        <v>0</v>
      </c>
      <c r="F13" s="8">
        <f t="shared" si="5"/>
        <v>0</v>
      </c>
      <c r="G13" s="8">
        <f t="shared" si="6"/>
        <v>0</v>
      </c>
      <c r="H13" s="8" t="e">
        <f t="shared" si="1"/>
        <v>#DIV/0!</v>
      </c>
    </row>
    <row r="14" spans="1:8" x14ac:dyDescent="0.25">
      <c r="A14" s="7">
        <f t="shared" si="2"/>
        <v>10</v>
      </c>
      <c r="B14" s="7">
        <f>VLOOKUP(Data!$B$4 + Decrements!A14 - 1,IA95_97UltM,2)*Factor</f>
        <v>1.8849999999999999E-2</v>
      </c>
      <c r="C14" s="7">
        <f t="shared" si="0"/>
        <v>1</v>
      </c>
      <c r="D14" s="8">
        <f t="shared" si="3"/>
        <v>0</v>
      </c>
      <c r="E14" s="8">
        <f t="shared" si="4"/>
        <v>0</v>
      </c>
      <c r="F14" s="8">
        <f t="shared" si="5"/>
        <v>0</v>
      </c>
      <c r="G14" s="8">
        <f t="shared" si="6"/>
        <v>0</v>
      </c>
      <c r="H14" s="8" t="e">
        <f t="shared" si="1"/>
        <v>#DIV/0!</v>
      </c>
    </row>
    <row r="16" spans="1:8" x14ac:dyDescent="0.25">
      <c r="A16" s="2" t="s">
        <v>63</v>
      </c>
      <c r="B16" s="2"/>
      <c r="C16" s="2" t="s">
        <v>34</v>
      </c>
      <c r="D16" s="2"/>
      <c r="E16" s="2"/>
      <c r="F16" s="2"/>
    </row>
    <row r="17" spans="1:6" x14ac:dyDescent="0.25">
      <c r="A17" s="2"/>
      <c r="B17" s="2"/>
      <c r="C17" s="2" t="s">
        <v>35</v>
      </c>
      <c r="D17" s="2"/>
      <c r="E17" s="2"/>
      <c r="F17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4"/>
  <sheetViews>
    <sheetView workbookViewId="0">
      <selection activeCell="J9" sqref="J9"/>
    </sheetView>
  </sheetViews>
  <sheetFormatPr defaultRowHeight="13.5" x14ac:dyDescent="0.25"/>
  <cols>
    <col min="1" max="2" width="9.140625" style="2"/>
    <col min="3" max="3" width="11.140625" style="2" customWidth="1"/>
    <col min="4" max="5" width="9.140625" style="2"/>
    <col min="6" max="6" width="11.85546875" style="2" customWidth="1"/>
    <col min="7" max="7" width="13.42578125" style="2" customWidth="1"/>
    <col min="8" max="8" width="11.85546875" style="2" customWidth="1"/>
    <col min="9" max="9" width="11.140625" style="2" customWidth="1"/>
    <col min="10" max="10" width="10.85546875" style="2" customWidth="1"/>
    <col min="11" max="16384" width="9.140625" style="2"/>
  </cols>
  <sheetData>
    <row r="2" spans="2:13" x14ac:dyDescent="0.25">
      <c r="J2" s="50" t="s">
        <v>76</v>
      </c>
    </row>
    <row r="3" spans="2:13" x14ac:dyDescent="0.25">
      <c r="B3" s="51" t="s">
        <v>42</v>
      </c>
      <c r="C3" s="52"/>
      <c r="D3" s="52"/>
      <c r="E3" s="52"/>
      <c r="F3" s="52"/>
      <c r="G3" s="52"/>
      <c r="H3" s="52"/>
      <c r="J3" s="6" t="s">
        <v>39</v>
      </c>
    </row>
    <row r="4" spans="2:13" ht="56.25" customHeight="1" x14ac:dyDescent="0.25">
      <c r="B4" s="34" t="s">
        <v>25</v>
      </c>
      <c r="C4" s="35" t="s">
        <v>43</v>
      </c>
      <c r="D4" s="35" t="s">
        <v>44</v>
      </c>
      <c r="E4" s="35" t="s">
        <v>45</v>
      </c>
      <c r="F4" s="35" t="s">
        <v>46</v>
      </c>
      <c r="G4" s="35" t="s">
        <v>61</v>
      </c>
      <c r="H4" s="35" t="s">
        <v>47</v>
      </c>
      <c r="I4" s="2">
        <v>0</v>
      </c>
      <c r="J4" s="10">
        <f>-NPV(Discount_rate,F5:F$10)</f>
        <v>0.12086892249254788</v>
      </c>
    </row>
    <row r="5" spans="2:13" x14ac:dyDescent="0.25">
      <c r="B5" s="7">
        <f>1</f>
        <v>1</v>
      </c>
      <c r="C5" s="21">
        <f>Annual_premium</f>
        <v>780.7</v>
      </c>
      <c r="D5" s="21">
        <f>Initial_expense+Initial_comm_rate*Annual_premium</f>
        <v>0</v>
      </c>
      <c r="E5" s="21">
        <f>Sum_Insured*VLOOKUP(Age+B5-1,IA95_97UltM,2)*Factor</f>
        <v>620</v>
      </c>
      <c r="F5" s="21">
        <f>C5-D5-E5</f>
        <v>160.70000000000005</v>
      </c>
      <c r="G5" s="21">
        <f>(C5-D5)*Investment_rate</f>
        <v>0</v>
      </c>
      <c r="H5" s="21">
        <f>F5+G5</f>
        <v>160.70000000000005</v>
      </c>
      <c r="I5" s="2">
        <v>1</v>
      </c>
      <c r="J5" s="10">
        <f>-NPV(Discount_rate,F6:F$10)</f>
        <v>160.82086892249259</v>
      </c>
    </row>
    <row r="6" spans="2:13" x14ac:dyDescent="0.25">
      <c r="B6" s="7">
        <f>1+B5</f>
        <v>2</v>
      </c>
      <c r="C6" s="21">
        <f t="shared" ref="C6:C9" si="0">C5*VLOOKUP(B5,Decrement,8)</f>
        <v>659.48071100000004</v>
      </c>
      <c r="D6" s="21">
        <f t="shared" ref="D6:D9" si="1">Renewal_expense*(1+Inflation)^(B6-2)*VLOOKUP(B5,Decrement,7) + Renewal_comm_rate*C6</f>
        <v>0</v>
      </c>
      <c r="E6" s="21">
        <f t="shared" ref="E6:E9" si="2">Sum_Insured*VLOOKUP(Age+B6-1,IA95_97UltM,2)*Factor*VLOOKUP(B5,Decrement,7)</f>
        <v>591.31100000000004</v>
      </c>
      <c r="F6" s="21">
        <f t="shared" ref="F6:F9" si="3">C6-D6-E6</f>
        <v>68.169711000000007</v>
      </c>
      <c r="G6" s="21">
        <f t="shared" ref="G6:G9" si="4">(H5+C6-D6)*Investment_rate</f>
        <v>0</v>
      </c>
      <c r="H6" s="21">
        <f>H5+F6+G6</f>
        <v>228.86971100000005</v>
      </c>
      <c r="I6" s="2">
        <v>2</v>
      </c>
      <c r="J6" s="10">
        <f>-NPV(Discount_rate,F7:F$10)</f>
        <v>228.9905799224926</v>
      </c>
    </row>
    <row r="7" spans="2:13" x14ac:dyDescent="0.25">
      <c r="B7" s="7">
        <f t="shared" ref="B7:B9" si="5">1+B6</f>
        <v>3</v>
      </c>
      <c r="C7" s="21">
        <f t="shared" si="0"/>
        <v>589.3779114207</v>
      </c>
      <c r="D7" s="21">
        <f t="shared" si="1"/>
        <v>0</v>
      </c>
      <c r="E7" s="21">
        <f t="shared" si="2"/>
        <v>597.90867919199991</v>
      </c>
      <c r="F7" s="21">
        <f t="shared" si="3"/>
        <v>-8.5307677712999066</v>
      </c>
      <c r="G7" s="21">
        <f t="shared" si="4"/>
        <v>0</v>
      </c>
      <c r="H7" s="21">
        <f t="shared" ref="H7:H9" si="6">H6+F7+G7</f>
        <v>220.33894322870015</v>
      </c>
      <c r="I7" s="2">
        <v>3</v>
      </c>
      <c r="J7" s="10">
        <f>-NPV(Discount_rate,F8:F$10)</f>
        <v>220.45981215119269</v>
      </c>
    </row>
    <row r="8" spans="2:13" x14ac:dyDescent="0.25">
      <c r="B8" s="7">
        <f t="shared" si="5"/>
        <v>4</v>
      </c>
      <c r="C8" s="21">
        <f t="shared" si="0"/>
        <v>526.23903452602315</v>
      </c>
      <c r="D8" s="21">
        <f t="shared" si="1"/>
        <v>0</v>
      </c>
      <c r="E8" s="21">
        <f t="shared" si="2"/>
        <v>604.63227100018287</v>
      </c>
      <c r="F8" s="21">
        <f t="shared" si="3"/>
        <v>-78.393236474159721</v>
      </c>
      <c r="G8" s="21">
        <f t="shared" si="4"/>
        <v>0</v>
      </c>
      <c r="H8" s="21">
        <f t="shared" si="6"/>
        <v>141.94570675454042</v>
      </c>
      <c r="I8" s="2">
        <v>4</v>
      </c>
      <c r="J8" s="10">
        <f>-NPV(Discount_rate,F9:F$10)</f>
        <v>142.06657567703297</v>
      </c>
    </row>
    <row r="9" spans="2:13" x14ac:dyDescent="0.25">
      <c r="B9" s="7">
        <f t="shared" si="5"/>
        <v>5</v>
      </c>
      <c r="C9" s="21">
        <f t="shared" si="0"/>
        <v>469.36680334769227</v>
      </c>
      <c r="D9" s="21">
        <f t="shared" si="1"/>
        <v>0</v>
      </c>
      <c r="E9" s="21">
        <f t="shared" si="2"/>
        <v>611.43337902472524</v>
      </c>
      <c r="F9" s="21">
        <f t="shared" si="3"/>
        <v>-142.06657567703297</v>
      </c>
      <c r="G9" s="21">
        <f t="shared" si="4"/>
        <v>0</v>
      </c>
      <c r="H9" s="21">
        <f t="shared" si="6"/>
        <v>-0.12086892249254788</v>
      </c>
      <c r="I9" s="2">
        <v>5</v>
      </c>
      <c r="J9" s="10">
        <f>-NPV(Discount_rate,F10:F$10)</f>
        <v>0</v>
      </c>
    </row>
    <row r="10" spans="2:13" ht="15" x14ac:dyDescent="0.25">
      <c r="B10"/>
      <c r="C10"/>
      <c r="D10"/>
      <c r="E10"/>
      <c r="F10"/>
      <c r="G10"/>
      <c r="H10"/>
      <c r="K10"/>
      <c r="L10"/>
      <c r="M10"/>
    </row>
    <row r="11" spans="2:13" ht="15" x14ac:dyDescent="0.25">
      <c r="B11"/>
      <c r="C11"/>
      <c r="D11"/>
      <c r="E11"/>
      <c r="F11"/>
      <c r="G11"/>
      <c r="H11"/>
      <c r="I11"/>
      <c r="J11"/>
      <c r="K11"/>
      <c r="L11"/>
      <c r="M11"/>
    </row>
    <row r="12" spans="2:13" ht="15" x14ac:dyDescent="0.25">
      <c r="B12"/>
      <c r="C12"/>
      <c r="D12"/>
      <c r="E12"/>
      <c r="F12"/>
      <c r="G12"/>
      <c r="H12"/>
      <c r="I12"/>
      <c r="J12"/>
      <c r="K12"/>
      <c r="L12"/>
      <c r="M12"/>
    </row>
    <row r="13" spans="2:13" ht="15" x14ac:dyDescent="0.25">
      <c r="B13"/>
      <c r="C13"/>
      <c r="D13"/>
      <c r="E13"/>
      <c r="F13"/>
      <c r="G13"/>
      <c r="H13"/>
      <c r="I13"/>
      <c r="J13"/>
      <c r="K13"/>
      <c r="L13"/>
      <c r="M13"/>
    </row>
    <row r="14" spans="2:13" ht="15" x14ac:dyDescent="0.25">
      <c r="B14"/>
      <c r="C14"/>
      <c r="D14"/>
      <c r="E14"/>
      <c r="F14"/>
      <c r="G14"/>
      <c r="H14"/>
      <c r="I14"/>
      <c r="J14"/>
      <c r="K14"/>
      <c r="L14"/>
      <c r="M14"/>
    </row>
    <row r="15" spans="2:13" ht="15" x14ac:dyDescent="0.25">
      <c r="B15"/>
      <c r="C15"/>
      <c r="D15"/>
      <c r="E15"/>
      <c r="F15"/>
      <c r="G15"/>
      <c r="H15"/>
      <c r="I15"/>
      <c r="J15"/>
      <c r="K15"/>
      <c r="L15"/>
      <c r="M15"/>
    </row>
    <row r="16" spans="2:13" ht="15" x14ac:dyDescent="0.25">
      <c r="B16"/>
      <c r="C16"/>
      <c r="D16"/>
      <c r="E16"/>
      <c r="F16"/>
      <c r="G16"/>
      <c r="H16"/>
      <c r="I16"/>
      <c r="J16"/>
      <c r="K16"/>
      <c r="L16"/>
      <c r="M16"/>
    </row>
    <row r="17" spans="2:13" ht="17.25" customHeight="1" x14ac:dyDescent="0.25">
      <c r="B17"/>
      <c r="C17"/>
      <c r="D17"/>
      <c r="E17"/>
      <c r="F17"/>
      <c r="G17"/>
      <c r="H17"/>
      <c r="I17"/>
      <c r="J17"/>
      <c r="K17"/>
      <c r="L17"/>
      <c r="M17"/>
    </row>
    <row r="18" spans="2:13" ht="55.5" customHeight="1" x14ac:dyDescent="0.25">
      <c r="B18"/>
      <c r="C18"/>
      <c r="D18"/>
      <c r="E18"/>
      <c r="F18"/>
      <c r="G18"/>
      <c r="H18"/>
      <c r="I18"/>
      <c r="J18"/>
      <c r="K18"/>
      <c r="L18"/>
      <c r="M18"/>
    </row>
    <row r="19" spans="2:13" ht="15" x14ac:dyDescent="0.25">
      <c r="B19"/>
      <c r="C19"/>
      <c r="D19"/>
      <c r="E19"/>
      <c r="F19"/>
      <c r="G19"/>
      <c r="H19"/>
      <c r="I19"/>
      <c r="J19"/>
      <c r="K19"/>
      <c r="L19"/>
      <c r="M19"/>
    </row>
    <row r="20" spans="2:13" ht="15" x14ac:dyDescent="0.25">
      <c r="B20"/>
      <c r="C20"/>
      <c r="D20"/>
      <c r="E20"/>
      <c r="F20"/>
      <c r="G20"/>
      <c r="H20"/>
      <c r="I20"/>
      <c r="J20"/>
      <c r="K20"/>
      <c r="L20"/>
      <c r="M20"/>
    </row>
    <row r="21" spans="2:13" ht="15" x14ac:dyDescent="0.25">
      <c r="B21"/>
      <c r="C21"/>
      <c r="D21"/>
      <c r="E21"/>
      <c r="F21"/>
      <c r="G21"/>
      <c r="H21"/>
      <c r="I21"/>
      <c r="J21"/>
      <c r="K21"/>
      <c r="L21"/>
      <c r="M21"/>
    </row>
    <row r="22" spans="2:13" ht="15" x14ac:dyDescent="0.25">
      <c r="B22"/>
      <c r="C22"/>
      <c r="D22"/>
      <c r="E22"/>
      <c r="F22"/>
      <c r="G22"/>
      <c r="H22"/>
      <c r="I22"/>
      <c r="J22"/>
      <c r="K22"/>
      <c r="L22"/>
      <c r="M22"/>
    </row>
    <row r="23" spans="2:13" ht="15" x14ac:dyDescent="0.25">
      <c r="B23"/>
      <c r="C23"/>
      <c r="D23"/>
      <c r="E23"/>
      <c r="F23"/>
      <c r="G23"/>
      <c r="H23"/>
      <c r="I23"/>
      <c r="J23"/>
      <c r="K23"/>
      <c r="L23"/>
      <c r="M23"/>
    </row>
    <row r="24" spans="2:13" ht="15" x14ac:dyDescent="0.25">
      <c r="B24"/>
      <c r="C24"/>
      <c r="D24"/>
      <c r="E24"/>
      <c r="F24"/>
      <c r="G24"/>
      <c r="H24"/>
      <c r="I24"/>
      <c r="J24"/>
      <c r="K24"/>
      <c r="L24"/>
      <c r="M24"/>
    </row>
    <row r="25" spans="2:13" ht="15" x14ac:dyDescent="0.25">
      <c r="B25"/>
      <c r="C25"/>
      <c r="D25"/>
      <c r="E25"/>
      <c r="F25"/>
      <c r="G25"/>
      <c r="H25"/>
      <c r="I25"/>
      <c r="J25"/>
      <c r="K25"/>
      <c r="L25"/>
      <c r="M25"/>
    </row>
    <row r="26" spans="2:13" ht="15" x14ac:dyDescent="0.25">
      <c r="B26"/>
      <c r="C26"/>
      <c r="D26"/>
      <c r="E26"/>
      <c r="F26"/>
      <c r="G26"/>
      <c r="H26"/>
      <c r="I26"/>
      <c r="J26"/>
      <c r="K26"/>
      <c r="L26"/>
      <c r="M26"/>
    </row>
    <row r="27" spans="2:13" ht="15" x14ac:dyDescent="0.25">
      <c r="B27"/>
      <c r="C27"/>
      <c r="D27"/>
      <c r="E27"/>
      <c r="F27"/>
      <c r="G27"/>
      <c r="H27"/>
      <c r="I27"/>
      <c r="J27"/>
      <c r="K27"/>
      <c r="L27"/>
      <c r="M27"/>
    </row>
    <row r="28" spans="2:13" ht="15" x14ac:dyDescent="0.25">
      <c r="B28"/>
      <c r="C28"/>
      <c r="D28"/>
      <c r="E28"/>
      <c r="F28"/>
      <c r="G28"/>
      <c r="H28"/>
      <c r="I28"/>
      <c r="J28"/>
      <c r="K28"/>
      <c r="L28"/>
      <c r="M28"/>
    </row>
    <row r="29" spans="2:13" ht="15" x14ac:dyDescent="0.25">
      <c r="B29"/>
      <c r="C29"/>
      <c r="D29"/>
      <c r="E29"/>
      <c r="F29"/>
      <c r="G29"/>
      <c r="H29"/>
      <c r="I29"/>
      <c r="J29"/>
      <c r="K29"/>
      <c r="L29"/>
      <c r="M29"/>
    </row>
    <row r="30" spans="2:13" ht="15" x14ac:dyDescent="0.25">
      <c r="B30"/>
      <c r="C30"/>
      <c r="D30"/>
      <c r="E30"/>
      <c r="F30"/>
      <c r="G30"/>
      <c r="H30"/>
      <c r="I30"/>
      <c r="J30"/>
      <c r="K30"/>
      <c r="L30"/>
      <c r="M30"/>
    </row>
    <row r="31" spans="2:13" ht="15" x14ac:dyDescent="0.25">
      <c r="B31"/>
      <c r="C31"/>
      <c r="D31"/>
      <c r="E31"/>
      <c r="F31"/>
      <c r="G31"/>
      <c r="H31"/>
      <c r="I31"/>
      <c r="J31"/>
      <c r="K31"/>
      <c r="L31"/>
      <c r="M31"/>
    </row>
    <row r="32" spans="2:13" ht="15" x14ac:dyDescent="0.25">
      <c r="B32"/>
      <c r="C32"/>
      <c r="D32"/>
      <c r="E32"/>
      <c r="F32"/>
      <c r="G32"/>
      <c r="H32"/>
      <c r="I32"/>
      <c r="J32"/>
      <c r="K32"/>
      <c r="L32"/>
      <c r="M32"/>
    </row>
    <row r="33" spans="2:15" ht="15" x14ac:dyDescent="0.25">
      <c r="B33"/>
      <c r="C33"/>
      <c r="D33"/>
      <c r="E33"/>
      <c r="F33"/>
      <c r="G33"/>
      <c r="H33"/>
      <c r="I33"/>
      <c r="J33"/>
      <c r="K33"/>
      <c r="L33"/>
      <c r="M33"/>
    </row>
    <row r="34" spans="2:15" ht="15" x14ac:dyDescent="0.25">
      <c r="B34"/>
      <c r="C34"/>
      <c r="D34"/>
      <c r="E34"/>
      <c r="F34"/>
      <c r="G34"/>
      <c r="H34"/>
      <c r="I34"/>
      <c r="J34"/>
      <c r="K34"/>
      <c r="L34"/>
      <c r="M34"/>
    </row>
    <row r="35" spans="2:15" ht="15" x14ac:dyDescent="0.25">
      <c r="B35"/>
      <c r="C35"/>
      <c r="D35"/>
      <c r="E35"/>
      <c r="F35"/>
      <c r="G35"/>
      <c r="H35"/>
      <c r="I35"/>
      <c r="J35"/>
      <c r="K35"/>
      <c r="L35"/>
      <c r="M35"/>
      <c r="N35" s="24"/>
      <c r="O35" s="22"/>
    </row>
    <row r="36" spans="2:15" ht="15" x14ac:dyDescent="0.25">
      <c r="B36"/>
      <c r="C36"/>
      <c r="D36"/>
      <c r="E36"/>
      <c r="F36"/>
      <c r="G36"/>
      <c r="H36"/>
      <c r="I36"/>
      <c r="J36"/>
      <c r="K36"/>
      <c r="L36"/>
      <c r="M36"/>
      <c r="N36" s="24"/>
    </row>
    <row r="37" spans="2:15" ht="15" x14ac:dyDescent="0.25">
      <c r="B37"/>
      <c r="C37"/>
      <c r="D37"/>
      <c r="E37"/>
      <c r="F37"/>
      <c r="G37"/>
      <c r="H37"/>
      <c r="I37"/>
      <c r="J37"/>
      <c r="K37"/>
      <c r="L37"/>
      <c r="M37"/>
      <c r="N37" s="24"/>
    </row>
    <row r="38" spans="2:15" ht="15" x14ac:dyDescent="0.25">
      <c r="B38"/>
      <c r="C38"/>
      <c r="D38"/>
      <c r="E38"/>
      <c r="F38"/>
      <c r="G38"/>
      <c r="H38"/>
      <c r="I38"/>
      <c r="J38"/>
      <c r="K38"/>
      <c r="L38"/>
      <c r="M38"/>
      <c r="N38" s="24"/>
    </row>
    <row r="39" spans="2:15" ht="15" x14ac:dyDescent="0.25">
      <c r="B39"/>
      <c r="C39"/>
      <c r="D39"/>
      <c r="E39"/>
      <c r="F39"/>
      <c r="G39"/>
      <c r="H39"/>
      <c r="I39"/>
      <c r="J39"/>
      <c r="K39"/>
      <c r="L39"/>
      <c r="M39"/>
      <c r="N39" s="24"/>
    </row>
    <row r="40" spans="2:15" ht="15" x14ac:dyDescent="0.25">
      <c r="B40"/>
      <c r="C40"/>
      <c r="D40"/>
      <c r="E40"/>
      <c r="F40"/>
      <c r="G40"/>
      <c r="H40"/>
      <c r="I40"/>
      <c r="J40"/>
      <c r="K40"/>
      <c r="L40"/>
      <c r="M40"/>
      <c r="N40" s="24"/>
    </row>
    <row r="41" spans="2:15" ht="15" x14ac:dyDescent="0.25">
      <c r="B41"/>
      <c r="C41"/>
      <c r="D41"/>
      <c r="E41"/>
      <c r="F41"/>
      <c r="G41"/>
      <c r="H41"/>
      <c r="I41"/>
      <c r="J41"/>
      <c r="K41"/>
      <c r="L41"/>
      <c r="M41"/>
      <c r="N41" s="24"/>
    </row>
    <row r="42" spans="2:15" ht="15" x14ac:dyDescent="0.25">
      <c r="B42"/>
      <c r="C42"/>
      <c r="D42"/>
      <c r="E42"/>
      <c r="F42"/>
      <c r="G42"/>
      <c r="H42"/>
      <c r="I42"/>
      <c r="J42"/>
      <c r="K42"/>
      <c r="L42"/>
      <c r="M42"/>
      <c r="N42" s="24"/>
    </row>
    <row r="43" spans="2:15" ht="15" x14ac:dyDescent="0.25">
      <c r="B43"/>
      <c r="C43"/>
      <c r="D43"/>
      <c r="E43"/>
      <c r="F43"/>
      <c r="G43"/>
      <c r="H43"/>
      <c r="I43"/>
      <c r="J43"/>
      <c r="K43"/>
      <c r="L43"/>
      <c r="M43"/>
      <c r="N43" s="24"/>
    </row>
    <row r="44" spans="2:15" ht="15" x14ac:dyDescent="0.25">
      <c r="B44"/>
      <c r="C44"/>
      <c r="D44"/>
      <c r="E44"/>
      <c r="F44"/>
      <c r="G44"/>
      <c r="H44"/>
      <c r="I44"/>
      <c r="J44"/>
      <c r="K44"/>
      <c r="L44"/>
      <c r="M44"/>
      <c r="N44" s="24"/>
    </row>
    <row r="45" spans="2:15" ht="15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2:15" ht="15" x14ac:dyDescent="0.25">
      <c r="B46"/>
      <c r="C46"/>
      <c r="D46"/>
      <c r="E46"/>
      <c r="F46"/>
      <c r="G46"/>
      <c r="H46"/>
      <c r="I46"/>
      <c r="J46"/>
      <c r="K46"/>
      <c r="L46"/>
      <c r="M46"/>
    </row>
    <row r="47" spans="2:15" ht="15" x14ac:dyDescent="0.25">
      <c r="B47"/>
      <c r="C47"/>
      <c r="D47"/>
      <c r="E47"/>
      <c r="F47"/>
      <c r="G47"/>
      <c r="H47"/>
      <c r="I47"/>
      <c r="J47"/>
      <c r="K47"/>
      <c r="L47"/>
      <c r="M47"/>
    </row>
    <row r="48" spans="2:15" ht="15" x14ac:dyDescent="0.25">
      <c r="B48"/>
      <c r="C48"/>
      <c r="D48"/>
      <c r="E48"/>
      <c r="F48"/>
      <c r="G48"/>
      <c r="H48"/>
      <c r="I48"/>
      <c r="J48"/>
      <c r="K48"/>
      <c r="L48"/>
      <c r="M48"/>
    </row>
    <row r="49" spans="2:13" ht="15" x14ac:dyDescent="0.25">
      <c r="B49"/>
      <c r="C49"/>
      <c r="D49"/>
      <c r="E49"/>
      <c r="F49"/>
      <c r="G49"/>
      <c r="H49"/>
      <c r="I49"/>
      <c r="J49"/>
      <c r="K49"/>
      <c r="L49"/>
      <c r="M49"/>
    </row>
    <row r="50" spans="2:13" ht="15" x14ac:dyDescent="0.25">
      <c r="B50"/>
      <c r="C50"/>
      <c r="D50"/>
      <c r="E50"/>
      <c r="F50"/>
      <c r="G50"/>
      <c r="H50"/>
      <c r="I50"/>
      <c r="J50"/>
      <c r="K50"/>
      <c r="L50"/>
      <c r="M50"/>
    </row>
    <row r="51" spans="2:13" ht="15" x14ac:dyDescent="0.25">
      <c r="B51"/>
      <c r="C51"/>
      <c r="D51"/>
      <c r="E51"/>
      <c r="F51"/>
      <c r="G51"/>
      <c r="H51"/>
      <c r="I51"/>
      <c r="J51"/>
      <c r="K51"/>
      <c r="L51"/>
      <c r="M51"/>
    </row>
    <row r="52" spans="2:13" ht="15" x14ac:dyDescent="0.25">
      <c r="B52"/>
      <c r="C52"/>
      <c r="D52"/>
      <c r="E52"/>
      <c r="F52"/>
      <c r="G52"/>
      <c r="H52"/>
      <c r="I52"/>
      <c r="J52"/>
      <c r="K52"/>
      <c r="L52"/>
      <c r="M52"/>
    </row>
    <row r="53" spans="2:13" ht="15" x14ac:dyDescent="0.25">
      <c r="B53"/>
      <c r="C53"/>
      <c r="D53"/>
      <c r="E53"/>
      <c r="F53"/>
      <c r="G53"/>
      <c r="H53"/>
      <c r="I53"/>
      <c r="J53"/>
      <c r="K53"/>
      <c r="L53"/>
      <c r="M53"/>
    </row>
    <row r="54" spans="2:13" ht="15" x14ac:dyDescent="0.25">
      <c r="B54"/>
      <c r="C54"/>
      <c r="D54"/>
      <c r="E54"/>
      <c r="F54"/>
      <c r="G54"/>
      <c r="H54"/>
      <c r="I54"/>
      <c r="J54"/>
      <c r="K54"/>
      <c r="L54"/>
      <c r="M54"/>
    </row>
  </sheetData>
  <mergeCells count="1">
    <mergeCell ref="B3:H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6" sqref="B6"/>
    </sheetView>
  </sheetViews>
  <sheetFormatPr defaultRowHeight="13.5" x14ac:dyDescent="0.25"/>
  <cols>
    <col min="1" max="1" width="9.140625" style="2"/>
    <col min="2" max="2" width="9.5703125" style="2" bestFit="1" customWidth="1"/>
    <col min="3" max="3" width="9.85546875" style="2" customWidth="1"/>
    <col min="4" max="4" width="12" style="2" customWidth="1"/>
    <col min="5" max="5" width="13.42578125" style="2" customWidth="1"/>
    <col min="6" max="6" width="11.5703125" style="2" customWidth="1"/>
    <col min="7" max="7" width="12.140625" style="2" customWidth="1"/>
    <col min="8" max="16384" width="9.140625" style="2"/>
  </cols>
  <sheetData>
    <row r="1" spans="1:10" ht="15" x14ac:dyDescent="0.25">
      <c r="A1" s="1" t="s">
        <v>60</v>
      </c>
    </row>
    <row r="4" spans="1:10" ht="15" x14ac:dyDescent="0.25">
      <c r="A4" s="54" t="s">
        <v>25</v>
      </c>
      <c r="B4" s="53" t="s">
        <v>41</v>
      </c>
      <c r="C4" s="53"/>
      <c r="D4"/>
      <c r="E4"/>
      <c r="F4"/>
      <c r="G4"/>
    </row>
    <row r="5" spans="1:10" ht="15" x14ac:dyDescent="0.25">
      <c r="A5" s="55"/>
      <c r="B5" s="6" t="s">
        <v>39</v>
      </c>
      <c r="C5" s="6" t="s">
        <v>40</v>
      </c>
      <c r="D5"/>
      <c r="E5"/>
      <c r="F5"/>
      <c r="G5"/>
    </row>
    <row r="6" spans="1:10" ht="15" x14ac:dyDescent="0.25">
      <c r="A6" s="9">
        <v>0</v>
      </c>
      <c r="B6" s="10">
        <f>(B7+'Cash flows'!E5)/(1+Discount_rate)-'Cash flows'!C5+'Cash flows'!D5</f>
        <v>0.12086892249260472</v>
      </c>
      <c r="C6" s="10">
        <f>0-B6</f>
        <v>-0.12086892249260472</v>
      </c>
      <c r="D6"/>
      <c r="E6"/>
      <c r="F6"/>
      <c r="G6"/>
      <c r="H6" s="23"/>
      <c r="I6" s="23"/>
      <c r="J6" s="23"/>
    </row>
    <row r="7" spans="1:10" ht="15" x14ac:dyDescent="0.25">
      <c r="A7" s="9">
        <f>1+A6</f>
        <v>1</v>
      </c>
      <c r="B7" s="10">
        <f>(B8+'Cash flows'!E6)/(1+Discount_rate)-'Cash flows'!C6+'Cash flows'!D6</f>
        <v>160.82086892249265</v>
      </c>
      <c r="C7" s="10">
        <f>'Cash flows'!F5 +'Cash flows'!G5 -('Liability calculation'!B7-'Liability calculation'!B6)</f>
        <v>0</v>
      </c>
      <c r="D7"/>
      <c r="E7"/>
      <c r="F7"/>
      <c r="G7"/>
      <c r="I7" s="23"/>
    </row>
    <row r="8" spans="1:10" ht="15" x14ac:dyDescent="0.25">
      <c r="A8" s="9">
        <f t="shared" ref="A8:A11" si="0">1+A7</f>
        <v>2</v>
      </c>
      <c r="B8" s="10">
        <f>(B9+'Cash flows'!E7)/(1+Discount_rate)-'Cash flows'!C7+'Cash flows'!D7</f>
        <v>228.99057992249266</v>
      </c>
      <c r="C8" s="10">
        <f>'Cash flows'!F6 +'Cash flows'!G6 -('Liability calculation'!B8-'Liability calculation'!B7)</f>
        <v>0</v>
      </c>
      <c r="D8"/>
      <c r="E8"/>
      <c r="F8"/>
      <c r="G8"/>
    </row>
    <row r="9" spans="1:10" ht="15" x14ac:dyDescent="0.25">
      <c r="A9" s="9">
        <f t="shared" si="0"/>
        <v>3</v>
      </c>
      <c r="B9" s="10">
        <f>(B10+'Cash flows'!E8)/(1+Discount_rate)-'Cash flows'!C8+'Cash flows'!D8</f>
        <v>220.45981215119275</v>
      </c>
      <c r="C9" s="10">
        <f>'Cash flows'!F7 +'Cash flows'!G7 -('Liability calculation'!B9-'Liability calculation'!B8)</f>
        <v>0</v>
      </c>
      <c r="D9"/>
      <c r="E9"/>
      <c r="F9"/>
      <c r="G9"/>
    </row>
    <row r="10" spans="1:10" ht="15" x14ac:dyDescent="0.25">
      <c r="A10" s="9">
        <f t="shared" si="0"/>
        <v>4</v>
      </c>
      <c r="B10" s="10">
        <f>(B11+'Cash flows'!E9)/(1+Discount_rate)-'Cash flows'!C9+'Cash flows'!D9</f>
        <v>142.06657567703297</v>
      </c>
      <c r="C10" s="10">
        <f>'Cash flows'!F8 +'Cash flows'!G8 -('Liability calculation'!B10-'Liability calculation'!B9)</f>
        <v>0</v>
      </c>
      <c r="D10"/>
      <c r="E10"/>
      <c r="F10"/>
      <c r="G10"/>
    </row>
    <row r="11" spans="1:10" ht="15" x14ac:dyDescent="0.25">
      <c r="A11" s="9">
        <f t="shared" si="0"/>
        <v>5</v>
      </c>
      <c r="B11" s="10">
        <f>(B12+'Cash flows'!E10)/(1+Discount_rate)-'Cash flows'!C10+'Cash flows'!D10</f>
        <v>0</v>
      </c>
      <c r="C11" s="10">
        <f>'Cash flows'!F9 +'Cash flows'!G9 -('Liability calculation'!B11-'Liability calculation'!B10)</f>
        <v>0</v>
      </c>
      <c r="D11"/>
      <c r="E11"/>
      <c r="F11"/>
      <c r="G11"/>
    </row>
    <row r="12" spans="1:10" ht="15" x14ac:dyDescent="0.25">
      <c r="A12"/>
      <c r="B12"/>
      <c r="C12"/>
      <c r="D12"/>
      <c r="E12"/>
      <c r="F12"/>
      <c r="G12"/>
    </row>
    <row r="13" spans="1:10" ht="15" x14ac:dyDescent="0.25">
      <c r="A13" s="2" t="s">
        <v>75</v>
      </c>
      <c r="C13"/>
      <c r="D13"/>
      <c r="E13"/>
      <c r="F13"/>
      <c r="G13"/>
    </row>
    <row r="14" spans="1:10" ht="15" x14ac:dyDescent="0.25">
      <c r="A14" s="2" t="s">
        <v>56</v>
      </c>
      <c r="C14"/>
      <c r="D14"/>
      <c r="E14"/>
      <c r="F14"/>
      <c r="G14"/>
    </row>
    <row r="15" spans="1:10" ht="15" x14ac:dyDescent="0.25">
      <c r="A15"/>
      <c r="B15"/>
      <c r="C15"/>
      <c r="D15"/>
      <c r="E15"/>
      <c r="F15"/>
      <c r="G15"/>
    </row>
    <row r="16" spans="1:10" ht="15" x14ac:dyDescent="0.25">
      <c r="A16"/>
      <c r="B16"/>
      <c r="C16"/>
      <c r="D16"/>
      <c r="E16"/>
      <c r="F16"/>
      <c r="G16"/>
    </row>
  </sheetData>
  <mergeCells count="2">
    <mergeCell ref="B4:C4"/>
    <mergeCell ref="A4:A5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C23" sqref="C23"/>
    </sheetView>
  </sheetViews>
  <sheetFormatPr defaultRowHeight="15" x14ac:dyDescent="0.25"/>
  <cols>
    <col min="1" max="10" width="13.7109375" customWidth="1"/>
  </cols>
  <sheetData>
    <row r="2" spans="1:8" x14ac:dyDescent="0.25">
      <c r="A2" s="25" t="s">
        <v>65</v>
      </c>
    </row>
    <row r="3" spans="1:8" ht="25.5" x14ac:dyDescent="0.25">
      <c r="A3" s="32" t="s">
        <v>25</v>
      </c>
      <c r="B3" s="33" t="s">
        <v>57</v>
      </c>
      <c r="C3" s="33" t="s">
        <v>58</v>
      </c>
      <c r="D3" s="33" t="s">
        <v>4</v>
      </c>
      <c r="E3" s="32" t="s">
        <v>59</v>
      </c>
      <c r="F3" s="48" t="s">
        <v>39</v>
      </c>
      <c r="G3" s="48" t="s">
        <v>40</v>
      </c>
    </row>
    <row r="4" spans="1:8" x14ac:dyDescent="0.25">
      <c r="A4" s="26">
        <v>1</v>
      </c>
      <c r="B4" s="27">
        <f>'Cash flows'!C5</f>
        <v>780.7</v>
      </c>
      <c r="C4" s="27">
        <f>-'Cash flows'!E5</f>
        <v>-620</v>
      </c>
      <c r="D4" s="27">
        <f>-'Cash flows'!D5</f>
        <v>0</v>
      </c>
      <c r="E4" s="28">
        <f>'Cash flows'!F5</f>
        <v>160.70000000000005</v>
      </c>
      <c r="F4" s="27">
        <v>0</v>
      </c>
      <c r="G4" s="27">
        <f>E4</f>
        <v>160.70000000000005</v>
      </c>
    </row>
    <row r="5" spans="1:8" x14ac:dyDescent="0.25">
      <c r="A5" s="29">
        <v>2</v>
      </c>
      <c r="B5" s="30">
        <f>'Cash flows'!C6</f>
        <v>659.48071100000004</v>
      </c>
      <c r="C5" s="30">
        <f>-'Cash flows'!E6</f>
        <v>-591.31100000000004</v>
      </c>
      <c r="D5" s="30">
        <f>-'Cash flows'!D6</f>
        <v>0</v>
      </c>
      <c r="E5" s="31">
        <f>'Cash flows'!F6</f>
        <v>68.169711000000007</v>
      </c>
      <c r="F5" s="30">
        <v>0</v>
      </c>
      <c r="G5" s="30">
        <f t="shared" ref="G5:G8" si="0">E5</f>
        <v>68.169711000000007</v>
      </c>
    </row>
    <row r="6" spans="1:8" x14ac:dyDescent="0.25">
      <c r="A6" s="26">
        <v>3</v>
      </c>
      <c r="B6" s="27">
        <f>'Cash flows'!C7</f>
        <v>589.3779114207</v>
      </c>
      <c r="C6" s="27">
        <f>-'Cash flows'!E7</f>
        <v>-597.90867919199991</v>
      </c>
      <c r="D6" s="27">
        <f>-'Cash flows'!D7</f>
        <v>0</v>
      </c>
      <c r="E6" s="28">
        <f>'Cash flows'!F7</f>
        <v>-8.5307677712999066</v>
      </c>
      <c r="F6" s="27">
        <v>0</v>
      </c>
      <c r="G6" s="27">
        <f t="shared" si="0"/>
        <v>-8.5307677712999066</v>
      </c>
    </row>
    <row r="7" spans="1:8" x14ac:dyDescent="0.25">
      <c r="A7" s="29">
        <v>4</v>
      </c>
      <c r="B7" s="30">
        <f>'Cash flows'!C8</f>
        <v>526.23903452602315</v>
      </c>
      <c r="C7" s="30">
        <f>-'Cash flows'!E8</f>
        <v>-604.63227100018287</v>
      </c>
      <c r="D7" s="30">
        <f>-'Cash flows'!D8</f>
        <v>0</v>
      </c>
      <c r="E7" s="31">
        <f>'Cash flows'!F8</f>
        <v>-78.393236474159721</v>
      </c>
      <c r="F7" s="30">
        <v>0</v>
      </c>
      <c r="G7" s="30">
        <f t="shared" si="0"/>
        <v>-78.393236474159721</v>
      </c>
    </row>
    <row r="8" spans="1:8" x14ac:dyDescent="0.25">
      <c r="A8" s="26">
        <v>5</v>
      </c>
      <c r="B8" s="27">
        <f>'Cash flows'!C9</f>
        <v>469.36680334769227</v>
      </c>
      <c r="C8" s="27">
        <f>-'Cash flows'!E9</f>
        <v>-611.43337902472524</v>
      </c>
      <c r="D8" s="27">
        <f>-'Cash flows'!D9</f>
        <v>0</v>
      </c>
      <c r="E8" s="28">
        <f>'Cash flows'!F9</f>
        <v>-142.06657567703297</v>
      </c>
      <c r="F8" s="27">
        <v>0</v>
      </c>
      <c r="G8" s="27">
        <f t="shared" si="0"/>
        <v>-142.06657567703297</v>
      </c>
    </row>
    <row r="11" spans="1:8" x14ac:dyDescent="0.25">
      <c r="A11" s="25" t="s">
        <v>66</v>
      </c>
    </row>
    <row r="12" spans="1:8" ht="37.5" customHeight="1" x14ac:dyDescent="0.25">
      <c r="A12" s="47" t="s">
        <v>25</v>
      </c>
      <c r="B12" s="33" t="s">
        <v>57</v>
      </c>
      <c r="C12" s="33" t="s">
        <v>58</v>
      </c>
      <c r="D12" s="33" t="s">
        <v>4</v>
      </c>
      <c r="E12" s="47" t="s">
        <v>59</v>
      </c>
      <c r="F12" s="48" t="s">
        <v>39</v>
      </c>
      <c r="G12" s="48" t="s">
        <v>67</v>
      </c>
      <c r="H12" s="48" t="s">
        <v>40</v>
      </c>
    </row>
    <row r="13" spans="1:8" x14ac:dyDescent="0.25">
      <c r="A13" s="26">
        <v>1</v>
      </c>
      <c r="B13" s="27">
        <f>B4</f>
        <v>780.7</v>
      </c>
      <c r="C13" s="27">
        <f t="shared" ref="C13:D13" si="1">C4</f>
        <v>-620</v>
      </c>
      <c r="D13" s="27">
        <f t="shared" si="1"/>
        <v>0</v>
      </c>
      <c r="E13" s="28">
        <f>E4</f>
        <v>160.70000000000005</v>
      </c>
      <c r="F13" s="27">
        <f>'Liability calculation'!B7</f>
        <v>160.82086892249265</v>
      </c>
      <c r="G13" s="27">
        <f>F13-'Liability calculation'!B6</f>
        <v>160.70000000000005</v>
      </c>
      <c r="H13" s="27">
        <f>E13-G13</f>
        <v>0</v>
      </c>
    </row>
    <row r="14" spans="1:8" x14ac:dyDescent="0.25">
      <c r="A14" s="29">
        <v>2</v>
      </c>
      <c r="B14" s="30">
        <f>B5</f>
        <v>659.48071100000004</v>
      </c>
      <c r="C14" s="30">
        <f t="shared" ref="C14:D14" si="2">C5</f>
        <v>-591.31100000000004</v>
      </c>
      <c r="D14" s="30">
        <f t="shared" si="2"/>
        <v>0</v>
      </c>
      <c r="E14" s="31">
        <f>E5</f>
        <v>68.169711000000007</v>
      </c>
      <c r="F14" s="30">
        <f>'Liability calculation'!B8</f>
        <v>228.99057992249266</v>
      </c>
      <c r="G14" s="30">
        <f>F14-F13</f>
        <v>68.169711000000007</v>
      </c>
      <c r="H14" s="30">
        <f t="shared" ref="H14:H17" si="3">E14-G14</f>
        <v>0</v>
      </c>
    </row>
    <row r="15" spans="1:8" x14ac:dyDescent="0.25">
      <c r="A15" s="26">
        <v>3</v>
      </c>
      <c r="B15" s="27">
        <f t="shared" ref="B15:D17" si="4">B6</f>
        <v>589.3779114207</v>
      </c>
      <c r="C15" s="27">
        <f t="shared" si="4"/>
        <v>-597.90867919199991</v>
      </c>
      <c r="D15" s="27">
        <f t="shared" si="4"/>
        <v>0</v>
      </c>
      <c r="E15" s="28">
        <f>E6</f>
        <v>-8.5307677712999066</v>
      </c>
      <c r="F15" s="27">
        <f>'Liability calculation'!B9</f>
        <v>220.45981215119275</v>
      </c>
      <c r="G15" s="27">
        <f t="shared" ref="G15:G17" si="5">F15-F14</f>
        <v>-8.5307677712999066</v>
      </c>
      <c r="H15" s="27">
        <f t="shared" si="3"/>
        <v>0</v>
      </c>
    </row>
    <row r="16" spans="1:8" x14ac:dyDescent="0.25">
      <c r="A16" s="29">
        <v>4</v>
      </c>
      <c r="B16" s="30">
        <f t="shared" si="4"/>
        <v>526.23903452602315</v>
      </c>
      <c r="C16" s="30">
        <f t="shared" si="4"/>
        <v>-604.63227100018287</v>
      </c>
      <c r="D16" s="30">
        <f t="shared" si="4"/>
        <v>0</v>
      </c>
      <c r="E16" s="31">
        <f>E7</f>
        <v>-78.393236474159721</v>
      </c>
      <c r="F16" s="30">
        <f>'Liability calculation'!B10</f>
        <v>142.06657567703297</v>
      </c>
      <c r="G16" s="30">
        <f t="shared" si="5"/>
        <v>-78.393236474159778</v>
      </c>
      <c r="H16" s="30">
        <f t="shared" si="3"/>
        <v>0</v>
      </c>
    </row>
    <row r="17" spans="1:8" x14ac:dyDescent="0.25">
      <c r="A17" s="26">
        <v>5</v>
      </c>
      <c r="B17" s="27">
        <f t="shared" si="4"/>
        <v>469.36680334769227</v>
      </c>
      <c r="C17" s="27">
        <f t="shared" si="4"/>
        <v>-611.43337902472524</v>
      </c>
      <c r="D17" s="27">
        <f t="shared" si="4"/>
        <v>0</v>
      </c>
      <c r="E17" s="28">
        <f>E8</f>
        <v>-142.06657567703297</v>
      </c>
      <c r="F17" s="27">
        <f>'Liability calculation'!B11</f>
        <v>0</v>
      </c>
      <c r="G17" s="27">
        <f t="shared" si="5"/>
        <v>-142.06657567703297</v>
      </c>
      <c r="H17" s="27">
        <f t="shared" si="3"/>
        <v>0</v>
      </c>
    </row>
    <row r="20" spans="1:8" x14ac:dyDescent="0.25">
      <c r="A20" s="25" t="s">
        <v>69</v>
      </c>
    </row>
    <row r="21" spans="1:8" ht="25.5" x14ac:dyDescent="0.25">
      <c r="A21" s="47" t="s">
        <v>25</v>
      </c>
      <c r="B21" s="33" t="s">
        <v>57</v>
      </c>
      <c r="C21" s="33" t="s">
        <v>58</v>
      </c>
      <c r="D21" s="33" t="s">
        <v>4</v>
      </c>
      <c r="E21" s="47" t="s">
        <v>59</v>
      </c>
      <c r="F21" s="48" t="s">
        <v>39</v>
      </c>
      <c r="G21" s="48" t="s">
        <v>70</v>
      </c>
      <c r="H21" s="48" t="s">
        <v>40</v>
      </c>
    </row>
    <row r="22" spans="1:8" x14ac:dyDescent="0.25">
      <c r="A22" s="26">
        <v>1</v>
      </c>
      <c r="B22" s="27">
        <f>B13</f>
        <v>780.7</v>
      </c>
      <c r="C22" s="27">
        <f t="shared" ref="C22:D22" si="6">C13</f>
        <v>-620</v>
      </c>
      <c r="D22" s="27">
        <f t="shared" si="6"/>
        <v>0</v>
      </c>
      <c r="E22" s="28">
        <f>E13</f>
        <v>160.70000000000005</v>
      </c>
      <c r="F22" s="27">
        <f>F13</f>
        <v>160.82086892249265</v>
      </c>
      <c r="G22" s="27">
        <f>F22-'Liability calculation'!B6</f>
        <v>160.70000000000005</v>
      </c>
      <c r="H22" s="27">
        <f>E22-G22</f>
        <v>0</v>
      </c>
    </row>
    <row r="23" spans="1:8" x14ac:dyDescent="0.25">
      <c r="A23" s="29">
        <v>2</v>
      </c>
      <c r="B23" s="30">
        <f>B14</f>
        <v>659.48071100000004</v>
      </c>
      <c r="C23" s="57">
        <f>C14*1.2</f>
        <v>-709.57320000000004</v>
      </c>
      <c r="D23" s="30">
        <f t="shared" ref="D23" si="7">D14</f>
        <v>0</v>
      </c>
      <c r="E23" s="56">
        <f>B23+C23</f>
        <v>-50.092489</v>
      </c>
      <c r="F23" s="30">
        <f>F14</f>
        <v>228.99057992249266</v>
      </c>
      <c r="G23" s="30">
        <f>F23-F22</f>
        <v>68.169711000000007</v>
      </c>
      <c r="H23" s="30">
        <f t="shared" ref="H23:H26" si="8">E23-G23</f>
        <v>-118.26220000000001</v>
      </c>
    </row>
    <row r="24" spans="1:8" x14ac:dyDescent="0.25">
      <c r="A24" s="26">
        <v>3</v>
      </c>
      <c r="B24" s="27">
        <f t="shared" ref="B24:D24" si="9">B15</f>
        <v>589.3779114207</v>
      </c>
      <c r="C24" s="57">
        <f>C15*1.2</f>
        <v>-717.49041503039984</v>
      </c>
      <c r="D24" s="27">
        <f t="shared" si="9"/>
        <v>0</v>
      </c>
      <c r="E24" s="56">
        <f>B24+C24</f>
        <v>-128.11250360969984</v>
      </c>
      <c r="F24" s="27">
        <f>F15</f>
        <v>220.45981215119275</v>
      </c>
      <c r="G24" s="27">
        <f t="shared" ref="G24:G26" si="10">F24-F23</f>
        <v>-8.5307677712999066</v>
      </c>
      <c r="H24" s="27">
        <f t="shared" si="8"/>
        <v>-119.58173583839994</v>
      </c>
    </row>
    <row r="25" spans="1:8" x14ac:dyDescent="0.25">
      <c r="A25" s="29">
        <v>4</v>
      </c>
      <c r="B25" s="30">
        <f t="shared" ref="B25:D25" si="11">B16</f>
        <v>526.23903452602315</v>
      </c>
      <c r="C25" s="30">
        <f t="shared" si="11"/>
        <v>-604.63227100018287</v>
      </c>
      <c r="D25" s="30">
        <f t="shared" si="11"/>
        <v>0</v>
      </c>
      <c r="E25" s="31">
        <f>E16</f>
        <v>-78.393236474159721</v>
      </c>
      <c r="F25" s="30">
        <f>F16</f>
        <v>142.06657567703297</v>
      </c>
      <c r="G25" s="30">
        <f t="shared" si="10"/>
        <v>-78.393236474159778</v>
      </c>
      <c r="H25" s="30">
        <f t="shared" si="8"/>
        <v>0</v>
      </c>
    </row>
    <row r="26" spans="1:8" x14ac:dyDescent="0.25">
      <c r="A26" s="26">
        <v>5</v>
      </c>
      <c r="B26" s="27">
        <f t="shared" ref="B26:D26" si="12">B17</f>
        <v>469.36680334769227</v>
      </c>
      <c r="C26" s="27">
        <f t="shared" si="12"/>
        <v>-611.43337902472524</v>
      </c>
      <c r="D26" s="27">
        <f t="shared" si="12"/>
        <v>0</v>
      </c>
      <c r="E26" s="28">
        <f>E17</f>
        <v>-142.06657567703297</v>
      </c>
      <c r="F26" s="27">
        <f>F17</f>
        <v>0</v>
      </c>
      <c r="G26" s="27">
        <f t="shared" si="10"/>
        <v>-142.06657567703297</v>
      </c>
      <c r="H26" s="27">
        <f t="shared" si="8"/>
        <v>0</v>
      </c>
    </row>
    <row r="28" spans="1:8" x14ac:dyDescent="0.25">
      <c r="A2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18</vt:i4>
      </vt:variant>
    </vt:vector>
  </HeadingPairs>
  <TitlesOfParts>
    <vt:vector size="25" baseType="lpstr">
      <vt:lpstr>Notes</vt:lpstr>
      <vt:lpstr>Data</vt:lpstr>
      <vt:lpstr>Assumptions</vt:lpstr>
      <vt:lpstr>Decrements</vt:lpstr>
      <vt:lpstr>Cash flows</vt:lpstr>
      <vt:lpstr>Liability calculation</vt:lpstr>
      <vt:lpstr>Tables</vt:lpstr>
      <vt:lpstr>Age</vt:lpstr>
      <vt:lpstr>Annual_premium</vt:lpstr>
      <vt:lpstr>CB1_factor</vt:lpstr>
      <vt:lpstr>CB2_factor</vt:lpstr>
      <vt:lpstr>Decrement</vt:lpstr>
      <vt:lpstr>Discount_rate</vt:lpstr>
      <vt:lpstr>Factor</vt:lpstr>
      <vt:lpstr>IA95_97UltM</vt:lpstr>
      <vt:lpstr>IC_rate</vt:lpstr>
      <vt:lpstr>Inflation</vt:lpstr>
      <vt:lpstr>Initial_comm_rate</vt:lpstr>
      <vt:lpstr>Initial_expense</vt:lpstr>
      <vt:lpstr>Investment_rate</vt:lpstr>
      <vt:lpstr>lapse_rates</vt:lpstr>
      <vt:lpstr>RC_rate</vt:lpstr>
      <vt:lpstr>Renewal_comm_rate</vt:lpstr>
      <vt:lpstr>Renewal_expense</vt:lpstr>
      <vt:lpstr>Sum_Insured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</dc:creator>
  <cp:lastModifiedBy>Zhu, Vincent</cp:lastModifiedBy>
  <dcterms:created xsi:type="dcterms:W3CDTF">2018-12-13T02:59:47Z</dcterms:created>
  <dcterms:modified xsi:type="dcterms:W3CDTF">2020-01-16T11:37:29Z</dcterms:modified>
</cp:coreProperties>
</file>