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N:\Course Development\Fellowship\LIaR Modules\LIaR Valuation\Course Delivery\2020 Semester 1\Tutorials\Tutorial 2\"/>
    </mc:Choice>
  </mc:AlternateContent>
  <xr:revisionPtr revIDLastSave="0" documentId="13_ncr:1_{E9A071D9-8B40-4C49-B9BB-D982887C8DA4}" xr6:coauthVersionLast="41" xr6:coauthVersionMax="41" xr10:uidLastSave="{00000000-0000-0000-0000-000000000000}"/>
  <bookViews>
    <workbookView xWindow="-120" yWindow="-120" windowWidth="29040" windowHeight="15840" firstSheet="4" activeTab="8" xr2:uid="{D4DB842F-FC83-4AAD-9EB7-5DB8E97A4322}"/>
  </bookViews>
  <sheets>
    <sheet name="Notes" sheetId="6" r:id="rId1"/>
    <sheet name="IA95_97 Ult Male" sheetId="1" r:id="rId2"/>
    <sheet name="Data" sheetId="2" r:id="rId3"/>
    <sheet name="Assumptions" sheetId="4" r:id="rId4"/>
    <sheet name="Decrements" sheetId="3" r:id="rId5"/>
    <sheet name="Force of decrement" sheetId="5" r:id="rId6"/>
    <sheet name="Loan duration" sheetId="7" r:id="rId7"/>
    <sheet name="Sketch" sheetId="8" r:id="rId8"/>
    <sheet name="Example sketch" sheetId="9" r:id="rId9"/>
  </sheets>
  <externalReferences>
    <externalReference r:id="rId10"/>
  </externalReferences>
  <definedNames>
    <definedName name="Assumption_movements">Assumptions!$A$10:$C$49</definedName>
    <definedName name="CPI">Sketch!$I$1</definedName>
    <definedName name="death_only">Decrements!$L$5:$O$45</definedName>
    <definedName name="Factor">[1]Assumptions!$B$7</definedName>
    <definedName name="IA95_97_Ult_Male">'IA95_97 Ult Male'!$A$6:$B$105</definedName>
    <definedName name="IA95_97UltM">[1]Data!$A$11:$B$110</definedName>
    <definedName name="Initial_Expense">Assumptions!$B$53</definedName>
    <definedName name="Renewal_Expense">Assumptions!$B$54</definedName>
    <definedName name="Termination_Expense">Assumptions!$B$55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5" i="8" l="1"/>
  <c r="R6" i="8" s="1"/>
  <c r="R7" i="8" s="1"/>
  <c r="R8" i="8" s="1"/>
  <c r="R9" i="8" s="1"/>
  <c r="R10" i="8" s="1"/>
  <c r="R11" i="8" s="1"/>
  <c r="R12" i="8" s="1"/>
  <c r="R13" i="8" s="1"/>
  <c r="R14" i="8" s="1"/>
  <c r="R15" i="8" s="1"/>
  <c r="R16" i="8" s="1"/>
  <c r="R17" i="8" s="1"/>
  <c r="R18" i="8" s="1"/>
  <c r="R19" i="8" s="1"/>
  <c r="R20" i="8" s="1"/>
  <c r="R21" i="8" s="1"/>
  <c r="R22" i="8" s="1"/>
  <c r="R23" i="8" s="1"/>
  <c r="R24" i="8" s="1"/>
  <c r="R25" i="8" s="1"/>
  <c r="R26" i="8" s="1"/>
  <c r="R27" i="8" s="1"/>
  <c r="R28" i="8" s="1"/>
  <c r="R29" i="8" s="1"/>
  <c r="R30" i="8" s="1"/>
  <c r="R31" i="8" s="1"/>
  <c r="R32" i="8" s="1"/>
  <c r="R33" i="8" s="1"/>
  <c r="R34" i="8" s="1"/>
  <c r="R35" i="8" s="1"/>
  <c r="R36" i="8" s="1"/>
  <c r="Q5" i="8"/>
  <c r="Q6" i="8" s="1"/>
  <c r="Q7" i="8" s="1"/>
  <c r="Q8" i="8" s="1"/>
  <c r="Q9" i="8" s="1"/>
  <c r="Q10" i="8" s="1"/>
  <c r="Q11" i="8" s="1"/>
  <c r="Q12" i="8" s="1"/>
  <c r="Q13" i="8" s="1"/>
  <c r="Q14" i="8" s="1"/>
  <c r="Q15" i="8" s="1"/>
  <c r="Q16" i="8" s="1"/>
  <c r="Q17" i="8" s="1"/>
  <c r="Q18" i="8" s="1"/>
  <c r="Q19" i="8" s="1"/>
  <c r="Q20" i="8" s="1"/>
  <c r="Q21" i="8" s="1"/>
  <c r="Q22" i="8" s="1"/>
  <c r="Q23" i="8" s="1"/>
  <c r="Q24" i="8" s="1"/>
  <c r="Q25" i="8" s="1"/>
  <c r="Q26" i="8" s="1"/>
  <c r="Q27" i="8" s="1"/>
  <c r="Q28" i="8" s="1"/>
  <c r="Q29" i="8" s="1"/>
  <c r="Q30" i="8" s="1"/>
  <c r="Q31" i="8" s="1"/>
  <c r="Q32" i="8" s="1"/>
  <c r="Q33" i="8" s="1"/>
  <c r="Q34" i="8" s="1"/>
  <c r="Q35" i="8" s="1"/>
  <c r="Q36" i="8" s="1"/>
  <c r="O5" i="8"/>
  <c r="L5" i="8"/>
  <c r="L6" i="8" s="1"/>
  <c r="L7" i="8" s="1"/>
  <c r="L8" i="8" s="1"/>
  <c r="L9" i="8" s="1"/>
  <c r="L10" i="8" s="1"/>
  <c r="L11" i="8" s="1"/>
  <c r="L12" i="8" s="1"/>
  <c r="L13" i="8" s="1"/>
  <c r="L14" i="8" s="1"/>
  <c r="L15" i="8" s="1"/>
  <c r="L16" i="8" s="1"/>
  <c r="L17" i="8" s="1"/>
  <c r="L18" i="8" s="1"/>
  <c r="L19" i="8" s="1"/>
  <c r="L20" i="8" s="1"/>
  <c r="L21" i="8" s="1"/>
  <c r="L22" i="8" s="1"/>
  <c r="L23" i="8" s="1"/>
  <c r="L24" i="8" s="1"/>
  <c r="L25" i="8" s="1"/>
  <c r="L26" i="8" s="1"/>
  <c r="K5" i="8"/>
  <c r="K6" i="8" s="1"/>
  <c r="K7" i="8" s="1"/>
  <c r="K8" i="8" s="1"/>
  <c r="K9" i="8" s="1"/>
  <c r="K10" i="8" s="1"/>
  <c r="K11" i="8" s="1"/>
  <c r="K12" i="8" s="1"/>
  <c r="K13" i="8" s="1"/>
  <c r="K14" i="8" s="1"/>
  <c r="K15" i="8" s="1"/>
  <c r="K16" i="8" s="1"/>
  <c r="K17" i="8" s="1"/>
  <c r="K18" i="8" s="1"/>
  <c r="K19" i="8" s="1"/>
  <c r="K20" i="8" s="1"/>
  <c r="K21" i="8" s="1"/>
  <c r="K22" i="8" s="1"/>
  <c r="K23" i="8" s="1"/>
  <c r="K24" i="8" s="1"/>
  <c r="K25" i="8" s="1"/>
  <c r="K26" i="8" s="1"/>
  <c r="G5" i="8"/>
  <c r="G6" i="8" s="1"/>
  <c r="G7" i="8" s="1"/>
  <c r="G8" i="8" s="1"/>
  <c r="G9" i="8" s="1"/>
  <c r="G10" i="8" s="1"/>
  <c r="G11" i="8" s="1"/>
  <c r="G12" i="8" s="1"/>
  <c r="G13" i="8" s="1"/>
  <c r="G14" i="8" s="1"/>
  <c r="G15" i="8" s="1"/>
  <c r="G16" i="8" s="1"/>
  <c r="G17" i="8" s="1"/>
  <c r="G18" i="8" s="1"/>
  <c r="G19" i="8" s="1"/>
  <c r="G20" i="8" s="1"/>
  <c r="G21" i="8" s="1"/>
  <c r="G22" i="8" s="1"/>
  <c r="G23" i="8" s="1"/>
  <c r="G24" i="8" s="1"/>
  <c r="G25" i="8" s="1"/>
  <c r="G26" i="8" s="1"/>
  <c r="H5" i="8"/>
  <c r="H6" i="8" s="1"/>
  <c r="H7" i="8" s="1"/>
  <c r="H8" i="8" s="1"/>
  <c r="H9" i="8" s="1"/>
  <c r="H10" i="8" s="1"/>
  <c r="H11" i="8" s="1"/>
  <c r="H12" i="8" s="1"/>
  <c r="H13" i="8" s="1"/>
  <c r="H14" i="8" s="1"/>
  <c r="H15" i="8" s="1"/>
  <c r="H16" i="8" s="1"/>
  <c r="H17" i="8" s="1"/>
  <c r="H18" i="8" s="1"/>
  <c r="H19" i="8" s="1"/>
  <c r="H20" i="8" s="1"/>
  <c r="H21" i="8" s="1"/>
  <c r="H22" i="8" s="1"/>
  <c r="H23" i="8" s="1"/>
  <c r="H24" i="8" s="1"/>
  <c r="H25" i="8" s="1"/>
  <c r="H26" i="8" s="1"/>
  <c r="F5" i="8"/>
  <c r="P5" i="8" s="1"/>
  <c r="E6" i="8"/>
  <c r="F6" i="8" s="1"/>
  <c r="P6" i="8" s="1"/>
  <c r="L7" i="3"/>
  <c r="L6" i="3"/>
  <c r="A7" i="7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6" i="7"/>
  <c r="A9" i="5"/>
  <c r="A7" i="3"/>
  <c r="C19" i="4"/>
  <c r="C17" i="4"/>
  <c r="C15" i="4"/>
  <c r="C13" i="4"/>
  <c r="C11" i="4"/>
  <c r="C10" i="4"/>
  <c r="B26" i="4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A20" i="4"/>
  <c r="A11" i="4"/>
  <c r="A12" i="4" s="1"/>
  <c r="A13" i="4" s="1"/>
  <c r="A14" i="4" s="1"/>
  <c r="A15" i="4" s="1"/>
  <c r="A16" i="4" s="1"/>
  <c r="A17" i="4" s="1"/>
  <c r="A18" i="4" s="1"/>
  <c r="A19" i="4" s="1"/>
  <c r="C20" i="4" l="1"/>
  <c r="A21" i="4"/>
  <c r="C12" i="4"/>
  <c r="C14" i="4"/>
  <c r="C16" i="4"/>
  <c r="C18" i="4"/>
  <c r="O6" i="8"/>
  <c r="E7" i="8"/>
  <c r="E8" i="8" s="1"/>
  <c r="A8" i="3"/>
  <c r="L8" i="3" s="1"/>
  <c r="A10" i="5"/>
  <c r="A9" i="3"/>
  <c r="L9" i="3" s="1"/>
  <c r="A22" i="4" l="1"/>
  <c r="C21" i="4"/>
  <c r="F8" i="8"/>
  <c r="P8" i="8" s="1"/>
  <c r="O7" i="8"/>
  <c r="F7" i="8"/>
  <c r="P7" i="8" s="1"/>
  <c r="A11" i="5"/>
  <c r="A10" i="3"/>
  <c r="L10" i="3" s="1"/>
  <c r="A23" i="4" l="1"/>
  <c r="C22" i="4"/>
  <c r="E9" i="8"/>
  <c r="O8" i="8"/>
  <c r="A12" i="5"/>
  <c r="A11" i="3"/>
  <c r="L11" i="3" s="1"/>
  <c r="A24" i="4" l="1"/>
  <c r="C23" i="4"/>
  <c r="E10" i="8"/>
  <c r="O9" i="8"/>
  <c r="F9" i="8"/>
  <c r="P9" i="8" s="1"/>
  <c r="A13" i="5"/>
  <c r="A12" i="3"/>
  <c r="L12" i="3" s="1"/>
  <c r="A25" i="4" l="1"/>
  <c r="C24" i="4"/>
  <c r="E11" i="8"/>
  <c r="O10" i="8"/>
  <c r="F10" i="8"/>
  <c r="P10" i="8" s="1"/>
  <c r="A14" i="5"/>
  <c r="A13" i="3"/>
  <c r="L13" i="3" s="1"/>
  <c r="A26" i="4" l="1"/>
  <c r="C25" i="4"/>
  <c r="E12" i="8"/>
  <c r="O11" i="8"/>
  <c r="F11" i="8"/>
  <c r="P11" i="8" s="1"/>
  <c r="A15" i="5"/>
  <c r="A14" i="3"/>
  <c r="L14" i="3" s="1"/>
  <c r="A27" i="4" l="1"/>
  <c r="C26" i="4"/>
  <c r="E13" i="8"/>
  <c r="O12" i="8"/>
  <c r="F12" i="8"/>
  <c r="P12" i="8" s="1"/>
  <c r="A16" i="5"/>
  <c r="A15" i="3"/>
  <c r="L15" i="3" s="1"/>
  <c r="A28" i="4" l="1"/>
  <c r="C27" i="4"/>
  <c r="E14" i="8"/>
  <c r="O13" i="8"/>
  <c r="F13" i="8"/>
  <c r="P13" i="8" s="1"/>
  <c r="A16" i="3"/>
  <c r="L16" i="3" s="1"/>
  <c r="A17" i="5"/>
  <c r="A29" i="4" l="1"/>
  <c r="C28" i="4"/>
  <c r="E15" i="8"/>
  <c r="O14" i="8"/>
  <c r="F14" i="8"/>
  <c r="P14" i="8" s="1"/>
  <c r="A17" i="3"/>
  <c r="L17" i="3" s="1"/>
  <c r="C16" i="3"/>
  <c r="B16" i="3"/>
  <c r="M16" i="3" s="1"/>
  <c r="B17" i="5"/>
  <c r="C17" i="5"/>
  <c r="A18" i="5"/>
  <c r="A30" i="4" l="1"/>
  <c r="C8" i="5"/>
  <c r="E8" i="5" s="1"/>
  <c r="C6" i="3"/>
  <c r="B8" i="5"/>
  <c r="D8" i="5" s="1"/>
  <c r="G8" i="5" s="1"/>
  <c r="B6" i="3"/>
  <c r="C29" i="4"/>
  <c r="B9" i="5"/>
  <c r="D9" i="5" s="1"/>
  <c r="C7" i="3"/>
  <c r="B7" i="3"/>
  <c r="M7" i="3" s="1"/>
  <c r="C9" i="5"/>
  <c r="E9" i="5" s="1"/>
  <c r="B9" i="3"/>
  <c r="M9" i="3" s="1"/>
  <c r="B8" i="3"/>
  <c r="M8" i="3" s="1"/>
  <c r="C10" i="5"/>
  <c r="E10" i="5" s="1"/>
  <c r="C9" i="3"/>
  <c r="C8" i="3"/>
  <c r="B10" i="5"/>
  <c r="D10" i="5" s="1"/>
  <c r="B10" i="3"/>
  <c r="M10" i="3" s="1"/>
  <c r="B11" i="5"/>
  <c r="D11" i="5" s="1"/>
  <c r="C10" i="3"/>
  <c r="C11" i="5"/>
  <c r="E11" i="5" s="1"/>
  <c r="C11" i="3"/>
  <c r="C12" i="5"/>
  <c r="E12" i="5" s="1"/>
  <c r="B11" i="3"/>
  <c r="M11" i="3" s="1"/>
  <c r="B12" i="5"/>
  <c r="D12" i="5" s="1"/>
  <c r="C12" i="3"/>
  <c r="C13" i="5"/>
  <c r="E13" i="5" s="1"/>
  <c r="B12" i="3"/>
  <c r="M12" i="3" s="1"/>
  <c r="B13" i="5"/>
  <c r="D13" i="5" s="1"/>
  <c r="B13" i="3"/>
  <c r="M13" i="3" s="1"/>
  <c r="B14" i="5"/>
  <c r="D14" i="5" s="1"/>
  <c r="C13" i="3"/>
  <c r="C14" i="5"/>
  <c r="E14" i="5" s="1"/>
  <c r="B14" i="3"/>
  <c r="M14" i="3" s="1"/>
  <c r="B15" i="5"/>
  <c r="D15" i="5" s="1"/>
  <c r="C14" i="3"/>
  <c r="C15" i="5"/>
  <c r="E15" i="5" s="1"/>
  <c r="C15" i="3"/>
  <c r="B15" i="3"/>
  <c r="M15" i="3" s="1"/>
  <c r="B16" i="5"/>
  <c r="D16" i="5" s="1"/>
  <c r="C16" i="5"/>
  <c r="E16" i="5" s="1"/>
  <c r="E16" i="8"/>
  <c r="O15" i="8"/>
  <c r="F15" i="8"/>
  <c r="P15" i="8" s="1"/>
  <c r="C17" i="3"/>
  <c r="B17" i="3"/>
  <c r="M17" i="3" s="1"/>
  <c r="A18" i="3"/>
  <c r="L18" i="3" s="1"/>
  <c r="E17" i="5"/>
  <c r="D17" i="5"/>
  <c r="B18" i="5"/>
  <c r="C18" i="5"/>
  <c r="A19" i="5"/>
  <c r="O7" i="3" l="1"/>
  <c r="N8" i="3" s="1"/>
  <c r="M6" i="3"/>
  <c r="O6" i="3" s="1"/>
  <c r="N7" i="3" s="1"/>
  <c r="E6" i="3"/>
  <c r="G6" i="3" s="1"/>
  <c r="F6" i="3"/>
  <c r="A31" i="4"/>
  <c r="C30" i="4"/>
  <c r="O8" i="3"/>
  <c r="N9" i="3" s="1"/>
  <c r="O9" i="3" s="1"/>
  <c r="N10" i="3" s="1"/>
  <c r="O10" i="3" s="1"/>
  <c r="N11" i="3" s="1"/>
  <c r="O11" i="3" s="1"/>
  <c r="N12" i="3" s="1"/>
  <c r="O12" i="3" s="1"/>
  <c r="N13" i="3" s="1"/>
  <c r="O13" i="3" s="1"/>
  <c r="N14" i="3" s="1"/>
  <c r="O14" i="3" s="1"/>
  <c r="N15" i="3" s="1"/>
  <c r="O15" i="3" s="1"/>
  <c r="N16" i="3" s="1"/>
  <c r="O16" i="3" s="1"/>
  <c r="N17" i="3" s="1"/>
  <c r="O17" i="3" s="1"/>
  <c r="N18" i="3" s="1"/>
  <c r="H8" i="5"/>
  <c r="I8" i="5" s="1"/>
  <c r="E17" i="8"/>
  <c r="O16" i="8"/>
  <c r="F16" i="8"/>
  <c r="P16" i="8" s="1"/>
  <c r="C18" i="3"/>
  <c r="B18" i="3"/>
  <c r="M18" i="3" s="1"/>
  <c r="A19" i="3"/>
  <c r="L19" i="3" s="1"/>
  <c r="E18" i="5"/>
  <c r="D18" i="5"/>
  <c r="B19" i="5"/>
  <c r="C19" i="5"/>
  <c r="A20" i="5"/>
  <c r="F9" i="5" l="1"/>
  <c r="J8" i="5"/>
  <c r="A32" i="4"/>
  <c r="C31" i="4"/>
  <c r="H6" i="3"/>
  <c r="D7" i="3"/>
  <c r="O18" i="3"/>
  <c r="N19" i="3" s="1"/>
  <c r="F17" i="8"/>
  <c r="P17" i="8" s="1"/>
  <c r="O17" i="8"/>
  <c r="E18" i="8"/>
  <c r="C19" i="3"/>
  <c r="B19" i="3"/>
  <c r="M19" i="3" s="1"/>
  <c r="O19" i="3" s="1"/>
  <c r="N20" i="3" s="1"/>
  <c r="A20" i="3"/>
  <c r="L20" i="3" s="1"/>
  <c r="E19" i="5"/>
  <c r="D19" i="5"/>
  <c r="B20" i="5"/>
  <c r="C20" i="5"/>
  <c r="A21" i="5"/>
  <c r="E7" i="3" l="1"/>
  <c r="F7" i="3"/>
  <c r="G7" i="3" s="1"/>
  <c r="A33" i="4"/>
  <c r="C32" i="4"/>
  <c r="G9" i="5"/>
  <c r="H9" i="5"/>
  <c r="I9" i="5" s="1"/>
  <c r="O18" i="8"/>
  <c r="F18" i="8"/>
  <c r="P18" i="8" s="1"/>
  <c r="E19" i="8"/>
  <c r="C20" i="3"/>
  <c r="B20" i="3"/>
  <c r="M20" i="3" s="1"/>
  <c r="O20" i="3" s="1"/>
  <c r="N21" i="3" s="1"/>
  <c r="A21" i="3"/>
  <c r="L21" i="3" s="1"/>
  <c r="E20" i="5"/>
  <c r="D20" i="5"/>
  <c r="B21" i="5"/>
  <c r="C21" i="5"/>
  <c r="A22" i="5"/>
  <c r="F10" i="5" l="1"/>
  <c r="J9" i="5"/>
  <c r="D8" i="3"/>
  <c r="H7" i="3"/>
  <c r="A34" i="4"/>
  <c r="C33" i="4"/>
  <c r="O19" i="8"/>
  <c r="E20" i="8"/>
  <c r="F19" i="8"/>
  <c r="P19" i="8" s="1"/>
  <c r="C21" i="3"/>
  <c r="B21" i="3"/>
  <c r="M21" i="3" s="1"/>
  <c r="O21" i="3" s="1"/>
  <c r="N22" i="3" s="1"/>
  <c r="A22" i="3"/>
  <c r="L22" i="3" s="1"/>
  <c r="E21" i="5"/>
  <c r="D21" i="5"/>
  <c r="B22" i="5"/>
  <c r="C22" i="5"/>
  <c r="A23" i="5"/>
  <c r="A35" i="4" l="1"/>
  <c r="C34" i="4"/>
  <c r="E8" i="3"/>
  <c r="F8" i="3"/>
  <c r="G8" i="3" s="1"/>
  <c r="G10" i="5"/>
  <c r="H10" i="5"/>
  <c r="I10" i="5"/>
  <c r="O20" i="8"/>
  <c r="F20" i="8"/>
  <c r="P20" i="8" s="1"/>
  <c r="E21" i="8"/>
  <c r="C22" i="3"/>
  <c r="B22" i="3"/>
  <c r="M22" i="3" s="1"/>
  <c r="O22" i="3" s="1"/>
  <c r="N23" i="3" s="1"/>
  <c r="A23" i="3"/>
  <c r="L23" i="3" s="1"/>
  <c r="E22" i="5"/>
  <c r="D22" i="5"/>
  <c r="B23" i="5"/>
  <c r="A24" i="5"/>
  <c r="C23" i="5"/>
  <c r="H8" i="3" l="1"/>
  <c r="D9" i="3"/>
  <c r="F11" i="5"/>
  <c r="J10" i="5"/>
  <c r="A36" i="4"/>
  <c r="C35" i="4"/>
  <c r="O21" i="8"/>
  <c r="F21" i="8"/>
  <c r="P21" i="8" s="1"/>
  <c r="E22" i="8"/>
  <c r="C23" i="3"/>
  <c r="B23" i="3"/>
  <c r="M23" i="3" s="1"/>
  <c r="O23" i="3" s="1"/>
  <c r="N24" i="3" s="1"/>
  <c r="A24" i="3"/>
  <c r="L24" i="3" s="1"/>
  <c r="E23" i="5"/>
  <c r="D23" i="5"/>
  <c r="B24" i="5"/>
  <c r="A25" i="5"/>
  <c r="C24" i="5"/>
  <c r="F9" i="3" l="1"/>
  <c r="E9" i="3"/>
  <c r="G9" i="3" s="1"/>
  <c r="A37" i="4"/>
  <c r="C36" i="4"/>
  <c r="H11" i="5"/>
  <c r="G11" i="5"/>
  <c r="I11" i="5" s="1"/>
  <c r="O22" i="8"/>
  <c r="F22" i="8"/>
  <c r="P22" i="8" s="1"/>
  <c r="E23" i="8"/>
  <c r="C24" i="3"/>
  <c r="B24" i="3"/>
  <c r="M24" i="3" s="1"/>
  <c r="O24" i="3" s="1"/>
  <c r="N25" i="3" s="1"/>
  <c r="A25" i="3"/>
  <c r="L25" i="3" s="1"/>
  <c r="E24" i="5"/>
  <c r="D24" i="5"/>
  <c r="B25" i="5"/>
  <c r="A26" i="5"/>
  <c r="C25" i="5"/>
  <c r="F12" i="5" l="1"/>
  <c r="J11" i="5"/>
  <c r="H9" i="3"/>
  <c r="D10" i="3"/>
  <c r="A38" i="4"/>
  <c r="C37" i="4"/>
  <c r="O23" i="8"/>
  <c r="F23" i="8"/>
  <c r="P23" i="8" s="1"/>
  <c r="E24" i="8"/>
  <c r="C25" i="3"/>
  <c r="B25" i="3"/>
  <c r="M25" i="3" s="1"/>
  <c r="O25" i="3" s="1"/>
  <c r="N26" i="3" s="1"/>
  <c r="A26" i="3"/>
  <c r="L26" i="3" s="1"/>
  <c r="E25" i="5"/>
  <c r="D25" i="5"/>
  <c r="A27" i="5"/>
  <c r="B26" i="5"/>
  <c r="C26" i="5"/>
  <c r="E10" i="3" l="1"/>
  <c r="F10" i="3"/>
  <c r="G10" i="3" s="1"/>
  <c r="A39" i="4"/>
  <c r="C38" i="4"/>
  <c r="G12" i="5"/>
  <c r="H12" i="5"/>
  <c r="I12" i="5" s="1"/>
  <c r="O24" i="8"/>
  <c r="F24" i="8"/>
  <c r="P24" i="8" s="1"/>
  <c r="E25" i="8"/>
  <c r="C26" i="3"/>
  <c r="B26" i="3"/>
  <c r="M26" i="3" s="1"/>
  <c r="O26" i="3" s="1"/>
  <c r="N27" i="3" s="1"/>
  <c r="A27" i="3"/>
  <c r="L27" i="3" s="1"/>
  <c r="E26" i="5"/>
  <c r="D26" i="5"/>
  <c r="A28" i="5"/>
  <c r="C27" i="5"/>
  <c r="B27" i="5"/>
  <c r="F13" i="5" l="1"/>
  <c r="J12" i="5"/>
  <c r="H10" i="3"/>
  <c r="D11" i="3"/>
  <c r="A40" i="4"/>
  <c r="C39" i="4"/>
  <c r="O25" i="8"/>
  <c r="O26" i="8" s="1"/>
  <c r="F25" i="8"/>
  <c r="P25" i="8" s="1"/>
  <c r="E26" i="8"/>
  <c r="F26" i="8" s="1"/>
  <c r="C27" i="3"/>
  <c r="B27" i="3"/>
  <c r="M27" i="3" s="1"/>
  <c r="O27" i="3" s="1"/>
  <c r="N28" i="3" s="1"/>
  <c r="A28" i="3"/>
  <c r="L28" i="3" s="1"/>
  <c r="D27" i="5"/>
  <c r="E27" i="5"/>
  <c r="A29" i="5"/>
  <c r="C28" i="5"/>
  <c r="B28" i="5"/>
  <c r="E11" i="3" l="1"/>
  <c r="F11" i="3"/>
  <c r="G11" i="3" s="1"/>
  <c r="A41" i="4"/>
  <c r="C40" i="4"/>
  <c r="G13" i="5"/>
  <c r="H13" i="5"/>
  <c r="I13" i="5"/>
  <c r="P26" i="8"/>
  <c r="O27" i="8"/>
  <c r="C28" i="3"/>
  <c r="B28" i="3"/>
  <c r="M28" i="3" s="1"/>
  <c r="O28" i="3" s="1"/>
  <c r="N29" i="3" s="1"/>
  <c r="A29" i="3"/>
  <c r="L29" i="3" s="1"/>
  <c r="E28" i="5"/>
  <c r="D28" i="5"/>
  <c r="A30" i="5"/>
  <c r="C29" i="5"/>
  <c r="B29" i="5"/>
  <c r="D12" i="3" l="1"/>
  <c r="H11" i="3"/>
  <c r="F14" i="5"/>
  <c r="J13" i="5"/>
  <c r="A42" i="4"/>
  <c r="C41" i="4"/>
  <c r="P27" i="8"/>
  <c r="O28" i="8"/>
  <c r="C29" i="3"/>
  <c r="B29" i="3"/>
  <c r="M29" i="3" s="1"/>
  <c r="O29" i="3" s="1"/>
  <c r="N30" i="3" s="1"/>
  <c r="A30" i="3"/>
  <c r="L30" i="3" s="1"/>
  <c r="E29" i="5"/>
  <c r="D29" i="5"/>
  <c r="A31" i="5"/>
  <c r="C30" i="5"/>
  <c r="B30" i="5"/>
  <c r="A43" i="4" l="1"/>
  <c r="C42" i="4"/>
  <c r="H14" i="5"/>
  <c r="G14" i="5"/>
  <c r="I14" i="5" s="1"/>
  <c r="F12" i="3"/>
  <c r="E12" i="3"/>
  <c r="O29" i="8"/>
  <c r="P28" i="8"/>
  <c r="C30" i="3"/>
  <c r="B30" i="3"/>
  <c r="M30" i="3" s="1"/>
  <c r="O30" i="3" s="1"/>
  <c r="N31" i="3" s="1"/>
  <c r="A31" i="3"/>
  <c r="L31" i="3" s="1"/>
  <c r="E30" i="5"/>
  <c r="D30" i="5"/>
  <c r="A32" i="5"/>
  <c r="C31" i="5"/>
  <c r="B31" i="5"/>
  <c r="F15" i="5" l="1"/>
  <c r="J14" i="5"/>
  <c r="G12" i="3"/>
  <c r="A44" i="4"/>
  <c r="C43" i="4"/>
  <c r="O30" i="8"/>
  <c r="P29" i="8"/>
  <c r="C31" i="3"/>
  <c r="B31" i="3"/>
  <c r="M31" i="3" s="1"/>
  <c r="O31" i="3" s="1"/>
  <c r="N32" i="3" s="1"/>
  <c r="A32" i="3"/>
  <c r="L32" i="3" s="1"/>
  <c r="E31" i="5"/>
  <c r="D31" i="5"/>
  <c r="A33" i="5"/>
  <c r="C32" i="5"/>
  <c r="B32" i="5"/>
  <c r="A45" i="4" l="1"/>
  <c r="C44" i="4"/>
  <c r="D13" i="3"/>
  <c r="H12" i="3"/>
  <c r="G15" i="5"/>
  <c r="H15" i="5"/>
  <c r="I15" i="5" s="1"/>
  <c r="O31" i="8"/>
  <c r="P30" i="8"/>
  <c r="C32" i="3"/>
  <c r="B32" i="3"/>
  <c r="M32" i="3" s="1"/>
  <c r="O32" i="3" s="1"/>
  <c r="N33" i="3" s="1"/>
  <c r="A33" i="3"/>
  <c r="L33" i="3" s="1"/>
  <c r="D32" i="5"/>
  <c r="E32" i="5"/>
  <c r="A34" i="5"/>
  <c r="C33" i="5"/>
  <c r="B33" i="5"/>
  <c r="F16" i="5" l="1"/>
  <c r="J15" i="5"/>
  <c r="E13" i="3"/>
  <c r="F13" i="3"/>
  <c r="G13" i="3" s="1"/>
  <c r="A46" i="4"/>
  <c r="C45" i="4"/>
  <c r="O32" i="8"/>
  <c r="P31" i="8"/>
  <c r="C33" i="3"/>
  <c r="B33" i="3"/>
  <c r="M33" i="3" s="1"/>
  <c r="O33" i="3" s="1"/>
  <c r="N34" i="3" s="1"/>
  <c r="A34" i="3"/>
  <c r="L34" i="3" s="1"/>
  <c r="E33" i="5"/>
  <c r="D33" i="5"/>
  <c r="A35" i="5"/>
  <c r="C34" i="5"/>
  <c r="B34" i="5"/>
  <c r="H13" i="3" l="1"/>
  <c r="D14" i="3"/>
  <c r="A47" i="4"/>
  <c r="C46" i="4"/>
  <c r="H16" i="5"/>
  <c r="G16" i="5"/>
  <c r="I16" i="5" s="1"/>
  <c r="O33" i="8"/>
  <c r="P32" i="8"/>
  <c r="C34" i="3"/>
  <c r="B34" i="3"/>
  <c r="M34" i="3" s="1"/>
  <c r="O34" i="3" s="1"/>
  <c r="N35" i="3" s="1"/>
  <c r="A35" i="3"/>
  <c r="L35" i="3" s="1"/>
  <c r="E34" i="5"/>
  <c r="D34" i="5"/>
  <c r="A36" i="5"/>
  <c r="C35" i="5"/>
  <c r="B35" i="5"/>
  <c r="F17" i="5" l="1"/>
  <c r="J16" i="5"/>
  <c r="F14" i="3"/>
  <c r="E14" i="3"/>
  <c r="G14" i="3" s="1"/>
  <c r="C47" i="4"/>
  <c r="A48" i="4"/>
  <c r="O34" i="8"/>
  <c r="P33" i="8"/>
  <c r="C35" i="3"/>
  <c r="B35" i="3"/>
  <c r="M35" i="3" s="1"/>
  <c r="O35" i="3" s="1"/>
  <c r="N36" i="3" s="1"/>
  <c r="A36" i="3"/>
  <c r="L36" i="3" s="1"/>
  <c r="E35" i="5"/>
  <c r="D35" i="5"/>
  <c r="A37" i="5"/>
  <c r="C36" i="5"/>
  <c r="B36" i="5"/>
  <c r="H14" i="3" l="1"/>
  <c r="D15" i="3"/>
  <c r="A49" i="4"/>
  <c r="C49" i="4" s="1"/>
  <c r="C48" i="4"/>
  <c r="H17" i="5"/>
  <c r="G17" i="5"/>
  <c r="I17" i="5" s="1"/>
  <c r="O35" i="8"/>
  <c r="P34" i="8"/>
  <c r="C36" i="3"/>
  <c r="B36" i="3"/>
  <c r="M36" i="3" s="1"/>
  <c r="O36" i="3" s="1"/>
  <c r="N37" i="3" s="1"/>
  <c r="A37" i="3"/>
  <c r="L37" i="3" s="1"/>
  <c r="E36" i="5"/>
  <c r="D36" i="5"/>
  <c r="A38" i="5"/>
  <c r="C37" i="5"/>
  <c r="B37" i="5"/>
  <c r="F18" i="5" l="1"/>
  <c r="J17" i="5"/>
  <c r="F15" i="3"/>
  <c r="E15" i="3"/>
  <c r="G15" i="3" s="1"/>
  <c r="O36" i="8"/>
  <c r="P36" i="8" s="1"/>
  <c r="P35" i="8"/>
  <c r="C37" i="3"/>
  <c r="B37" i="3"/>
  <c r="M37" i="3" s="1"/>
  <c r="O37" i="3" s="1"/>
  <c r="N38" i="3" s="1"/>
  <c r="A38" i="3"/>
  <c r="L38" i="3" s="1"/>
  <c r="E37" i="5"/>
  <c r="D37" i="5"/>
  <c r="A39" i="5"/>
  <c r="C38" i="5"/>
  <c r="B38" i="5"/>
  <c r="D16" i="3" l="1"/>
  <c r="H15" i="3"/>
  <c r="H18" i="5"/>
  <c r="G18" i="5"/>
  <c r="I18" i="5" s="1"/>
  <c r="C38" i="3"/>
  <c r="B38" i="3"/>
  <c r="M38" i="3" s="1"/>
  <c r="O38" i="3" s="1"/>
  <c r="N39" i="3" s="1"/>
  <c r="A39" i="3"/>
  <c r="L39" i="3" s="1"/>
  <c r="D38" i="5"/>
  <c r="E38" i="5"/>
  <c r="A40" i="5"/>
  <c r="C39" i="5"/>
  <c r="B39" i="5"/>
  <c r="F19" i="5" l="1"/>
  <c r="J18" i="5"/>
  <c r="F16" i="3"/>
  <c r="E16" i="3"/>
  <c r="G16" i="3" s="1"/>
  <c r="C39" i="3"/>
  <c r="B39" i="3"/>
  <c r="M39" i="3" s="1"/>
  <c r="O39" i="3" s="1"/>
  <c r="N40" i="3" s="1"/>
  <c r="A40" i="3"/>
  <c r="L40" i="3" s="1"/>
  <c r="E39" i="5"/>
  <c r="D39" i="5"/>
  <c r="A41" i="5"/>
  <c r="C40" i="5"/>
  <c r="B40" i="5"/>
  <c r="D17" i="3" l="1"/>
  <c r="H16" i="3"/>
  <c r="G19" i="5"/>
  <c r="H19" i="5"/>
  <c r="I19" i="5" s="1"/>
  <c r="C40" i="3"/>
  <c r="B40" i="3"/>
  <c r="M40" i="3" s="1"/>
  <c r="O40" i="3" s="1"/>
  <c r="N41" i="3" s="1"/>
  <c r="A41" i="3"/>
  <c r="L41" i="3" s="1"/>
  <c r="D40" i="5"/>
  <c r="E40" i="5"/>
  <c r="A42" i="5"/>
  <c r="C41" i="5"/>
  <c r="B41" i="5"/>
  <c r="F20" i="5" l="1"/>
  <c r="J19" i="5"/>
  <c r="E17" i="3"/>
  <c r="F17" i="3"/>
  <c r="G17" i="3" s="1"/>
  <c r="C41" i="3"/>
  <c r="B41" i="3"/>
  <c r="M41" i="3" s="1"/>
  <c r="O41" i="3" s="1"/>
  <c r="N42" i="3" s="1"/>
  <c r="A42" i="3"/>
  <c r="L42" i="3" s="1"/>
  <c r="E41" i="5"/>
  <c r="D41" i="5"/>
  <c r="A43" i="5"/>
  <c r="C42" i="5"/>
  <c r="B42" i="5"/>
  <c r="H17" i="3" l="1"/>
  <c r="D18" i="3"/>
  <c r="G20" i="5"/>
  <c r="H20" i="5"/>
  <c r="I20" i="5" s="1"/>
  <c r="C42" i="3"/>
  <c r="B42" i="3"/>
  <c r="M42" i="3" s="1"/>
  <c r="O42" i="3" s="1"/>
  <c r="N43" i="3" s="1"/>
  <c r="A43" i="3"/>
  <c r="L43" i="3" s="1"/>
  <c r="E42" i="5"/>
  <c r="D42" i="5"/>
  <c r="A44" i="5"/>
  <c r="C43" i="5"/>
  <c r="B43" i="5"/>
  <c r="F21" i="5" l="1"/>
  <c r="J20" i="5"/>
  <c r="E18" i="3"/>
  <c r="F18" i="3"/>
  <c r="G18" i="3" s="1"/>
  <c r="C43" i="3"/>
  <c r="B43" i="3"/>
  <c r="M43" i="3" s="1"/>
  <c r="O43" i="3" s="1"/>
  <c r="N44" i="3" s="1"/>
  <c r="A44" i="3"/>
  <c r="L44" i="3" s="1"/>
  <c r="E43" i="5"/>
  <c r="D43" i="5"/>
  <c r="A45" i="5"/>
  <c r="C44" i="5"/>
  <c r="B44" i="5"/>
  <c r="D19" i="3" l="1"/>
  <c r="H18" i="3"/>
  <c r="H21" i="5"/>
  <c r="G21" i="5"/>
  <c r="I21" i="5" s="1"/>
  <c r="C44" i="3"/>
  <c r="B44" i="3"/>
  <c r="M44" i="3" s="1"/>
  <c r="O44" i="3" s="1"/>
  <c r="N45" i="3" s="1"/>
  <c r="A45" i="3"/>
  <c r="L45" i="3" s="1"/>
  <c r="E44" i="5"/>
  <c r="D44" i="5"/>
  <c r="A46" i="5"/>
  <c r="C45" i="5"/>
  <c r="B45" i="5"/>
  <c r="F22" i="5" l="1"/>
  <c r="J21" i="5"/>
  <c r="E19" i="3"/>
  <c r="F19" i="3"/>
  <c r="G19" i="3" s="1"/>
  <c r="C43" i="7"/>
  <c r="C5" i="7"/>
  <c r="C7" i="8" s="1"/>
  <c r="C8" i="7"/>
  <c r="C6" i="7"/>
  <c r="C7" i="7"/>
  <c r="C9" i="7"/>
  <c r="C10" i="7"/>
  <c r="C12" i="7"/>
  <c r="C11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42" i="7"/>
  <c r="C38" i="7"/>
  <c r="C39" i="7"/>
  <c r="C41" i="7"/>
  <c r="C40" i="7"/>
  <c r="C45" i="3"/>
  <c r="B45" i="3"/>
  <c r="M45" i="3" s="1"/>
  <c r="O45" i="3" s="1"/>
  <c r="E45" i="5"/>
  <c r="D45" i="5"/>
  <c r="A47" i="5"/>
  <c r="C46" i="5"/>
  <c r="B46" i="5"/>
  <c r="H19" i="3" l="1"/>
  <c r="D20" i="3"/>
  <c r="H22" i="5"/>
  <c r="G22" i="5"/>
  <c r="I22" i="5" s="1"/>
  <c r="D46" i="5"/>
  <c r="E46" i="5"/>
  <c r="C47" i="5"/>
  <c r="B47" i="5"/>
  <c r="F23" i="5" l="1"/>
  <c r="J22" i="5"/>
  <c r="E20" i="3"/>
  <c r="F20" i="3"/>
  <c r="G20" i="3" s="1"/>
  <c r="D47" i="5"/>
  <c r="E47" i="5"/>
  <c r="D21" i="3" l="1"/>
  <c r="H20" i="3"/>
  <c r="H23" i="5"/>
  <c r="G23" i="5"/>
  <c r="I23" i="5" s="1"/>
  <c r="F24" i="5" l="1"/>
  <c r="J23" i="5"/>
  <c r="E21" i="3"/>
  <c r="F21" i="3"/>
  <c r="G21" i="3" s="1"/>
  <c r="D22" i="3" l="1"/>
  <c r="H21" i="3"/>
  <c r="H24" i="5"/>
  <c r="G24" i="5"/>
  <c r="I24" i="5" s="1"/>
  <c r="F25" i="5" l="1"/>
  <c r="J24" i="5"/>
  <c r="E22" i="3"/>
  <c r="F22" i="3"/>
  <c r="G22" i="3" s="1"/>
  <c r="D23" i="3" l="1"/>
  <c r="H22" i="3"/>
  <c r="H25" i="5"/>
  <c r="G25" i="5"/>
  <c r="I25" i="5" s="1"/>
  <c r="F26" i="5" l="1"/>
  <c r="J25" i="5"/>
  <c r="E23" i="3"/>
  <c r="F23" i="3"/>
  <c r="G23" i="3" s="1"/>
  <c r="D24" i="3" l="1"/>
  <c r="H23" i="3"/>
  <c r="H26" i="5"/>
  <c r="G26" i="5"/>
  <c r="I26" i="5" s="1"/>
  <c r="F27" i="5" l="1"/>
  <c r="J26" i="5"/>
  <c r="E24" i="3"/>
  <c r="F24" i="3"/>
  <c r="G24" i="3" s="1"/>
  <c r="H24" i="3" l="1"/>
  <c r="D25" i="3"/>
  <c r="H27" i="5"/>
  <c r="G27" i="5"/>
  <c r="I27" i="5" s="1"/>
  <c r="F28" i="5" l="1"/>
  <c r="J27" i="5"/>
  <c r="E25" i="3"/>
  <c r="F25" i="3"/>
  <c r="G25" i="3" s="1"/>
  <c r="D26" i="3" l="1"/>
  <c r="H25" i="3"/>
  <c r="G28" i="5"/>
  <c r="H28" i="5"/>
  <c r="I28" i="5" s="1"/>
  <c r="F29" i="5" l="1"/>
  <c r="J28" i="5"/>
  <c r="E26" i="3"/>
  <c r="F26" i="3"/>
  <c r="G26" i="3" s="1"/>
  <c r="D27" i="3" l="1"/>
  <c r="H26" i="3"/>
  <c r="G29" i="5"/>
  <c r="H29" i="5"/>
  <c r="I29" i="5" s="1"/>
  <c r="F30" i="5" l="1"/>
  <c r="J29" i="5"/>
  <c r="E27" i="3"/>
  <c r="F27" i="3"/>
  <c r="G27" i="3" s="1"/>
  <c r="D28" i="3" l="1"/>
  <c r="H27" i="3"/>
  <c r="G30" i="5"/>
  <c r="H30" i="5"/>
  <c r="I30" i="5" s="1"/>
  <c r="F31" i="5" l="1"/>
  <c r="J30" i="5"/>
  <c r="E28" i="3"/>
  <c r="F28" i="3"/>
  <c r="G28" i="3" s="1"/>
  <c r="D29" i="3" l="1"/>
  <c r="H28" i="3"/>
  <c r="G31" i="5"/>
  <c r="H31" i="5"/>
  <c r="I31" i="5" s="1"/>
  <c r="F32" i="5" l="1"/>
  <c r="J31" i="5"/>
  <c r="F29" i="3"/>
  <c r="E29" i="3"/>
  <c r="G29" i="3" s="1"/>
  <c r="D30" i="3" l="1"/>
  <c r="H29" i="3"/>
  <c r="G32" i="5"/>
  <c r="H32" i="5"/>
  <c r="I32" i="5" s="1"/>
  <c r="F33" i="5" l="1"/>
  <c r="J32" i="5"/>
  <c r="E30" i="3"/>
  <c r="F30" i="3"/>
  <c r="G30" i="3" s="1"/>
  <c r="D31" i="3" l="1"/>
  <c r="H30" i="3"/>
  <c r="G33" i="5"/>
  <c r="H33" i="5"/>
  <c r="I33" i="5" s="1"/>
  <c r="F34" i="5" l="1"/>
  <c r="J33" i="5"/>
  <c r="E31" i="3"/>
  <c r="F31" i="3"/>
  <c r="G31" i="3" s="1"/>
  <c r="D32" i="3" l="1"/>
  <c r="H31" i="3"/>
  <c r="G34" i="5"/>
  <c r="H34" i="5"/>
  <c r="I34" i="5" s="1"/>
  <c r="F35" i="5" l="1"/>
  <c r="J34" i="5"/>
  <c r="E32" i="3"/>
  <c r="F32" i="3"/>
  <c r="G32" i="3" s="1"/>
  <c r="D33" i="3" l="1"/>
  <c r="H32" i="3"/>
  <c r="G35" i="5"/>
  <c r="H35" i="5"/>
  <c r="I35" i="5" s="1"/>
  <c r="F36" i="5" l="1"/>
  <c r="J35" i="5"/>
  <c r="E33" i="3"/>
  <c r="F33" i="3"/>
  <c r="G33" i="3" s="1"/>
  <c r="D34" i="3" l="1"/>
  <c r="H33" i="3"/>
  <c r="H36" i="5"/>
  <c r="G36" i="5"/>
  <c r="I36" i="5" s="1"/>
  <c r="F37" i="5" l="1"/>
  <c r="J36" i="5"/>
  <c r="E34" i="3"/>
  <c r="F34" i="3"/>
  <c r="G34" i="3" s="1"/>
  <c r="D35" i="3" l="1"/>
  <c r="H34" i="3"/>
  <c r="G37" i="5"/>
  <c r="H37" i="5"/>
  <c r="I37" i="5" s="1"/>
  <c r="F38" i="5" l="1"/>
  <c r="J37" i="5"/>
  <c r="E35" i="3"/>
  <c r="F35" i="3"/>
  <c r="G35" i="3" s="1"/>
  <c r="D36" i="3" l="1"/>
  <c r="H35" i="3"/>
  <c r="G38" i="5"/>
  <c r="H38" i="5"/>
  <c r="I38" i="5" s="1"/>
  <c r="F39" i="5" l="1"/>
  <c r="J38" i="5"/>
  <c r="E36" i="3"/>
  <c r="F36" i="3"/>
  <c r="G36" i="3" s="1"/>
  <c r="D37" i="3" l="1"/>
  <c r="H36" i="3"/>
  <c r="G39" i="5"/>
  <c r="H39" i="5"/>
  <c r="I39" i="5" s="1"/>
  <c r="F40" i="5" l="1"/>
  <c r="J39" i="5"/>
  <c r="E37" i="3"/>
  <c r="F37" i="3"/>
  <c r="G37" i="3" s="1"/>
  <c r="D38" i="3" l="1"/>
  <c r="H37" i="3"/>
  <c r="G40" i="5"/>
  <c r="H40" i="5"/>
  <c r="I40" i="5" s="1"/>
  <c r="F41" i="5" l="1"/>
  <c r="J40" i="5"/>
  <c r="F38" i="3"/>
  <c r="E38" i="3"/>
  <c r="G38" i="3" l="1"/>
  <c r="H41" i="5"/>
  <c r="G41" i="5"/>
  <c r="I41" i="5"/>
  <c r="F42" i="5" l="1"/>
  <c r="J41" i="5"/>
  <c r="D39" i="3"/>
  <c r="H38" i="3"/>
  <c r="E39" i="3" l="1"/>
  <c r="F39" i="3"/>
  <c r="G39" i="3" s="1"/>
  <c r="H42" i="5"/>
  <c r="G42" i="5"/>
  <c r="I42" i="5" s="1"/>
  <c r="F43" i="5" l="1"/>
  <c r="J42" i="5"/>
  <c r="D40" i="3"/>
  <c r="H39" i="3"/>
  <c r="E40" i="3" l="1"/>
  <c r="F40" i="3"/>
  <c r="G40" i="3" s="1"/>
  <c r="H43" i="5"/>
  <c r="G43" i="5"/>
  <c r="I43" i="5"/>
  <c r="F44" i="5" l="1"/>
  <c r="J43" i="5"/>
  <c r="D41" i="3"/>
  <c r="H40" i="3"/>
  <c r="E41" i="3" l="1"/>
  <c r="F41" i="3"/>
  <c r="G41" i="3" s="1"/>
  <c r="G44" i="5"/>
  <c r="H44" i="5"/>
  <c r="I44" i="5"/>
  <c r="D42" i="3" l="1"/>
  <c r="H41" i="3"/>
  <c r="F45" i="5"/>
  <c r="J44" i="5"/>
  <c r="G45" i="5" l="1"/>
  <c r="H45" i="5"/>
  <c r="I45" i="5" s="1"/>
  <c r="E42" i="3"/>
  <c r="F42" i="3"/>
  <c r="G42" i="3"/>
  <c r="F46" i="5" l="1"/>
  <c r="J45" i="5"/>
  <c r="D43" i="3"/>
  <c r="H42" i="3"/>
  <c r="F43" i="3" l="1"/>
  <c r="E43" i="3"/>
  <c r="G43" i="3" s="1"/>
  <c r="H46" i="5"/>
  <c r="G46" i="5"/>
  <c r="I46" i="5"/>
  <c r="D44" i="3" l="1"/>
  <c r="H43" i="3"/>
  <c r="F47" i="5"/>
  <c r="J46" i="5"/>
  <c r="H47" i="5" l="1"/>
  <c r="G47" i="5"/>
  <c r="I47" i="5" s="1"/>
  <c r="J47" i="5" s="1"/>
  <c r="F44" i="3"/>
  <c r="G44" i="3" s="1"/>
  <c r="E44" i="3"/>
  <c r="D45" i="3" l="1"/>
  <c r="H44" i="3"/>
  <c r="F45" i="3" l="1"/>
  <c r="E45" i="3"/>
  <c r="B30" i="7"/>
  <c r="D30" i="7" s="1"/>
  <c r="B24" i="7"/>
  <c r="D24" i="7" s="1"/>
  <c r="B10" i="7"/>
  <c r="D10" i="7" s="1"/>
  <c r="B38" i="7"/>
  <c r="D38" i="7" s="1"/>
  <c r="B33" i="7"/>
  <c r="D33" i="7" s="1"/>
  <c r="B19" i="7"/>
  <c r="D19" i="7" s="1"/>
  <c r="B13" i="7"/>
  <c r="D13" i="7" s="1"/>
  <c r="B34" i="7"/>
  <c r="D34" i="7" s="1"/>
  <c r="B28" i="7"/>
  <c r="D28" i="7" s="1"/>
  <c r="B42" i="7"/>
  <c r="D42" i="7" s="1"/>
  <c r="B11" i="7"/>
  <c r="D11" i="7" s="1"/>
  <c r="B5" i="7"/>
  <c r="D5" i="7" s="1"/>
  <c r="B26" i="7"/>
  <c r="D26" i="7" s="1"/>
  <c r="B20" i="7"/>
  <c r="D20" i="7" s="1"/>
  <c r="B6" i="7"/>
  <c r="D6" i="7" s="1"/>
  <c r="B35" i="7"/>
  <c r="D35" i="7" s="1"/>
  <c r="B29" i="7"/>
  <c r="D29" i="7" s="1"/>
  <c r="B15" i="7"/>
  <c r="D15" i="7" s="1"/>
  <c r="B9" i="7"/>
  <c r="D9" i="7" s="1"/>
  <c r="B43" i="7"/>
  <c r="D43" i="7" s="1"/>
  <c r="B41" i="7"/>
  <c r="D41" i="7" s="1"/>
  <c r="B27" i="7"/>
  <c r="D27" i="7" s="1"/>
  <c r="B21" i="7"/>
  <c r="D21" i="7" s="1"/>
  <c r="B7" i="7"/>
  <c r="D7" i="7" s="1"/>
  <c r="B36" i="7"/>
  <c r="D36" i="7" s="1"/>
  <c r="B22" i="7"/>
  <c r="D22" i="7" s="1"/>
  <c r="B16" i="7"/>
  <c r="D16" i="7" s="1"/>
  <c r="B40" i="7"/>
  <c r="D40" i="7" s="1"/>
  <c r="B31" i="7"/>
  <c r="D31" i="7" s="1"/>
  <c r="B25" i="7"/>
  <c r="D25" i="7" s="1"/>
  <c r="B14" i="7"/>
  <c r="D14" i="7" s="1"/>
  <c r="B8" i="7"/>
  <c r="D8" i="7" s="1"/>
  <c r="B37" i="7"/>
  <c r="D37" i="7" s="1"/>
  <c r="B23" i="7"/>
  <c r="D23" i="7" s="1"/>
  <c r="B17" i="7"/>
  <c r="D17" i="7" s="1"/>
  <c r="B39" i="7"/>
  <c r="D39" i="7" s="1"/>
  <c r="B32" i="7"/>
  <c r="D32" i="7" s="1"/>
  <c r="B18" i="7"/>
  <c r="D18" i="7" s="1"/>
  <c r="B12" i="7"/>
  <c r="D12" i="7" s="1"/>
  <c r="G45" i="3" l="1"/>
  <c r="H45" i="3" s="1"/>
</calcChain>
</file>

<file path=xl/sharedStrings.xml><?xml version="1.0" encoding="utf-8"?>
<sst xmlns="http://schemas.openxmlformats.org/spreadsheetml/2006/main" count="102" uniqueCount="83">
  <si>
    <t>Data</t>
  </si>
  <si>
    <t>Gender</t>
  </si>
  <si>
    <t>Male</t>
  </si>
  <si>
    <t>Age</t>
  </si>
  <si>
    <t>The mortality rates for IA95_97 Ult Male are in the following table.</t>
  </si>
  <si>
    <t>IA95_97 Ult Male</t>
  </si>
  <si>
    <r>
      <rPr>
        <sz val="10"/>
        <rFont val="Century Gothic"/>
        <family val="2"/>
      </rPr>
      <t xml:space="preserve">Attained Age ( </t>
    </r>
    <r>
      <rPr>
        <i/>
        <sz val="10"/>
        <rFont val="Century Gothic"/>
        <family val="2"/>
      </rPr>
      <t xml:space="preserve">x </t>
    </r>
    <r>
      <rPr>
        <sz val="10"/>
        <rFont val="Century Gothic"/>
        <family val="2"/>
      </rPr>
      <t>)</t>
    </r>
  </si>
  <si>
    <r>
      <rPr>
        <i/>
        <sz val="10"/>
        <rFont val="Century Gothic"/>
        <family val="2"/>
      </rPr>
      <t>qx</t>
    </r>
  </si>
  <si>
    <t>Assumptions</t>
  </si>
  <si>
    <t>Mortality Table</t>
  </si>
  <si>
    <t>Mortality</t>
  </si>
  <si>
    <t xml:space="preserve"> - Table</t>
  </si>
  <si>
    <t>IA95-97</t>
  </si>
  <si>
    <t xml:space="preserve"> - Factor</t>
  </si>
  <si>
    <t xml:space="preserve">  - Select</t>
  </si>
  <si>
    <t>0 years i.e. Ult rates</t>
  </si>
  <si>
    <t>Expenses</t>
  </si>
  <si>
    <t>Nursing</t>
  </si>
  <si>
    <t>home</t>
  </si>
  <si>
    <r>
      <t>q</t>
    </r>
    <r>
      <rPr>
        <vertAlign val="subscript"/>
        <sz val="10"/>
        <color theme="0"/>
        <rFont val="Century Gothic"/>
        <family val="2"/>
      </rPr>
      <t>x</t>
    </r>
  </si>
  <si>
    <r>
      <t>(al)</t>
    </r>
    <r>
      <rPr>
        <vertAlign val="subscript"/>
        <sz val="10"/>
        <color theme="0"/>
        <rFont val="Century Gothic"/>
        <family val="2"/>
      </rPr>
      <t>x</t>
    </r>
  </si>
  <si>
    <r>
      <t>(ad)</t>
    </r>
    <r>
      <rPr>
        <vertAlign val="subscript"/>
        <sz val="10"/>
        <color theme="0"/>
        <rFont val="Century Gothic"/>
        <family val="2"/>
      </rPr>
      <t>x</t>
    </r>
  </si>
  <si>
    <r>
      <t>(aw)</t>
    </r>
    <r>
      <rPr>
        <vertAlign val="subscript"/>
        <sz val="10"/>
        <color theme="0"/>
        <rFont val="Century Gothic"/>
        <family val="2"/>
      </rPr>
      <t>x</t>
    </r>
  </si>
  <si>
    <r>
      <t>(al)</t>
    </r>
    <r>
      <rPr>
        <vertAlign val="subscript"/>
        <sz val="10"/>
        <color theme="0"/>
        <rFont val="Century Gothic"/>
        <family val="2"/>
      </rPr>
      <t>x+1</t>
    </r>
  </si>
  <si>
    <r>
      <t>(ap)</t>
    </r>
    <r>
      <rPr>
        <vertAlign val="subscript"/>
        <sz val="10"/>
        <color theme="0"/>
        <rFont val="Century Gothic"/>
        <family val="2"/>
      </rPr>
      <t>x</t>
    </r>
  </si>
  <si>
    <t>Assumptions:</t>
  </si>
  <si>
    <t>Deaths and transfer to nursing home uniform throughout the year</t>
  </si>
  <si>
    <t>Nursing home</t>
  </si>
  <si>
    <t>In the notes for CT4/CT5, multiple decrement tables are constructed using a slightly different method</t>
  </si>
  <si>
    <t>Force of mortality</t>
  </si>
  <si>
    <t>Force of sickness</t>
  </si>
  <si>
    <t>The results look the same!</t>
  </si>
  <si>
    <t>Decrement table using forces</t>
  </si>
  <si>
    <t>Notes</t>
  </si>
  <si>
    <t>This spreadsheet derives a multiple decrement table for the Tutorial 2 question.</t>
  </si>
  <si>
    <t>There is a tab called 'Decrement' that uses the approach specified in the video: 'Revision of Life Contingencies'</t>
  </si>
  <si>
    <t>Another tab, 'Force of Decrement' uses an approach that is currently in the core reading for CT4/CT5. It is more complicated but appears to provide the same results.</t>
  </si>
  <si>
    <t xml:space="preserve">The structure of the spreadsheet follwos those in Modules 5, etc. </t>
  </si>
  <si>
    <t xml:space="preserve">You are free to follow whatever approach you like but the assignment spreadsheet should adhere to some recognisable spreadsheet standards. </t>
  </si>
  <si>
    <t>Loan duration</t>
  </si>
  <si>
    <t>Multiple</t>
  </si>
  <si>
    <t>Death only</t>
  </si>
  <si>
    <t>Multiple decrement table</t>
  </si>
  <si>
    <t>Decrement tables</t>
  </si>
  <si>
    <r>
      <t>l</t>
    </r>
    <r>
      <rPr>
        <vertAlign val="subscript"/>
        <sz val="10"/>
        <color theme="0"/>
        <rFont val="Century Gothic"/>
        <family val="2"/>
      </rPr>
      <t>x</t>
    </r>
  </si>
  <si>
    <r>
      <t>d</t>
    </r>
    <r>
      <rPr>
        <vertAlign val="subscript"/>
        <sz val="10"/>
        <color theme="0"/>
        <rFont val="Century Gothic"/>
        <family val="2"/>
      </rPr>
      <t>x</t>
    </r>
  </si>
  <si>
    <t>%age increase</t>
  </si>
  <si>
    <t>We have not been supplied with any data on individual contracts.</t>
  </si>
  <si>
    <t>Loan</t>
  </si>
  <si>
    <t xml:space="preserve">Age </t>
  </si>
  <si>
    <t>No information!</t>
  </si>
  <si>
    <t xml:space="preserve"> - Renewal Expense</t>
  </si>
  <si>
    <t xml:space="preserve"> - Termination Expense</t>
  </si>
  <si>
    <t xml:space="preserve"> - Initial Expense</t>
  </si>
  <si>
    <t>Individual - payout life expectancy</t>
  </si>
  <si>
    <t>Term</t>
  </si>
  <si>
    <t>Time</t>
  </si>
  <si>
    <t xml:space="preserve">Scenario </t>
  </si>
  <si>
    <t>(This is a badly designed  sheet but I am using it as part of a broadcast)</t>
  </si>
  <si>
    <t>House price</t>
  </si>
  <si>
    <t>Loan growth</t>
  </si>
  <si>
    <t>cpi + 3%</t>
  </si>
  <si>
    <t>House price &lt; loan growth</t>
  </si>
  <si>
    <t>CPI</t>
  </si>
  <si>
    <t>House price &gt; loan growth</t>
  </si>
  <si>
    <t>cpi + 7%</t>
  </si>
  <si>
    <t>Sketch 5 - portfolio</t>
  </si>
  <si>
    <t>Sketch 3 - older ages</t>
  </si>
  <si>
    <t>Sketch 4 - early death</t>
  </si>
  <si>
    <t>Sketch 1 - life expectancy</t>
  </si>
  <si>
    <t>Sketch 2 - e + 10 years</t>
  </si>
  <si>
    <t xml:space="preserve"> - apply death rate as probabity of loan repayment</t>
  </si>
  <si>
    <t>(not really a sketch)</t>
  </si>
  <si>
    <t xml:space="preserve"> - could model house price inflation and loan repayment from independent Brownian motion</t>
  </si>
  <si>
    <t xml:space="preserve"> - run many times</t>
  </si>
  <si>
    <t xml:space="preserve"> - living long good for profit ( asset increase)  </t>
  </si>
  <si>
    <t xml:space="preserve"> -but more likely property crash - bad for capital</t>
  </si>
  <si>
    <t xml:space="preserve">Sketch 6 - Stochastic apporach </t>
  </si>
  <si>
    <t xml:space="preserve">Graph 1: Scenario 1 </t>
  </si>
  <si>
    <t>Scenario 1 ( insert description)</t>
  </si>
  <si>
    <t>They are included to aid the discussion on sketches in Tutorial 2.</t>
  </si>
  <si>
    <t xml:space="preserve">The final two tabs, 'Sketch' and 'Example sketch' are not in a format that you could pass to someone else. </t>
  </si>
  <si>
    <t>Nursing home transfer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</si>
</sst>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6" formatCode="&quot;$&quot;#,##0_);[Red]\(&quot;$&quot;#,##0\)"/>
    <numFmt numFmtId="164" formatCode="###0;###0"/>
    <numFmt numFmtId="165" formatCode="###0.00000;###0.00000"/>
    <numFmt numFmtId="166" formatCode="0.0000"/>
    <numFmt numFmtId="167" formatCode="0.00000"/>
    <numFmt numFmtId="168" formatCode="0.0%"/>
    <numFmt numFmtId="169" formatCode="0.000%"/>
    <numFmt numFmtId="170" formatCode="0.0000000"/>
    <numFmt numFmtId="171" formatCode="&quot;$&quot;#,##0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entury Gothic"/>
      <family val="2"/>
    </font>
    <font>
      <sz val="10"/>
      <color theme="1"/>
      <name val="Century Gothic"/>
      <family val="2"/>
    </font>
    <font>
      <sz val="10"/>
      <color rgb="FF00B050"/>
      <name val="Century Gothic"/>
      <family val="2"/>
    </font>
    <font>
      <sz val="10"/>
      <name val="Century Gothic"/>
      <family val="2"/>
    </font>
    <font>
      <i/>
      <sz val="10"/>
      <name val="Century Gothic"/>
      <family val="2"/>
    </font>
    <font>
      <sz val="10"/>
      <color rgb="FF000000"/>
      <name val="Century Gothic"/>
      <family val="2"/>
    </font>
    <font>
      <b/>
      <sz val="10"/>
      <color theme="1"/>
      <name val="Century Gothic"/>
      <family val="2"/>
    </font>
    <font>
      <sz val="10"/>
      <color rgb="FF0070C0"/>
      <name val="Century Gothic"/>
      <family val="2"/>
    </font>
    <font>
      <sz val="10"/>
      <color theme="0"/>
      <name val="Century Gothic"/>
      <family val="2"/>
    </font>
    <font>
      <vertAlign val="subscript"/>
      <sz val="10"/>
      <color theme="0"/>
      <name val="Century Gothic"/>
      <family val="2"/>
    </font>
    <font>
      <sz val="11"/>
      <color theme="1"/>
      <name val="Century Gothic"/>
      <family val="2"/>
    </font>
    <font>
      <b/>
      <sz val="14"/>
      <color theme="1"/>
      <name val="Century Gothic"/>
      <family val="2"/>
    </font>
    <font>
      <sz val="14"/>
      <color theme="1"/>
      <name val="Century Gothic"/>
      <family val="2"/>
    </font>
  </fonts>
  <fills count="5">
    <fill>
      <patternFill patternType="none"/>
    </fill>
    <fill>
      <patternFill patternType="gray125"/>
    </fill>
    <fill>
      <patternFill patternType="solid">
        <fgColor rgb="FFCCCCCC"/>
      </patternFill>
    </fill>
    <fill>
      <patternFill patternType="solid">
        <fgColor rgb="FF0070C0"/>
        <bgColor indexed="64"/>
      </patternFill>
    </fill>
    <fill>
      <patternFill patternType="solid">
        <fgColor theme="4" tint="-0.249977111117893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3" fillId="0" borderId="0" xfId="0" applyFont="1"/>
    <xf numFmtId="0" fontId="4" fillId="0" borderId="0" xfId="0" applyFont="1"/>
    <xf numFmtId="0" fontId="6" fillId="0" borderId="1" xfId="0" applyFont="1" applyBorder="1"/>
    <xf numFmtId="0" fontId="4" fillId="0" borderId="2" xfId="0" applyFont="1" applyBorder="1"/>
    <xf numFmtId="0" fontId="4" fillId="0" borderId="3" xfId="0" applyFont="1" applyFill="1" applyBorder="1" applyAlignment="1">
      <alignment horizontal="left" vertical="top" wrapText="1"/>
    </xf>
    <xf numFmtId="0" fontId="4" fillId="0" borderId="4" xfId="0" applyFont="1" applyFill="1" applyBorder="1" applyAlignment="1">
      <alignment vertical="top" wrapText="1"/>
    </xf>
    <xf numFmtId="164" fontId="8" fillId="0" borderId="5" xfId="0" applyNumberFormat="1" applyFont="1" applyFill="1" applyBorder="1" applyAlignment="1">
      <alignment horizontal="center" vertical="top" wrapText="1"/>
    </xf>
    <xf numFmtId="0" fontId="4" fillId="2" borderId="6" xfId="0" applyFont="1" applyFill="1" applyBorder="1" applyAlignment="1">
      <alignment vertical="top" wrapText="1"/>
    </xf>
    <xf numFmtId="164" fontId="8" fillId="0" borderId="7" xfId="0" applyNumberFormat="1" applyFont="1" applyFill="1" applyBorder="1" applyAlignment="1">
      <alignment horizontal="center" vertical="top" wrapText="1"/>
    </xf>
    <xf numFmtId="0" fontId="4" fillId="2" borderId="8" xfId="0" applyFont="1" applyFill="1" applyBorder="1" applyAlignment="1">
      <alignment vertical="top" wrapText="1"/>
    </xf>
    <xf numFmtId="165" fontId="5" fillId="0" borderId="8" xfId="0" applyNumberFormat="1" applyFont="1" applyFill="1" applyBorder="1" applyAlignment="1">
      <alignment vertical="top" wrapText="1"/>
    </xf>
    <xf numFmtId="164" fontId="8" fillId="0" borderId="9" xfId="0" applyNumberFormat="1" applyFont="1" applyFill="1" applyBorder="1" applyAlignment="1">
      <alignment horizontal="center" vertical="top" wrapText="1"/>
    </xf>
    <xf numFmtId="165" fontId="5" fillId="0" borderId="10" xfId="0" applyNumberFormat="1" applyFont="1" applyFill="1" applyBorder="1" applyAlignment="1">
      <alignment vertical="top" wrapText="1"/>
    </xf>
    <xf numFmtId="164" fontId="8" fillId="0" borderId="11" xfId="0" applyNumberFormat="1" applyFont="1" applyFill="1" applyBorder="1" applyAlignment="1">
      <alignment horizontal="center" vertical="top" wrapText="1"/>
    </xf>
    <xf numFmtId="165" fontId="5" fillId="0" borderId="12" xfId="0" applyNumberFormat="1" applyFont="1" applyFill="1" applyBorder="1" applyAlignment="1">
      <alignment horizontal="right" vertical="top" wrapText="1"/>
    </xf>
    <xf numFmtId="164" fontId="8" fillId="0" borderId="13" xfId="0" applyNumberFormat="1" applyFont="1" applyFill="1" applyBorder="1" applyAlignment="1">
      <alignment horizontal="center" vertical="top" wrapText="1"/>
    </xf>
    <xf numFmtId="165" fontId="5" fillId="0" borderId="14" xfId="0" applyNumberFormat="1" applyFont="1" applyFill="1" applyBorder="1" applyAlignment="1">
      <alignment horizontal="right" vertical="top" wrapText="1"/>
    </xf>
    <xf numFmtId="164" fontId="8" fillId="0" borderId="15" xfId="0" applyNumberFormat="1" applyFont="1" applyFill="1" applyBorder="1" applyAlignment="1">
      <alignment horizontal="center" vertical="top" wrapText="1"/>
    </xf>
    <xf numFmtId="165" fontId="5" fillId="0" borderId="16" xfId="0" applyNumberFormat="1" applyFont="1" applyFill="1" applyBorder="1" applyAlignment="1">
      <alignment horizontal="right" vertical="top" wrapText="1"/>
    </xf>
    <xf numFmtId="0" fontId="9" fillId="0" borderId="0" xfId="0" applyFont="1"/>
    <xf numFmtId="0" fontId="10" fillId="0" borderId="0" xfId="0" applyFont="1"/>
    <xf numFmtId="9" fontId="10" fillId="0" borderId="0" xfId="0" applyNumberFormat="1" applyFont="1"/>
    <xf numFmtId="6" fontId="10" fillId="0" borderId="0" xfId="0" applyNumberFormat="1" applyFont="1"/>
    <xf numFmtId="10" fontId="10" fillId="0" borderId="0" xfId="0" applyNumberFormat="1" applyFont="1"/>
    <xf numFmtId="169" fontId="10" fillId="0" borderId="0" xfId="0" applyNumberFormat="1" applyFont="1"/>
    <xf numFmtId="0" fontId="11" fillId="3" borderId="17" xfId="0" applyFont="1" applyFill="1" applyBorder="1" applyAlignment="1">
      <alignment horizontal="center"/>
    </xf>
    <xf numFmtId="0" fontId="4" fillId="0" borderId="17" xfId="0" applyFont="1" applyBorder="1"/>
    <xf numFmtId="167" fontId="4" fillId="0" borderId="17" xfId="0" applyNumberFormat="1" applyFont="1" applyBorder="1"/>
    <xf numFmtId="0" fontId="11" fillId="3" borderId="17" xfId="0" applyFont="1" applyFill="1" applyBorder="1" applyAlignment="1">
      <alignment horizontal="center" wrapText="1"/>
    </xf>
    <xf numFmtId="0" fontId="13" fillId="0" borderId="0" xfId="0" applyFont="1"/>
    <xf numFmtId="166" fontId="0" fillId="0" borderId="0" xfId="0" applyNumberFormat="1"/>
    <xf numFmtId="170" fontId="0" fillId="0" borderId="0" xfId="0" applyNumberFormat="1"/>
    <xf numFmtId="0" fontId="1" fillId="0" borderId="0" xfId="0" applyFont="1"/>
    <xf numFmtId="0" fontId="0" fillId="0" borderId="17" xfId="0" applyBorder="1"/>
    <xf numFmtId="0" fontId="2" fillId="4" borderId="17" xfId="0" applyFont="1" applyFill="1" applyBorder="1"/>
    <xf numFmtId="0" fontId="2" fillId="4" borderId="17" xfId="0" applyFont="1" applyFill="1" applyBorder="1" applyAlignment="1">
      <alignment wrapText="1"/>
    </xf>
    <xf numFmtId="168" fontId="0" fillId="0" borderId="17" xfId="0" applyNumberFormat="1" applyBorder="1"/>
    <xf numFmtId="9" fontId="13" fillId="0" borderId="0" xfId="0" applyNumberFormat="1" applyFont="1"/>
    <xf numFmtId="0" fontId="14" fillId="0" borderId="0" xfId="0" applyFont="1"/>
    <xf numFmtId="0" fontId="15" fillId="0" borderId="0" xfId="0" applyFont="1"/>
    <xf numFmtId="0" fontId="4" fillId="0" borderId="0" xfId="0" applyFont="1" applyAlignment="1"/>
    <xf numFmtId="171" fontId="4" fillId="0" borderId="0" xfId="0" applyNumberFormat="1" applyFont="1"/>
    <xf numFmtId="9" fontId="4" fillId="0" borderId="0" xfId="0" applyNumberFormat="1" applyFont="1"/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AU"/>
              <a:t>Home Equity Release Scenario 1: Cash flow to the Bank</a:t>
            </a:r>
          </a:p>
          <a:p>
            <a:pPr>
              <a:defRPr/>
            </a:pP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Cash flow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Sketch!$F$5:$F$26</c:f>
              <c:numCache>
                <c:formatCode>"$"#,##0</c:formatCode>
                <c:ptCount val="22"/>
                <c:pt idx="0">
                  <c:v>-202000</c:v>
                </c:pt>
                <c:pt idx="1">
                  <c:v>-103</c:v>
                </c:pt>
                <c:pt idx="2">
                  <c:v>-106.08999999999999</c:v>
                </c:pt>
                <c:pt idx="3">
                  <c:v>-109.2727</c:v>
                </c:pt>
                <c:pt idx="4">
                  <c:v>-112.55088099999999</c:v>
                </c:pt>
                <c:pt idx="5">
                  <c:v>-115.92740742999999</c:v>
                </c:pt>
                <c:pt idx="6">
                  <c:v>-119.40522965289999</c:v>
                </c:pt>
                <c:pt idx="7">
                  <c:v>-122.987386542487</c:v>
                </c:pt>
                <c:pt idx="8">
                  <c:v>-126.67700813876159</c:v>
                </c:pt>
                <c:pt idx="9">
                  <c:v>-130.47731838292444</c:v>
                </c:pt>
                <c:pt idx="10">
                  <c:v>-134.39163793441219</c:v>
                </c:pt>
                <c:pt idx="11">
                  <c:v>-138.42338707244454</c:v>
                </c:pt>
                <c:pt idx="12">
                  <c:v>-142.57608868461787</c:v>
                </c:pt>
                <c:pt idx="13">
                  <c:v>-146.8533713451564</c:v>
                </c:pt>
                <c:pt idx="14">
                  <c:v>-151.25897248551109</c:v>
                </c:pt>
                <c:pt idx="15">
                  <c:v>-155.79674166007644</c:v>
                </c:pt>
                <c:pt idx="16">
                  <c:v>-160.4706439098787</c:v>
                </c:pt>
                <c:pt idx="17">
                  <c:v>-165.28476322717506</c:v>
                </c:pt>
                <c:pt idx="18">
                  <c:v>-170.24330612399032</c:v>
                </c:pt>
                <c:pt idx="19">
                  <c:v>-175.35060530771003</c:v>
                </c:pt>
                <c:pt idx="20">
                  <c:v>-180.61112346694134</c:v>
                </c:pt>
                <c:pt idx="21">
                  <c:v>1002860.1244708603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D8-4EBE-A4C9-837092409D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3676168"/>
        <c:axId val="393680432"/>
      </c:barChart>
      <c:lineChart>
        <c:grouping val="standard"/>
        <c:varyColors val="0"/>
        <c:ser>
          <c:idx val="1"/>
          <c:order val="1"/>
          <c:tx>
            <c:v>Value of House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Sketch!$G$5:$G$26</c:f>
              <c:numCache>
                <c:formatCode>"$"#,##0</c:formatCode>
                <c:ptCount val="22"/>
                <c:pt idx="0">
                  <c:v>400000</c:v>
                </c:pt>
                <c:pt idx="1">
                  <c:v>424000</c:v>
                </c:pt>
                <c:pt idx="2">
                  <c:v>449440</c:v>
                </c:pt>
                <c:pt idx="3">
                  <c:v>476406.4</c:v>
                </c:pt>
                <c:pt idx="4">
                  <c:v>504990.78400000004</c:v>
                </c:pt>
                <c:pt idx="5">
                  <c:v>535290.2310400001</c:v>
                </c:pt>
                <c:pt idx="6">
                  <c:v>567407.64490240009</c:v>
                </c:pt>
                <c:pt idx="7">
                  <c:v>601452.10359654413</c:v>
                </c:pt>
                <c:pt idx="8">
                  <c:v>637539.22981233685</c:v>
                </c:pt>
                <c:pt idx="9">
                  <c:v>675791.58360107709</c:v>
                </c:pt>
                <c:pt idx="10">
                  <c:v>716339.0786171417</c:v>
                </c:pt>
                <c:pt idx="11">
                  <c:v>759319.42333417025</c:v>
                </c:pt>
                <c:pt idx="12">
                  <c:v>804878.58873422048</c:v>
                </c:pt>
                <c:pt idx="13">
                  <c:v>853171.30405827379</c:v>
                </c:pt>
                <c:pt idx="14">
                  <c:v>904361.58230177022</c:v>
                </c:pt>
                <c:pt idx="15">
                  <c:v>958623.27723987645</c:v>
                </c:pt>
                <c:pt idx="16">
                  <c:v>1016140.6738742691</c:v>
                </c:pt>
                <c:pt idx="17">
                  <c:v>1077109.1143067253</c:v>
                </c:pt>
                <c:pt idx="18">
                  <c:v>1141735.6611651289</c:v>
                </c:pt>
                <c:pt idx="19">
                  <c:v>1210239.8008350367</c:v>
                </c:pt>
                <c:pt idx="20">
                  <c:v>1282854.1888851388</c:v>
                </c:pt>
                <c:pt idx="21">
                  <c:v>1359825.4402182472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D8-4EBE-A4C9-837092409D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3676168"/>
        <c:axId val="393680432"/>
      </c:lineChart>
      <c:catAx>
        <c:axId val="393676168"/>
        <c:scaling>
          <c:orientation val="minMax"/>
        </c:scaling>
        <c:delete val="0"/>
        <c:axPos val="b"/>
        <c:majorTickMark val="none"/>
        <c:minorTickMark val="out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680432"/>
        <c:crosses val="autoZero"/>
        <c:auto val="1"/>
        <c:lblAlgn val="ctr"/>
        <c:lblOffset val="100"/>
        <c:tickMarkSkip val="3"/>
        <c:noMultiLvlLbl val="0"/>
      </c:catAx>
      <c:valAx>
        <c:axId val="39368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676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3</xdr:row>
      <xdr:rowOff>33337</xdr:rowOff>
    </xdr:from>
    <xdr:to>
      <xdr:col>8</xdr:col>
      <xdr:colOff>323850</xdr:colOff>
      <xdr:row>17</xdr:row>
      <xdr:rowOff>109537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9539C140-8D5B-4A4A-BD5B-3207524D2B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TRATEGIC%20PROJECTS%20OFFICE/Education%20Strategy%202018-2022/Course%20development/Fellowship%20Modules/LIaR%20Modules/LIaR%20Valuation/2018%20Development/Module%205%20LI%20liability%20valuation%20methods/Module%205%20level%20premium%20term%20assurance%2020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Data"/>
      <sheetName val="Assumptions"/>
      <sheetName val="Decrements"/>
      <sheetName val="Cash flows"/>
      <sheetName val="Liability calculation"/>
      <sheetName val="Tables"/>
    </sheetNames>
    <sheetDataSet>
      <sheetData sheetId="0" refreshError="1"/>
      <sheetData sheetId="1">
        <row r="11">
          <cell r="A11">
            <v>0</v>
          </cell>
        </row>
        <row r="12">
          <cell r="A12">
            <v>1</v>
          </cell>
        </row>
        <row r="13">
          <cell r="A13">
            <v>2</v>
          </cell>
        </row>
        <row r="14">
          <cell r="A14">
            <v>3</v>
          </cell>
        </row>
        <row r="15">
          <cell r="A15">
            <v>4</v>
          </cell>
        </row>
        <row r="16">
          <cell r="A16">
            <v>5</v>
          </cell>
        </row>
        <row r="17">
          <cell r="A17">
            <v>6</v>
          </cell>
        </row>
        <row r="18">
          <cell r="A18">
            <v>7</v>
          </cell>
        </row>
        <row r="19">
          <cell r="A19">
            <v>8</v>
          </cell>
        </row>
        <row r="20">
          <cell r="A20">
            <v>9</v>
          </cell>
        </row>
        <row r="21">
          <cell r="A21">
            <v>10</v>
          </cell>
        </row>
        <row r="22">
          <cell r="A22">
            <v>11</v>
          </cell>
        </row>
        <row r="23">
          <cell r="A23">
            <v>12</v>
          </cell>
        </row>
        <row r="24">
          <cell r="A24">
            <v>13</v>
          </cell>
        </row>
        <row r="25">
          <cell r="A25">
            <v>14</v>
          </cell>
        </row>
        <row r="26">
          <cell r="A26">
            <v>15</v>
          </cell>
          <cell r="B26">
            <v>4.0999999999999999E-4</v>
          </cell>
        </row>
        <row r="27">
          <cell r="A27">
            <v>16</v>
          </cell>
          <cell r="B27">
            <v>5.1999999999999995E-4</v>
          </cell>
        </row>
        <row r="28">
          <cell r="A28">
            <v>17</v>
          </cell>
          <cell r="B28">
            <v>6.2E-4</v>
          </cell>
        </row>
        <row r="29">
          <cell r="A29">
            <v>18</v>
          </cell>
          <cell r="B29">
            <v>6.9999999999999999E-4</v>
          </cell>
        </row>
        <row r="30">
          <cell r="A30">
            <v>19</v>
          </cell>
          <cell r="B30">
            <v>7.7999999999999999E-4</v>
          </cell>
        </row>
        <row r="31">
          <cell r="A31">
            <v>20</v>
          </cell>
          <cell r="B31">
            <v>8.3000000000000001E-4</v>
          </cell>
        </row>
        <row r="32">
          <cell r="A32">
            <v>21</v>
          </cell>
          <cell r="B32">
            <v>8.7000000000000001E-4</v>
          </cell>
        </row>
        <row r="33">
          <cell r="A33">
            <v>22</v>
          </cell>
          <cell r="B33">
            <v>8.8999999999999995E-4</v>
          </cell>
        </row>
        <row r="34">
          <cell r="A34">
            <v>23</v>
          </cell>
          <cell r="B34">
            <v>8.9999999999999998E-4</v>
          </cell>
        </row>
        <row r="35">
          <cell r="A35">
            <v>24</v>
          </cell>
          <cell r="B35">
            <v>8.9999999999999998E-4</v>
          </cell>
        </row>
        <row r="36">
          <cell r="A36">
            <v>25</v>
          </cell>
          <cell r="B36">
            <v>8.8999999999999995E-4</v>
          </cell>
        </row>
        <row r="37">
          <cell r="A37">
            <v>26</v>
          </cell>
          <cell r="B37">
            <v>8.8000000000000003E-4</v>
          </cell>
        </row>
        <row r="38">
          <cell r="A38">
            <v>27</v>
          </cell>
          <cell r="B38">
            <v>8.5999999999999998E-4</v>
          </cell>
        </row>
        <row r="39">
          <cell r="A39">
            <v>28</v>
          </cell>
          <cell r="B39">
            <v>8.4000000000000003E-4</v>
          </cell>
        </row>
        <row r="40">
          <cell r="A40">
            <v>29</v>
          </cell>
          <cell r="B40">
            <v>8.1999999999999998E-4</v>
          </cell>
        </row>
        <row r="41">
          <cell r="A41">
            <v>30</v>
          </cell>
          <cell r="B41">
            <v>8.0000000000000004E-4</v>
          </cell>
        </row>
        <row r="42">
          <cell r="A42">
            <v>31</v>
          </cell>
          <cell r="B42">
            <v>7.6999999999999996E-4</v>
          </cell>
        </row>
        <row r="43">
          <cell r="A43">
            <v>32</v>
          </cell>
          <cell r="B43">
            <v>7.5000000000000002E-4</v>
          </cell>
        </row>
        <row r="44">
          <cell r="A44">
            <v>33</v>
          </cell>
          <cell r="B44">
            <v>7.3999999999999999E-4</v>
          </cell>
        </row>
        <row r="45">
          <cell r="A45">
            <v>34</v>
          </cell>
          <cell r="B45">
            <v>7.3999999999999999E-4</v>
          </cell>
        </row>
        <row r="46">
          <cell r="A46">
            <v>35</v>
          </cell>
          <cell r="B46">
            <v>7.5000000000000002E-4</v>
          </cell>
        </row>
        <row r="47">
          <cell r="A47">
            <v>36</v>
          </cell>
          <cell r="B47">
            <v>7.6000000000000004E-4</v>
          </cell>
        </row>
        <row r="48">
          <cell r="A48">
            <v>37</v>
          </cell>
          <cell r="B48">
            <v>7.7999999999999999E-4</v>
          </cell>
        </row>
        <row r="49">
          <cell r="A49">
            <v>38</v>
          </cell>
          <cell r="B49">
            <v>8.0999999999999996E-4</v>
          </cell>
        </row>
        <row r="50">
          <cell r="A50">
            <v>39</v>
          </cell>
          <cell r="B50">
            <v>8.4999999999999995E-4</v>
          </cell>
        </row>
        <row r="51">
          <cell r="A51">
            <v>40</v>
          </cell>
          <cell r="B51">
            <v>8.8999999999999995E-4</v>
          </cell>
        </row>
        <row r="52">
          <cell r="A52">
            <v>41</v>
          </cell>
          <cell r="B52">
            <v>9.3999999999999997E-4</v>
          </cell>
        </row>
        <row r="53">
          <cell r="A53">
            <v>42</v>
          </cell>
          <cell r="B53">
            <v>1.01E-3</v>
          </cell>
        </row>
        <row r="54">
          <cell r="A54">
            <v>43</v>
          </cell>
          <cell r="B54">
            <v>1.08E-3</v>
          </cell>
        </row>
        <row r="55">
          <cell r="A55">
            <v>44</v>
          </cell>
          <cell r="B55">
            <v>1.16E-3</v>
          </cell>
        </row>
        <row r="56">
          <cell r="A56">
            <v>45</v>
          </cell>
          <cell r="B56">
            <v>1.2600000000000001E-3</v>
          </cell>
        </row>
        <row r="57">
          <cell r="A57">
            <v>46</v>
          </cell>
          <cell r="B57">
            <v>1.3699999999999999E-3</v>
          </cell>
        </row>
        <row r="58">
          <cell r="A58">
            <v>47</v>
          </cell>
          <cell r="B58">
            <v>1.5E-3</v>
          </cell>
        </row>
        <row r="59">
          <cell r="A59">
            <v>48</v>
          </cell>
          <cell r="B59">
            <v>1.65E-3</v>
          </cell>
        </row>
        <row r="60">
          <cell r="A60">
            <v>49</v>
          </cell>
          <cell r="B60">
            <v>1.83E-3</v>
          </cell>
        </row>
        <row r="61">
          <cell r="A61">
            <v>50</v>
          </cell>
          <cell r="B61">
            <v>2.0300000000000001E-3</v>
          </cell>
        </row>
        <row r="62">
          <cell r="A62">
            <v>51</v>
          </cell>
          <cell r="B62">
            <v>2.2599999999999999E-3</v>
          </cell>
        </row>
        <row r="63">
          <cell r="A63">
            <v>52</v>
          </cell>
          <cell r="B63">
            <v>2.5200000000000001E-3</v>
          </cell>
        </row>
        <row r="64">
          <cell r="A64">
            <v>53</v>
          </cell>
          <cell r="B64">
            <v>2.82E-3</v>
          </cell>
        </row>
        <row r="65">
          <cell r="A65">
            <v>54</v>
          </cell>
          <cell r="B65">
            <v>3.15E-3</v>
          </cell>
        </row>
        <row r="66">
          <cell r="A66">
            <v>55</v>
          </cell>
          <cell r="B66">
            <v>3.5200000000000001E-3</v>
          </cell>
        </row>
        <row r="67">
          <cell r="A67">
            <v>56</v>
          </cell>
          <cell r="B67">
            <v>3.9300000000000003E-3</v>
          </cell>
        </row>
        <row r="68">
          <cell r="A68">
            <v>57</v>
          </cell>
          <cell r="B68">
            <v>4.3899999999999998E-3</v>
          </cell>
        </row>
        <row r="69">
          <cell r="A69">
            <v>58</v>
          </cell>
          <cell r="B69">
            <v>4.9100000000000003E-3</v>
          </cell>
        </row>
        <row r="70">
          <cell r="A70">
            <v>59</v>
          </cell>
          <cell r="B70">
            <v>5.5100000000000001E-3</v>
          </cell>
        </row>
        <row r="71">
          <cell r="A71">
            <v>60</v>
          </cell>
          <cell r="B71">
            <v>6.1999999999999998E-3</v>
          </cell>
        </row>
        <row r="72">
          <cell r="A72">
            <v>61</v>
          </cell>
          <cell r="B72">
            <v>7.0000000000000001E-3</v>
          </cell>
        </row>
        <row r="73">
          <cell r="A73">
            <v>62</v>
          </cell>
          <cell r="B73">
            <v>7.92E-3</v>
          </cell>
        </row>
        <row r="74">
          <cell r="A74">
            <v>63</v>
          </cell>
          <cell r="B74">
            <v>8.9700000000000005E-3</v>
          </cell>
        </row>
        <row r="75">
          <cell r="A75">
            <v>64</v>
          </cell>
          <cell r="B75">
            <v>1.017E-2</v>
          </cell>
        </row>
        <row r="76">
          <cell r="A76">
            <v>65</v>
          </cell>
          <cell r="B76">
            <v>1.153E-2</v>
          </cell>
        </row>
        <row r="77">
          <cell r="A77">
            <v>66</v>
          </cell>
          <cell r="B77">
            <v>1.306E-2</v>
          </cell>
        </row>
        <row r="78">
          <cell r="A78">
            <v>67</v>
          </cell>
          <cell r="B78">
            <v>1.477E-2</v>
          </cell>
        </row>
        <row r="79">
          <cell r="A79">
            <v>68</v>
          </cell>
          <cell r="B79">
            <v>1.67E-2</v>
          </cell>
        </row>
        <row r="80">
          <cell r="A80">
            <v>69</v>
          </cell>
          <cell r="B80">
            <v>1.8849999999999999E-2</v>
          </cell>
        </row>
        <row r="81">
          <cell r="A81">
            <v>70</v>
          </cell>
          <cell r="B81">
            <v>2.1250000000000002E-2</v>
          </cell>
        </row>
        <row r="82">
          <cell r="A82">
            <v>71</v>
          </cell>
          <cell r="B82">
            <v>2.393E-2</v>
          </cell>
        </row>
        <row r="83">
          <cell r="A83">
            <v>72</v>
          </cell>
          <cell r="B83">
            <v>2.69E-2</v>
          </cell>
        </row>
        <row r="84">
          <cell r="A84">
            <v>73</v>
          </cell>
          <cell r="B84">
            <v>3.022E-2</v>
          </cell>
        </row>
        <row r="85">
          <cell r="A85">
            <v>74</v>
          </cell>
          <cell r="B85">
            <v>3.39E-2</v>
          </cell>
        </row>
        <row r="86">
          <cell r="A86">
            <v>75</v>
          </cell>
          <cell r="B86">
            <v>3.8010000000000002E-2</v>
          </cell>
        </row>
        <row r="87">
          <cell r="A87">
            <v>76</v>
          </cell>
          <cell r="B87">
            <v>4.2590000000000003E-2</v>
          </cell>
        </row>
        <row r="88">
          <cell r="A88">
            <v>77</v>
          </cell>
          <cell r="B88">
            <v>4.768E-2</v>
          </cell>
        </row>
        <row r="89">
          <cell r="A89">
            <v>78</v>
          </cell>
          <cell r="B89">
            <v>5.3350000000000002E-2</v>
          </cell>
        </row>
        <row r="90">
          <cell r="A90">
            <v>79</v>
          </cell>
          <cell r="B90">
            <v>5.9659999999999998E-2</v>
          </cell>
        </row>
        <row r="91">
          <cell r="A91">
            <v>80</v>
          </cell>
          <cell r="B91">
            <v>6.6650000000000001E-2</v>
          </cell>
        </row>
        <row r="92">
          <cell r="A92">
            <v>81</v>
          </cell>
          <cell r="B92">
            <v>7.4380000000000002E-2</v>
          </cell>
        </row>
        <row r="93">
          <cell r="A93">
            <v>82</v>
          </cell>
          <cell r="B93">
            <v>8.2839999999999997E-2</v>
          </cell>
        </row>
        <row r="94">
          <cell r="A94">
            <v>83</v>
          </cell>
          <cell r="B94">
            <v>9.2030000000000001E-2</v>
          </cell>
        </row>
        <row r="95">
          <cell r="A95">
            <v>84</v>
          </cell>
          <cell r="B95">
            <v>0.10188999999999999</v>
          </cell>
        </row>
        <row r="96">
          <cell r="A96">
            <v>85</v>
          </cell>
          <cell r="B96">
            <v>0.11239</v>
          </cell>
        </row>
        <row r="97">
          <cell r="A97">
            <v>86</v>
          </cell>
          <cell r="B97">
            <v>0.12346</v>
          </cell>
        </row>
        <row r="98">
          <cell r="A98">
            <v>87</v>
          </cell>
          <cell r="B98">
            <v>0.13503000000000001</v>
          </cell>
        </row>
        <row r="99">
          <cell r="A99">
            <v>88</v>
          </cell>
          <cell r="B99">
            <v>0.14704</v>
          </cell>
        </row>
        <row r="100">
          <cell r="A100">
            <v>89</v>
          </cell>
          <cell r="B100">
            <v>0.15939</v>
          </cell>
        </row>
        <row r="101">
          <cell r="A101">
            <v>90</v>
          </cell>
          <cell r="B101">
            <v>0.17194000000000001</v>
          </cell>
        </row>
        <row r="102">
          <cell r="A102">
            <v>91</v>
          </cell>
          <cell r="B102">
            <v>0.18453</v>
          </cell>
        </row>
        <row r="103">
          <cell r="A103">
            <v>92</v>
          </cell>
          <cell r="B103">
            <v>0.19694999999999999</v>
          </cell>
        </row>
        <row r="104">
          <cell r="A104">
            <v>93</v>
          </cell>
          <cell r="B104">
            <v>0.20899000000000001</v>
          </cell>
        </row>
        <row r="105">
          <cell r="A105">
            <v>94</v>
          </cell>
          <cell r="B105">
            <v>0.22037999999999999</v>
          </cell>
        </row>
        <row r="106">
          <cell r="A106">
            <v>95</v>
          </cell>
          <cell r="B106">
            <v>0.23077</v>
          </cell>
        </row>
        <row r="107">
          <cell r="A107">
            <v>96</v>
          </cell>
          <cell r="B107">
            <v>0.23987</v>
          </cell>
        </row>
        <row r="108">
          <cell r="A108">
            <v>97</v>
          </cell>
          <cell r="B108">
            <v>0.24747</v>
          </cell>
        </row>
        <row r="109">
          <cell r="A109">
            <v>98</v>
          </cell>
          <cell r="B109">
            <v>0.25355</v>
          </cell>
        </row>
        <row r="110">
          <cell r="A110">
            <v>99</v>
          </cell>
          <cell r="B110">
            <v>0.25835000000000002</v>
          </cell>
        </row>
      </sheetData>
      <sheetData sheetId="2">
        <row r="7">
          <cell r="B7">
            <v>0.85</v>
          </cell>
        </row>
      </sheetData>
      <sheetData sheetId="3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91DF9-BCC9-4B13-A7EF-CA787C382FFC}">
  <dimension ref="A1:A10"/>
  <sheetViews>
    <sheetView workbookViewId="0">
      <selection activeCell="A6" sqref="A6"/>
    </sheetView>
  </sheetViews>
  <sheetFormatPr defaultRowHeight="15" x14ac:dyDescent="0.25"/>
  <sheetData>
    <row r="1" spans="1:1" x14ac:dyDescent="0.25">
      <c r="A1" s="33" t="s">
        <v>33</v>
      </c>
    </row>
    <row r="3" spans="1:1" x14ac:dyDescent="0.25">
      <c r="A3" t="s">
        <v>34</v>
      </c>
    </row>
    <row r="4" spans="1:1" x14ac:dyDescent="0.25">
      <c r="A4" t="s">
        <v>35</v>
      </c>
    </row>
    <row r="5" spans="1:1" x14ac:dyDescent="0.25">
      <c r="A5" t="s">
        <v>36</v>
      </c>
    </row>
    <row r="6" spans="1:1" x14ac:dyDescent="0.25">
      <c r="A6" t="s">
        <v>37</v>
      </c>
    </row>
    <row r="7" spans="1:1" x14ac:dyDescent="0.25">
      <c r="A7" t="s">
        <v>38</v>
      </c>
    </row>
    <row r="9" spans="1:1" x14ac:dyDescent="0.25">
      <c r="A9" t="s">
        <v>81</v>
      </c>
    </row>
    <row r="10" spans="1:1" x14ac:dyDescent="0.25">
      <c r="A10" t="s">
        <v>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6EEDE-A589-4C15-9D3B-DD856CC80858}">
  <dimension ref="A1:B105"/>
  <sheetViews>
    <sheetView topLeftCell="A4" workbookViewId="0">
      <selection activeCell="D12" sqref="D12"/>
    </sheetView>
  </sheetViews>
  <sheetFormatPr defaultRowHeight="13.5" x14ac:dyDescent="0.25"/>
  <cols>
    <col min="1" max="1" width="16.42578125" style="2" customWidth="1"/>
    <col min="2" max="2" width="10.28515625" style="2" bestFit="1" customWidth="1"/>
    <col min="3" max="16384" width="9.140625" style="2"/>
  </cols>
  <sheetData>
    <row r="1" spans="1:2" ht="15" x14ac:dyDescent="0.25">
      <c r="A1" s="1" t="s">
        <v>9</v>
      </c>
    </row>
    <row r="2" spans="1:2" ht="15" x14ac:dyDescent="0.25">
      <c r="A2" s="1"/>
    </row>
    <row r="3" spans="1:2" x14ac:dyDescent="0.25">
      <c r="A3" s="2" t="s">
        <v>4</v>
      </c>
    </row>
    <row r="4" spans="1:2" x14ac:dyDescent="0.25">
      <c r="A4" s="3" t="s">
        <v>5</v>
      </c>
      <c r="B4" s="4"/>
    </row>
    <row r="5" spans="1:2" ht="27" x14ac:dyDescent="0.25">
      <c r="A5" s="5" t="s">
        <v>6</v>
      </c>
      <c r="B5" s="6" t="s">
        <v>7</v>
      </c>
    </row>
    <row r="6" spans="1:2" x14ac:dyDescent="0.25">
      <c r="A6" s="7">
        <v>0</v>
      </c>
      <c r="B6" s="8"/>
    </row>
    <row r="7" spans="1:2" x14ac:dyDescent="0.25">
      <c r="A7" s="9">
        <v>1</v>
      </c>
      <c r="B7" s="10"/>
    </row>
    <row r="8" spans="1:2" x14ac:dyDescent="0.25">
      <c r="A8" s="9">
        <v>2</v>
      </c>
      <c r="B8" s="10"/>
    </row>
    <row r="9" spans="1:2" x14ac:dyDescent="0.25">
      <c r="A9" s="9">
        <v>3</v>
      </c>
      <c r="B9" s="10"/>
    </row>
    <row r="10" spans="1:2" x14ac:dyDescent="0.25">
      <c r="A10" s="9">
        <v>4</v>
      </c>
      <c r="B10" s="10"/>
    </row>
    <row r="11" spans="1:2" x14ac:dyDescent="0.25">
      <c r="A11" s="9">
        <v>5</v>
      </c>
      <c r="B11" s="10"/>
    </row>
    <row r="12" spans="1:2" x14ac:dyDescent="0.25">
      <c r="A12" s="9">
        <v>6</v>
      </c>
      <c r="B12" s="10"/>
    </row>
    <row r="13" spans="1:2" x14ac:dyDescent="0.25">
      <c r="A13" s="9">
        <v>7</v>
      </c>
      <c r="B13" s="10"/>
    </row>
    <row r="14" spans="1:2" x14ac:dyDescent="0.25">
      <c r="A14" s="9">
        <v>8</v>
      </c>
      <c r="B14" s="10"/>
    </row>
    <row r="15" spans="1:2" x14ac:dyDescent="0.25">
      <c r="A15" s="9">
        <v>9</v>
      </c>
      <c r="B15" s="10"/>
    </row>
    <row r="16" spans="1:2" x14ac:dyDescent="0.25">
      <c r="A16" s="9">
        <v>10</v>
      </c>
      <c r="B16" s="10"/>
    </row>
    <row r="17" spans="1:2" x14ac:dyDescent="0.25">
      <c r="A17" s="9">
        <v>11</v>
      </c>
      <c r="B17" s="10"/>
    </row>
    <row r="18" spans="1:2" x14ac:dyDescent="0.25">
      <c r="A18" s="9">
        <v>12</v>
      </c>
      <c r="B18" s="10"/>
    </row>
    <row r="19" spans="1:2" x14ac:dyDescent="0.25">
      <c r="A19" s="9">
        <v>13</v>
      </c>
      <c r="B19" s="10"/>
    </row>
    <row r="20" spans="1:2" x14ac:dyDescent="0.25">
      <c r="A20" s="9">
        <v>14</v>
      </c>
      <c r="B20" s="10"/>
    </row>
    <row r="21" spans="1:2" x14ac:dyDescent="0.25">
      <c r="A21" s="9">
        <v>15</v>
      </c>
      <c r="B21" s="11">
        <v>4.0999999999999999E-4</v>
      </c>
    </row>
    <row r="22" spans="1:2" x14ac:dyDescent="0.25">
      <c r="A22" s="9">
        <v>16</v>
      </c>
      <c r="B22" s="11">
        <v>5.1999999999999995E-4</v>
      </c>
    </row>
    <row r="23" spans="1:2" x14ac:dyDescent="0.25">
      <c r="A23" s="9">
        <v>17</v>
      </c>
      <c r="B23" s="11">
        <v>6.2E-4</v>
      </c>
    </row>
    <row r="24" spans="1:2" x14ac:dyDescent="0.25">
      <c r="A24" s="9">
        <v>18</v>
      </c>
      <c r="B24" s="11">
        <v>6.9999999999999999E-4</v>
      </c>
    </row>
    <row r="25" spans="1:2" x14ac:dyDescent="0.25">
      <c r="A25" s="9">
        <v>19</v>
      </c>
      <c r="B25" s="11">
        <v>7.7999999999999999E-4</v>
      </c>
    </row>
    <row r="26" spans="1:2" x14ac:dyDescent="0.25">
      <c r="A26" s="9">
        <v>20</v>
      </c>
      <c r="B26" s="11">
        <v>8.3000000000000001E-4</v>
      </c>
    </row>
    <row r="27" spans="1:2" x14ac:dyDescent="0.25">
      <c r="A27" s="9">
        <v>21</v>
      </c>
      <c r="B27" s="11">
        <v>8.7000000000000001E-4</v>
      </c>
    </row>
    <row r="28" spans="1:2" x14ac:dyDescent="0.25">
      <c r="A28" s="9">
        <v>22</v>
      </c>
      <c r="B28" s="11">
        <v>8.8999999999999995E-4</v>
      </c>
    </row>
    <row r="29" spans="1:2" x14ac:dyDescent="0.25">
      <c r="A29" s="9">
        <v>23</v>
      </c>
      <c r="B29" s="11">
        <v>8.9999999999999998E-4</v>
      </c>
    </row>
    <row r="30" spans="1:2" x14ac:dyDescent="0.25">
      <c r="A30" s="12">
        <v>24</v>
      </c>
      <c r="B30" s="13">
        <v>8.9999999999999998E-4</v>
      </c>
    </row>
    <row r="31" spans="1:2" x14ac:dyDescent="0.25">
      <c r="A31" s="14">
        <v>25</v>
      </c>
      <c r="B31" s="15">
        <v>8.8999999999999995E-4</v>
      </c>
    </row>
    <row r="32" spans="1:2" x14ac:dyDescent="0.25">
      <c r="A32" s="14">
        <v>26</v>
      </c>
      <c r="B32" s="15">
        <v>8.8000000000000003E-4</v>
      </c>
    </row>
    <row r="33" spans="1:2" x14ac:dyDescent="0.25">
      <c r="A33" s="14">
        <v>27</v>
      </c>
      <c r="B33" s="15">
        <v>8.5999999999999998E-4</v>
      </c>
    </row>
    <row r="34" spans="1:2" x14ac:dyDescent="0.25">
      <c r="A34" s="14">
        <v>28</v>
      </c>
      <c r="B34" s="15">
        <v>8.4000000000000003E-4</v>
      </c>
    </row>
    <row r="35" spans="1:2" x14ac:dyDescent="0.25">
      <c r="A35" s="14">
        <v>29</v>
      </c>
      <c r="B35" s="15">
        <v>8.1999999999999998E-4</v>
      </c>
    </row>
    <row r="36" spans="1:2" x14ac:dyDescent="0.25">
      <c r="A36" s="14">
        <v>30</v>
      </c>
      <c r="B36" s="15">
        <v>8.0000000000000004E-4</v>
      </c>
    </row>
    <row r="37" spans="1:2" x14ac:dyDescent="0.25">
      <c r="A37" s="14">
        <v>31</v>
      </c>
      <c r="B37" s="15">
        <v>7.6999999999999996E-4</v>
      </c>
    </row>
    <row r="38" spans="1:2" x14ac:dyDescent="0.25">
      <c r="A38" s="14">
        <v>32</v>
      </c>
      <c r="B38" s="15">
        <v>7.5000000000000002E-4</v>
      </c>
    </row>
    <row r="39" spans="1:2" x14ac:dyDescent="0.25">
      <c r="A39" s="14">
        <v>33</v>
      </c>
      <c r="B39" s="15">
        <v>7.3999999999999999E-4</v>
      </c>
    </row>
    <row r="40" spans="1:2" x14ac:dyDescent="0.25">
      <c r="A40" s="14">
        <v>34</v>
      </c>
      <c r="B40" s="15">
        <v>7.3999999999999999E-4</v>
      </c>
    </row>
    <row r="41" spans="1:2" x14ac:dyDescent="0.25">
      <c r="A41" s="14">
        <v>35</v>
      </c>
      <c r="B41" s="15">
        <v>7.5000000000000002E-4</v>
      </c>
    </row>
    <row r="42" spans="1:2" x14ac:dyDescent="0.25">
      <c r="A42" s="14">
        <v>36</v>
      </c>
      <c r="B42" s="15">
        <v>7.6000000000000004E-4</v>
      </c>
    </row>
    <row r="43" spans="1:2" x14ac:dyDescent="0.25">
      <c r="A43" s="14">
        <v>37</v>
      </c>
      <c r="B43" s="15">
        <v>7.7999999999999999E-4</v>
      </c>
    </row>
    <row r="44" spans="1:2" x14ac:dyDescent="0.25">
      <c r="A44" s="14">
        <v>38</v>
      </c>
      <c r="B44" s="15">
        <v>8.0999999999999996E-4</v>
      </c>
    </row>
    <row r="45" spans="1:2" x14ac:dyDescent="0.25">
      <c r="A45" s="14">
        <v>39</v>
      </c>
      <c r="B45" s="15">
        <v>8.4999999999999995E-4</v>
      </c>
    </row>
    <row r="46" spans="1:2" x14ac:dyDescent="0.25">
      <c r="A46" s="14">
        <v>40</v>
      </c>
      <c r="B46" s="15">
        <v>8.8999999999999995E-4</v>
      </c>
    </row>
    <row r="47" spans="1:2" x14ac:dyDescent="0.25">
      <c r="A47" s="14">
        <v>41</v>
      </c>
      <c r="B47" s="15">
        <v>9.3999999999999997E-4</v>
      </c>
    </row>
    <row r="48" spans="1:2" x14ac:dyDescent="0.25">
      <c r="A48" s="14">
        <v>42</v>
      </c>
      <c r="B48" s="15">
        <v>1.01E-3</v>
      </c>
    </row>
    <row r="49" spans="1:2" x14ac:dyDescent="0.25">
      <c r="A49" s="14">
        <v>43</v>
      </c>
      <c r="B49" s="15">
        <v>1.08E-3</v>
      </c>
    </row>
    <row r="50" spans="1:2" x14ac:dyDescent="0.25">
      <c r="A50" s="14">
        <v>44</v>
      </c>
      <c r="B50" s="15">
        <v>1.16E-3</v>
      </c>
    </row>
    <row r="51" spans="1:2" x14ac:dyDescent="0.25">
      <c r="A51" s="14">
        <v>45</v>
      </c>
      <c r="B51" s="15">
        <v>1.2600000000000001E-3</v>
      </c>
    </row>
    <row r="52" spans="1:2" x14ac:dyDescent="0.25">
      <c r="A52" s="14">
        <v>46</v>
      </c>
      <c r="B52" s="15">
        <v>1.3699999999999999E-3</v>
      </c>
    </row>
    <row r="53" spans="1:2" x14ac:dyDescent="0.25">
      <c r="A53" s="14">
        <v>47</v>
      </c>
      <c r="B53" s="15">
        <v>1.5E-3</v>
      </c>
    </row>
    <row r="54" spans="1:2" x14ac:dyDescent="0.25">
      <c r="A54" s="14">
        <v>48</v>
      </c>
      <c r="B54" s="15">
        <v>1.65E-3</v>
      </c>
    </row>
    <row r="55" spans="1:2" x14ac:dyDescent="0.25">
      <c r="A55" s="16">
        <v>49</v>
      </c>
      <c r="B55" s="17">
        <v>1.83E-3</v>
      </c>
    </row>
    <row r="56" spans="1:2" x14ac:dyDescent="0.25">
      <c r="A56" s="18">
        <v>50</v>
      </c>
      <c r="B56" s="19">
        <v>2.0300000000000001E-3</v>
      </c>
    </row>
    <row r="57" spans="1:2" x14ac:dyDescent="0.25">
      <c r="A57" s="14">
        <v>51</v>
      </c>
      <c r="B57" s="15">
        <v>2.2599999999999999E-3</v>
      </c>
    </row>
    <row r="58" spans="1:2" x14ac:dyDescent="0.25">
      <c r="A58" s="14">
        <v>52</v>
      </c>
      <c r="B58" s="15">
        <v>2.5200000000000001E-3</v>
      </c>
    </row>
    <row r="59" spans="1:2" x14ac:dyDescent="0.25">
      <c r="A59" s="14">
        <v>53</v>
      </c>
      <c r="B59" s="15">
        <v>2.82E-3</v>
      </c>
    </row>
    <row r="60" spans="1:2" x14ac:dyDescent="0.25">
      <c r="A60" s="14">
        <v>54</v>
      </c>
      <c r="B60" s="15">
        <v>3.15E-3</v>
      </c>
    </row>
    <row r="61" spans="1:2" x14ac:dyDescent="0.25">
      <c r="A61" s="14">
        <v>55</v>
      </c>
      <c r="B61" s="15">
        <v>3.5200000000000001E-3</v>
      </c>
    </row>
    <row r="62" spans="1:2" x14ac:dyDescent="0.25">
      <c r="A62" s="14">
        <v>56</v>
      </c>
      <c r="B62" s="15">
        <v>3.9300000000000003E-3</v>
      </c>
    </row>
    <row r="63" spans="1:2" x14ac:dyDescent="0.25">
      <c r="A63" s="14">
        <v>57</v>
      </c>
      <c r="B63" s="15">
        <v>4.3899999999999998E-3</v>
      </c>
    </row>
    <row r="64" spans="1:2" x14ac:dyDescent="0.25">
      <c r="A64" s="14">
        <v>58</v>
      </c>
      <c r="B64" s="15">
        <v>4.9100000000000003E-3</v>
      </c>
    </row>
    <row r="65" spans="1:2" x14ac:dyDescent="0.25">
      <c r="A65" s="14">
        <v>59</v>
      </c>
      <c r="B65" s="15">
        <v>5.5100000000000001E-3</v>
      </c>
    </row>
    <row r="66" spans="1:2" x14ac:dyDescent="0.25">
      <c r="A66" s="14">
        <v>60</v>
      </c>
      <c r="B66" s="15">
        <v>6.1999999999999998E-3</v>
      </c>
    </row>
    <row r="67" spans="1:2" x14ac:dyDescent="0.25">
      <c r="A67" s="14">
        <v>61</v>
      </c>
      <c r="B67" s="15">
        <v>7.0000000000000001E-3</v>
      </c>
    </row>
    <row r="68" spans="1:2" x14ac:dyDescent="0.25">
      <c r="A68" s="14">
        <v>62</v>
      </c>
      <c r="B68" s="15">
        <v>7.92E-3</v>
      </c>
    </row>
    <row r="69" spans="1:2" x14ac:dyDescent="0.25">
      <c r="A69" s="14">
        <v>63</v>
      </c>
      <c r="B69" s="15">
        <v>8.9700000000000005E-3</v>
      </c>
    </row>
    <row r="70" spans="1:2" x14ac:dyDescent="0.25">
      <c r="A70" s="14">
        <v>64</v>
      </c>
      <c r="B70" s="15">
        <v>1.017E-2</v>
      </c>
    </row>
    <row r="71" spans="1:2" x14ac:dyDescent="0.25">
      <c r="A71" s="14">
        <v>65</v>
      </c>
      <c r="B71" s="15">
        <v>1.153E-2</v>
      </c>
    </row>
    <row r="72" spans="1:2" x14ac:dyDescent="0.25">
      <c r="A72" s="14">
        <v>66</v>
      </c>
      <c r="B72" s="15">
        <v>1.306E-2</v>
      </c>
    </row>
    <row r="73" spans="1:2" x14ac:dyDescent="0.25">
      <c r="A73" s="14">
        <v>67</v>
      </c>
      <c r="B73" s="15">
        <v>1.477E-2</v>
      </c>
    </row>
    <row r="74" spans="1:2" x14ac:dyDescent="0.25">
      <c r="A74" s="14">
        <v>68</v>
      </c>
      <c r="B74" s="15">
        <v>1.67E-2</v>
      </c>
    </row>
    <row r="75" spans="1:2" x14ac:dyDescent="0.25">
      <c r="A75" s="14">
        <v>69</v>
      </c>
      <c r="B75" s="15">
        <v>1.8849999999999999E-2</v>
      </c>
    </row>
    <row r="76" spans="1:2" x14ac:dyDescent="0.25">
      <c r="A76" s="14">
        <v>70</v>
      </c>
      <c r="B76" s="15">
        <v>2.1250000000000002E-2</v>
      </c>
    </row>
    <row r="77" spans="1:2" x14ac:dyDescent="0.25">
      <c r="A77" s="14">
        <v>71</v>
      </c>
      <c r="B77" s="15">
        <v>2.393E-2</v>
      </c>
    </row>
    <row r="78" spans="1:2" x14ac:dyDescent="0.25">
      <c r="A78" s="14">
        <v>72</v>
      </c>
      <c r="B78" s="15">
        <v>2.69E-2</v>
      </c>
    </row>
    <row r="79" spans="1:2" x14ac:dyDescent="0.25">
      <c r="A79" s="14">
        <v>73</v>
      </c>
      <c r="B79" s="15">
        <v>3.022E-2</v>
      </c>
    </row>
    <row r="80" spans="1:2" x14ac:dyDescent="0.25">
      <c r="A80" s="16">
        <v>74</v>
      </c>
      <c r="B80" s="17">
        <v>3.39E-2</v>
      </c>
    </row>
    <row r="81" spans="1:2" x14ac:dyDescent="0.25">
      <c r="A81" s="18">
        <v>75</v>
      </c>
      <c r="B81" s="19">
        <v>3.8010000000000002E-2</v>
      </c>
    </row>
    <row r="82" spans="1:2" x14ac:dyDescent="0.25">
      <c r="A82" s="14">
        <v>76</v>
      </c>
      <c r="B82" s="15">
        <v>4.2590000000000003E-2</v>
      </c>
    </row>
    <row r="83" spans="1:2" x14ac:dyDescent="0.25">
      <c r="A83" s="14">
        <v>77</v>
      </c>
      <c r="B83" s="15">
        <v>4.768E-2</v>
      </c>
    </row>
    <row r="84" spans="1:2" x14ac:dyDescent="0.25">
      <c r="A84" s="14">
        <v>78</v>
      </c>
      <c r="B84" s="15">
        <v>5.3350000000000002E-2</v>
      </c>
    </row>
    <row r="85" spans="1:2" x14ac:dyDescent="0.25">
      <c r="A85" s="14">
        <v>79</v>
      </c>
      <c r="B85" s="15">
        <v>5.9659999999999998E-2</v>
      </c>
    </row>
    <row r="86" spans="1:2" x14ac:dyDescent="0.25">
      <c r="A86" s="14">
        <v>80</v>
      </c>
      <c r="B86" s="15">
        <v>6.6650000000000001E-2</v>
      </c>
    </row>
    <row r="87" spans="1:2" x14ac:dyDescent="0.25">
      <c r="A87" s="14">
        <v>81</v>
      </c>
      <c r="B87" s="15">
        <v>7.4380000000000002E-2</v>
      </c>
    </row>
    <row r="88" spans="1:2" x14ac:dyDescent="0.25">
      <c r="A88" s="14">
        <v>82</v>
      </c>
      <c r="B88" s="15">
        <v>8.2839999999999997E-2</v>
      </c>
    </row>
    <row r="89" spans="1:2" x14ac:dyDescent="0.25">
      <c r="A89" s="14">
        <v>83</v>
      </c>
      <c r="B89" s="15">
        <v>9.2030000000000001E-2</v>
      </c>
    </row>
    <row r="90" spans="1:2" x14ac:dyDescent="0.25">
      <c r="A90" s="14">
        <v>84</v>
      </c>
      <c r="B90" s="15">
        <v>0.10188999999999999</v>
      </c>
    </row>
    <row r="91" spans="1:2" x14ac:dyDescent="0.25">
      <c r="A91" s="14">
        <v>85</v>
      </c>
      <c r="B91" s="15">
        <v>0.11239</v>
      </c>
    </row>
    <row r="92" spans="1:2" x14ac:dyDescent="0.25">
      <c r="A92" s="14">
        <v>86</v>
      </c>
      <c r="B92" s="15">
        <v>0.12346</v>
      </c>
    </row>
    <row r="93" spans="1:2" x14ac:dyDescent="0.25">
      <c r="A93" s="14">
        <v>87</v>
      </c>
      <c r="B93" s="15">
        <v>0.13503000000000001</v>
      </c>
    </row>
    <row r="94" spans="1:2" x14ac:dyDescent="0.25">
      <c r="A94" s="14">
        <v>88</v>
      </c>
      <c r="B94" s="15">
        <v>0.14704</v>
      </c>
    </row>
    <row r="95" spans="1:2" x14ac:dyDescent="0.25">
      <c r="A95" s="14">
        <v>89</v>
      </c>
      <c r="B95" s="15">
        <v>0.15939</v>
      </c>
    </row>
    <row r="96" spans="1:2" x14ac:dyDescent="0.25">
      <c r="A96" s="14">
        <v>90</v>
      </c>
      <c r="B96" s="15">
        <v>0.17194000000000001</v>
      </c>
    </row>
    <row r="97" spans="1:2" x14ac:dyDescent="0.25">
      <c r="A97" s="14">
        <v>91</v>
      </c>
      <c r="B97" s="15">
        <v>0.18453</v>
      </c>
    </row>
    <row r="98" spans="1:2" x14ac:dyDescent="0.25">
      <c r="A98" s="14">
        <v>92</v>
      </c>
      <c r="B98" s="15">
        <v>0.19694999999999999</v>
      </c>
    </row>
    <row r="99" spans="1:2" x14ac:dyDescent="0.25">
      <c r="A99" s="14">
        <v>93</v>
      </c>
      <c r="B99" s="15">
        <v>0.20899000000000001</v>
      </c>
    </row>
    <row r="100" spans="1:2" x14ac:dyDescent="0.25">
      <c r="A100" s="14">
        <v>94</v>
      </c>
      <c r="B100" s="15">
        <v>0.22037999999999999</v>
      </c>
    </row>
    <row r="101" spans="1:2" x14ac:dyDescent="0.25">
      <c r="A101" s="14">
        <v>95</v>
      </c>
      <c r="B101" s="15">
        <v>0.23077</v>
      </c>
    </row>
    <row r="102" spans="1:2" x14ac:dyDescent="0.25">
      <c r="A102" s="14">
        <v>96</v>
      </c>
      <c r="B102" s="15">
        <v>0.23987</v>
      </c>
    </row>
    <row r="103" spans="1:2" x14ac:dyDescent="0.25">
      <c r="A103" s="14">
        <v>97</v>
      </c>
      <c r="B103" s="15">
        <v>0.24747</v>
      </c>
    </row>
    <row r="104" spans="1:2" x14ac:dyDescent="0.25">
      <c r="A104" s="14">
        <v>98</v>
      </c>
      <c r="B104" s="15">
        <v>0.25355</v>
      </c>
    </row>
    <row r="105" spans="1:2" x14ac:dyDescent="0.25">
      <c r="A105" s="16">
        <v>99</v>
      </c>
      <c r="B105" s="17">
        <v>0.25835000000000002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DB777-C575-4557-81E2-7C3FB19F1C4D}">
  <dimension ref="A1:A3"/>
  <sheetViews>
    <sheetView workbookViewId="0">
      <selection activeCell="A24" sqref="A24:XFD24"/>
    </sheetView>
  </sheetViews>
  <sheetFormatPr defaultRowHeight="15" x14ac:dyDescent="0.25"/>
  <sheetData>
    <row r="1" spans="1:1" x14ac:dyDescent="0.25">
      <c r="A1" s="33" t="s">
        <v>0</v>
      </c>
    </row>
    <row r="3" spans="1:1" x14ac:dyDescent="0.25">
      <c r="A3" t="s">
        <v>47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5B058-B329-48B9-A28F-D1ED5A4C2887}">
  <dimension ref="A1:O55"/>
  <sheetViews>
    <sheetView topLeftCell="A34" workbookViewId="0">
      <selection activeCell="B41" sqref="B41"/>
    </sheetView>
  </sheetViews>
  <sheetFormatPr defaultRowHeight="15" x14ac:dyDescent="0.25"/>
  <cols>
    <col min="1" max="1" width="20.140625" style="2" customWidth="1"/>
    <col min="2" max="4" width="9.140625" style="2"/>
    <col min="6" max="6" width="11" customWidth="1"/>
    <col min="12" max="12" width="10.85546875" customWidth="1"/>
    <col min="16" max="16384" width="9.140625" style="2"/>
  </cols>
  <sheetData>
    <row r="1" spans="1:3" x14ac:dyDescent="0.25">
      <c r="A1" s="1" t="s">
        <v>8</v>
      </c>
    </row>
    <row r="3" spans="1:3" x14ac:dyDescent="0.25">
      <c r="A3" s="20" t="s">
        <v>10</v>
      </c>
    </row>
    <row r="4" spans="1:3" x14ac:dyDescent="0.25">
      <c r="A4" s="2" t="s">
        <v>11</v>
      </c>
      <c r="B4" s="21" t="s">
        <v>12</v>
      </c>
    </row>
    <row r="5" spans="1:3" x14ac:dyDescent="0.25">
      <c r="A5" s="2" t="s">
        <v>13</v>
      </c>
      <c r="B5" s="22">
        <v>1</v>
      </c>
    </row>
    <row r="6" spans="1:3" x14ac:dyDescent="0.25">
      <c r="A6" s="2" t="s">
        <v>14</v>
      </c>
      <c r="B6" s="21" t="s">
        <v>15</v>
      </c>
    </row>
    <row r="8" spans="1:3" x14ac:dyDescent="0.25">
      <c r="A8" s="20"/>
      <c r="B8" s="2" t="s">
        <v>17</v>
      </c>
      <c r="C8" s="2" t="s">
        <v>10</v>
      </c>
    </row>
    <row r="9" spans="1:3" x14ac:dyDescent="0.25">
      <c r="A9" s="2" t="s">
        <v>3</v>
      </c>
      <c r="B9" s="2" t="s">
        <v>18</v>
      </c>
    </row>
    <row r="10" spans="1:3" x14ac:dyDescent="0.25">
      <c r="A10" s="2">
        <v>60</v>
      </c>
      <c r="B10" s="22">
        <v>0.01</v>
      </c>
      <c r="C10" s="25">
        <f t="shared" ref="C10:C49" si="0">VLOOKUP(A10,IA95_97_Ult_Male,2)</f>
        <v>6.1999999999999998E-3</v>
      </c>
    </row>
    <row r="11" spans="1:3" x14ac:dyDescent="0.25">
      <c r="A11" s="2">
        <f>1+A10</f>
        <v>61</v>
      </c>
      <c r="B11" s="22">
        <v>0.01</v>
      </c>
      <c r="C11" s="25">
        <f t="shared" si="0"/>
        <v>7.0000000000000001E-3</v>
      </c>
    </row>
    <row r="12" spans="1:3" x14ac:dyDescent="0.25">
      <c r="A12" s="2">
        <f t="shared" ref="A12:A19" si="1">1+A11</f>
        <v>62</v>
      </c>
      <c r="B12" s="22">
        <v>0.01</v>
      </c>
      <c r="C12" s="25">
        <f t="shared" si="0"/>
        <v>7.92E-3</v>
      </c>
    </row>
    <row r="13" spans="1:3" x14ac:dyDescent="0.25">
      <c r="A13" s="2">
        <f t="shared" si="1"/>
        <v>63</v>
      </c>
      <c r="B13" s="22">
        <v>0.01</v>
      </c>
      <c r="C13" s="25">
        <f t="shared" si="0"/>
        <v>8.9700000000000005E-3</v>
      </c>
    </row>
    <row r="14" spans="1:3" x14ac:dyDescent="0.25">
      <c r="A14" s="2">
        <f t="shared" si="1"/>
        <v>64</v>
      </c>
      <c r="B14" s="22">
        <v>0.01</v>
      </c>
      <c r="C14" s="25">
        <f t="shared" si="0"/>
        <v>1.017E-2</v>
      </c>
    </row>
    <row r="15" spans="1:3" x14ac:dyDescent="0.25">
      <c r="A15" s="2">
        <f t="shared" si="1"/>
        <v>65</v>
      </c>
      <c r="B15" s="22">
        <v>0.01</v>
      </c>
      <c r="C15" s="25">
        <f t="shared" si="0"/>
        <v>1.153E-2</v>
      </c>
    </row>
    <row r="16" spans="1:3" x14ac:dyDescent="0.25">
      <c r="A16" s="2">
        <f t="shared" si="1"/>
        <v>66</v>
      </c>
      <c r="B16" s="22">
        <v>0.01</v>
      </c>
      <c r="C16" s="25">
        <f t="shared" si="0"/>
        <v>1.306E-2</v>
      </c>
    </row>
    <row r="17" spans="1:3" x14ac:dyDescent="0.25">
      <c r="A17" s="2">
        <f t="shared" si="1"/>
        <v>67</v>
      </c>
      <c r="B17" s="22">
        <v>0.01</v>
      </c>
      <c r="C17" s="25">
        <f t="shared" si="0"/>
        <v>1.477E-2</v>
      </c>
    </row>
    <row r="18" spans="1:3" x14ac:dyDescent="0.25">
      <c r="A18" s="2">
        <f t="shared" si="1"/>
        <v>68</v>
      </c>
      <c r="B18" s="22">
        <v>0.01</v>
      </c>
      <c r="C18" s="25">
        <f t="shared" si="0"/>
        <v>1.67E-2</v>
      </c>
    </row>
    <row r="19" spans="1:3" x14ac:dyDescent="0.25">
      <c r="A19" s="2">
        <f t="shared" si="1"/>
        <v>69</v>
      </c>
      <c r="B19" s="22">
        <v>0.01</v>
      </c>
      <c r="C19" s="25">
        <f t="shared" si="0"/>
        <v>1.8849999999999999E-2</v>
      </c>
    </row>
    <row r="20" spans="1:3" x14ac:dyDescent="0.25">
      <c r="A20" s="2">
        <f>1+A19</f>
        <v>70</v>
      </c>
      <c r="B20" s="22">
        <v>0.01</v>
      </c>
      <c r="C20" s="25">
        <f t="shared" si="0"/>
        <v>2.1250000000000002E-2</v>
      </c>
    </row>
    <row r="21" spans="1:3" x14ac:dyDescent="0.25">
      <c r="A21" s="2">
        <f t="shared" ref="A21:A47" si="2">1+A20</f>
        <v>71</v>
      </c>
      <c r="B21" s="22">
        <v>0.03</v>
      </c>
      <c r="C21" s="25">
        <f t="shared" si="0"/>
        <v>2.393E-2</v>
      </c>
    </row>
    <row r="22" spans="1:3" x14ac:dyDescent="0.25">
      <c r="A22" s="2">
        <f t="shared" si="2"/>
        <v>72</v>
      </c>
      <c r="B22" s="22">
        <v>0.03</v>
      </c>
      <c r="C22" s="25">
        <f t="shared" si="0"/>
        <v>2.69E-2</v>
      </c>
    </row>
    <row r="23" spans="1:3" x14ac:dyDescent="0.25">
      <c r="A23" s="2">
        <f t="shared" si="2"/>
        <v>73</v>
      </c>
      <c r="B23" s="22">
        <v>0.03</v>
      </c>
      <c r="C23" s="25">
        <f t="shared" si="0"/>
        <v>3.022E-2</v>
      </c>
    </row>
    <row r="24" spans="1:3" x14ac:dyDescent="0.25">
      <c r="A24" s="2">
        <f t="shared" si="2"/>
        <v>74</v>
      </c>
      <c r="B24" s="22">
        <v>0.03</v>
      </c>
      <c r="C24" s="25">
        <f t="shared" si="0"/>
        <v>3.39E-2</v>
      </c>
    </row>
    <row r="25" spans="1:3" x14ac:dyDescent="0.25">
      <c r="A25" s="2">
        <f t="shared" si="2"/>
        <v>75</v>
      </c>
      <c r="B25" s="22">
        <v>0.03</v>
      </c>
      <c r="C25" s="25">
        <f t="shared" si="0"/>
        <v>3.8010000000000002E-2</v>
      </c>
    </row>
    <row r="26" spans="1:3" x14ac:dyDescent="0.25">
      <c r="A26" s="2">
        <f t="shared" si="2"/>
        <v>76</v>
      </c>
      <c r="B26" s="22">
        <f>2%+B25</f>
        <v>0.05</v>
      </c>
      <c r="C26" s="25">
        <f t="shared" si="0"/>
        <v>4.2590000000000003E-2</v>
      </c>
    </row>
    <row r="27" spans="1:3" x14ac:dyDescent="0.25">
      <c r="A27" s="2">
        <f t="shared" si="2"/>
        <v>77</v>
      </c>
      <c r="B27" s="22">
        <f t="shared" ref="B27:B47" si="3">2%+B26</f>
        <v>7.0000000000000007E-2</v>
      </c>
      <c r="C27" s="25">
        <f t="shared" si="0"/>
        <v>4.768E-2</v>
      </c>
    </row>
    <row r="28" spans="1:3" x14ac:dyDescent="0.25">
      <c r="A28" s="2">
        <f t="shared" si="2"/>
        <v>78</v>
      </c>
      <c r="B28" s="22">
        <f t="shared" si="3"/>
        <v>9.0000000000000011E-2</v>
      </c>
      <c r="C28" s="25">
        <f t="shared" si="0"/>
        <v>5.3350000000000002E-2</v>
      </c>
    </row>
    <row r="29" spans="1:3" x14ac:dyDescent="0.25">
      <c r="A29" s="2">
        <f t="shared" si="2"/>
        <v>79</v>
      </c>
      <c r="B29" s="22">
        <f t="shared" si="3"/>
        <v>0.11000000000000001</v>
      </c>
      <c r="C29" s="25">
        <f t="shared" si="0"/>
        <v>5.9659999999999998E-2</v>
      </c>
    </row>
    <row r="30" spans="1:3" x14ac:dyDescent="0.25">
      <c r="A30" s="2">
        <f t="shared" si="2"/>
        <v>80</v>
      </c>
      <c r="B30" s="22">
        <f t="shared" si="3"/>
        <v>0.13</v>
      </c>
      <c r="C30" s="25">
        <f t="shared" si="0"/>
        <v>6.6650000000000001E-2</v>
      </c>
    </row>
    <row r="31" spans="1:3" x14ac:dyDescent="0.25">
      <c r="A31" s="2">
        <f t="shared" si="2"/>
        <v>81</v>
      </c>
      <c r="B31" s="22">
        <f t="shared" si="3"/>
        <v>0.15</v>
      </c>
      <c r="C31" s="25">
        <f t="shared" si="0"/>
        <v>7.4380000000000002E-2</v>
      </c>
    </row>
    <row r="32" spans="1:3" x14ac:dyDescent="0.25">
      <c r="A32" s="2">
        <f t="shared" si="2"/>
        <v>82</v>
      </c>
      <c r="B32" s="22">
        <f t="shared" si="3"/>
        <v>0.16999999999999998</v>
      </c>
      <c r="C32" s="25">
        <f t="shared" si="0"/>
        <v>8.2839999999999997E-2</v>
      </c>
    </row>
    <row r="33" spans="1:3" x14ac:dyDescent="0.25">
      <c r="A33" s="2">
        <f t="shared" si="2"/>
        <v>83</v>
      </c>
      <c r="B33" s="22">
        <f t="shared" si="3"/>
        <v>0.18999999999999997</v>
      </c>
      <c r="C33" s="25">
        <f t="shared" si="0"/>
        <v>9.2030000000000001E-2</v>
      </c>
    </row>
    <row r="34" spans="1:3" x14ac:dyDescent="0.25">
      <c r="A34" s="2">
        <f t="shared" si="2"/>
        <v>84</v>
      </c>
      <c r="B34" s="22">
        <f t="shared" si="3"/>
        <v>0.20999999999999996</v>
      </c>
      <c r="C34" s="25">
        <f t="shared" si="0"/>
        <v>0.10188999999999999</v>
      </c>
    </row>
    <row r="35" spans="1:3" x14ac:dyDescent="0.25">
      <c r="A35" s="2">
        <f t="shared" si="2"/>
        <v>85</v>
      </c>
      <c r="B35" s="22">
        <f t="shared" si="3"/>
        <v>0.22999999999999995</v>
      </c>
      <c r="C35" s="25">
        <f t="shared" si="0"/>
        <v>0.11239</v>
      </c>
    </row>
    <row r="36" spans="1:3" x14ac:dyDescent="0.25">
      <c r="A36" s="2">
        <f t="shared" si="2"/>
        <v>86</v>
      </c>
      <c r="B36" s="22">
        <f t="shared" si="3"/>
        <v>0.24999999999999994</v>
      </c>
      <c r="C36" s="25">
        <f t="shared" si="0"/>
        <v>0.12346</v>
      </c>
    </row>
    <row r="37" spans="1:3" x14ac:dyDescent="0.25">
      <c r="A37" s="2">
        <f t="shared" si="2"/>
        <v>87</v>
      </c>
      <c r="B37" s="22">
        <f t="shared" si="3"/>
        <v>0.26999999999999996</v>
      </c>
      <c r="C37" s="25">
        <f t="shared" si="0"/>
        <v>0.13503000000000001</v>
      </c>
    </row>
    <row r="38" spans="1:3" x14ac:dyDescent="0.25">
      <c r="A38" s="2">
        <f t="shared" si="2"/>
        <v>88</v>
      </c>
      <c r="B38" s="22">
        <f t="shared" si="3"/>
        <v>0.28999999999999998</v>
      </c>
      <c r="C38" s="25">
        <f t="shared" si="0"/>
        <v>0.14704</v>
      </c>
    </row>
    <row r="39" spans="1:3" x14ac:dyDescent="0.25">
      <c r="A39" s="2">
        <f t="shared" si="2"/>
        <v>89</v>
      </c>
      <c r="B39" s="22">
        <f t="shared" si="3"/>
        <v>0.31</v>
      </c>
      <c r="C39" s="25">
        <f t="shared" si="0"/>
        <v>0.15939</v>
      </c>
    </row>
    <row r="40" spans="1:3" x14ac:dyDescent="0.25">
      <c r="A40" s="2">
        <f t="shared" si="2"/>
        <v>90</v>
      </c>
      <c r="B40" s="22">
        <f t="shared" si="3"/>
        <v>0.33</v>
      </c>
      <c r="C40" s="25">
        <f t="shared" si="0"/>
        <v>0.17194000000000001</v>
      </c>
    </row>
    <row r="41" spans="1:3" x14ac:dyDescent="0.25">
      <c r="A41" s="2">
        <f t="shared" si="2"/>
        <v>91</v>
      </c>
      <c r="B41" s="22">
        <f t="shared" si="3"/>
        <v>0.35000000000000003</v>
      </c>
      <c r="C41" s="25">
        <f t="shared" si="0"/>
        <v>0.18453</v>
      </c>
    </row>
    <row r="42" spans="1:3" x14ac:dyDescent="0.25">
      <c r="A42" s="2">
        <f t="shared" si="2"/>
        <v>92</v>
      </c>
      <c r="B42" s="22">
        <f t="shared" si="3"/>
        <v>0.37000000000000005</v>
      </c>
      <c r="C42" s="25">
        <f t="shared" si="0"/>
        <v>0.19694999999999999</v>
      </c>
    </row>
    <row r="43" spans="1:3" x14ac:dyDescent="0.25">
      <c r="A43" s="2">
        <f t="shared" si="2"/>
        <v>93</v>
      </c>
      <c r="B43" s="22">
        <f t="shared" si="3"/>
        <v>0.39000000000000007</v>
      </c>
      <c r="C43" s="25">
        <f t="shared" si="0"/>
        <v>0.20899000000000001</v>
      </c>
    </row>
    <row r="44" spans="1:3" x14ac:dyDescent="0.25">
      <c r="A44" s="2">
        <f t="shared" si="2"/>
        <v>94</v>
      </c>
      <c r="B44" s="22">
        <f t="shared" si="3"/>
        <v>0.41000000000000009</v>
      </c>
      <c r="C44" s="25">
        <f t="shared" si="0"/>
        <v>0.22037999999999999</v>
      </c>
    </row>
    <row r="45" spans="1:3" x14ac:dyDescent="0.25">
      <c r="A45" s="2">
        <f t="shared" si="2"/>
        <v>95</v>
      </c>
      <c r="B45" s="22">
        <f t="shared" si="3"/>
        <v>0.4300000000000001</v>
      </c>
      <c r="C45" s="25">
        <f t="shared" si="0"/>
        <v>0.23077</v>
      </c>
    </row>
    <row r="46" spans="1:3" x14ac:dyDescent="0.25">
      <c r="A46" s="2">
        <f t="shared" si="2"/>
        <v>96</v>
      </c>
      <c r="B46" s="22">
        <f t="shared" si="3"/>
        <v>0.45000000000000012</v>
      </c>
      <c r="C46" s="25">
        <f t="shared" si="0"/>
        <v>0.23987</v>
      </c>
    </row>
    <row r="47" spans="1:3" x14ac:dyDescent="0.25">
      <c r="A47" s="2">
        <f t="shared" si="2"/>
        <v>97</v>
      </c>
      <c r="B47" s="22">
        <f t="shared" si="3"/>
        <v>0.47000000000000014</v>
      </c>
      <c r="C47" s="25">
        <f t="shared" si="0"/>
        <v>0.24747</v>
      </c>
    </row>
    <row r="48" spans="1:3" x14ac:dyDescent="0.25">
      <c r="A48" s="2">
        <f t="shared" ref="A48:A49" si="4">1+A47</f>
        <v>98</v>
      </c>
      <c r="B48" s="22">
        <f t="shared" ref="B48:B49" si="5">2%+B47</f>
        <v>0.49000000000000016</v>
      </c>
      <c r="C48" s="25">
        <f t="shared" si="0"/>
        <v>0.25355</v>
      </c>
    </row>
    <row r="49" spans="1:3" x14ac:dyDescent="0.25">
      <c r="A49" s="2">
        <f t="shared" si="4"/>
        <v>99</v>
      </c>
      <c r="B49" s="22">
        <f t="shared" si="5"/>
        <v>0.51000000000000012</v>
      </c>
      <c r="C49" s="25">
        <f t="shared" si="0"/>
        <v>0.25835000000000002</v>
      </c>
    </row>
    <row r="50" spans="1:3" x14ac:dyDescent="0.25">
      <c r="B50" s="24"/>
    </row>
    <row r="51" spans="1:3" x14ac:dyDescent="0.25">
      <c r="B51" s="24"/>
    </row>
    <row r="52" spans="1:3" x14ac:dyDescent="0.25">
      <c r="A52" s="2" t="s">
        <v>16</v>
      </c>
      <c r="B52" s="2" t="s">
        <v>50</v>
      </c>
    </row>
    <row r="53" spans="1:3" x14ac:dyDescent="0.25">
      <c r="A53" s="2" t="s">
        <v>53</v>
      </c>
      <c r="B53" s="23">
        <v>2000</v>
      </c>
    </row>
    <row r="54" spans="1:3" x14ac:dyDescent="0.25">
      <c r="A54" s="2" t="s">
        <v>51</v>
      </c>
      <c r="B54" s="23">
        <v>100</v>
      </c>
    </row>
    <row r="55" spans="1:3" x14ac:dyDescent="0.25">
      <c r="A55" s="2" t="s">
        <v>52</v>
      </c>
      <c r="B55" s="23">
        <v>2000</v>
      </c>
    </row>
  </sheetData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84F4A-A8F5-4408-8C79-53E772CF5794}">
  <dimension ref="A1:O45"/>
  <sheetViews>
    <sheetView workbookViewId="0">
      <selection activeCell="N6" sqref="N6"/>
    </sheetView>
  </sheetViews>
  <sheetFormatPr defaultRowHeight="15" x14ac:dyDescent="0.25"/>
  <sheetData>
    <row r="1" spans="1:15" x14ac:dyDescent="0.25">
      <c r="A1" s="1" t="s">
        <v>43</v>
      </c>
      <c r="B1" s="1"/>
      <c r="C1" s="2"/>
      <c r="D1" s="2"/>
      <c r="E1" s="2"/>
      <c r="F1" s="2"/>
      <c r="G1" s="2"/>
    </row>
    <row r="2" spans="1:15" x14ac:dyDescent="0.25">
      <c r="A2" s="1"/>
      <c r="B2" s="1"/>
      <c r="C2" s="2"/>
      <c r="D2" s="2"/>
      <c r="E2" s="2"/>
      <c r="F2" s="2"/>
      <c r="G2" s="2"/>
    </row>
    <row r="3" spans="1:15" x14ac:dyDescent="0.25">
      <c r="A3" s="20" t="s">
        <v>42</v>
      </c>
      <c r="B3" s="2"/>
      <c r="C3" s="2"/>
      <c r="D3" s="2"/>
      <c r="E3" s="2"/>
      <c r="F3" s="2"/>
      <c r="G3" s="2"/>
      <c r="L3" t="s">
        <v>41</v>
      </c>
    </row>
    <row r="4" spans="1:15" x14ac:dyDescent="0.25">
      <c r="A4" s="2" t="s">
        <v>25</v>
      </c>
      <c r="B4" s="2"/>
      <c r="C4" s="2" t="s">
        <v>26</v>
      </c>
      <c r="D4" s="2"/>
      <c r="E4" s="2"/>
      <c r="F4" s="2"/>
      <c r="G4" s="2"/>
    </row>
    <row r="5" spans="1:15" ht="54.75" x14ac:dyDescent="0.3">
      <c r="A5" s="26" t="s">
        <v>3</v>
      </c>
      <c r="B5" s="26" t="s">
        <v>19</v>
      </c>
      <c r="C5" s="29" t="s">
        <v>82</v>
      </c>
      <c r="D5" s="26" t="s">
        <v>20</v>
      </c>
      <c r="E5" s="26" t="s">
        <v>21</v>
      </c>
      <c r="F5" s="26" t="s">
        <v>22</v>
      </c>
      <c r="G5" s="26" t="s">
        <v>23</v>
      </c>
      <c r="H5" s="26" t="s">
        <v>24</v>
      </c>
      <c r="L5" s="26" t="s">
        <v>3</v>
      </c>
      <c r="M5" s="26" t="s">
        <v>19</v>
      </c>
      <c r="N5" s="29" t="s">
        <v>44</v>
      </c>
      <c r="O5" s="29" t="s">
        <v>45</v>
      </c>
    </row>
    <row r="6" spans="1:15" x14ac:dyDescent="0.25">
      <c r="A6" s="27">
        <v>60</v>
      </c>
      <c r="B6" s="27">
        <f t="shared" ref="B6:B45" si="0">VLOOKUP(A6,Assumption_movements,3)</f>
        <v>6.1999999999999998E-3</v>
      </c>
      <c r="C6" s="27">
        <f t="shared" ref="C6:C45" si="1">VLOOKUP(A6,Assumption_movements,2)</f>
        <v>0.01</v>
      </c>
      <c r="D6" s="28">
        <v>1</v>
      </c>
      <c r="E6" s="28">
        <f>D6*B6*(1-C6/2)</f>
        <v>6.169E-3</v>
      </c>
      <c r="F6" s="28">
        <f>D6*C6 *(1-B6/2)</f>
        <v>9.9690000000000004E-3</v>
      </c>
      <c r="G6" s="28">
        <f>D6-E6-F6</f>
        <v>0.98386200000000001</v>
      </c>
      <c r="H6" s="28">
        <f>G6/D6</f>
        <v>0.98386200000000001</v>
      </c>
      <c r="L6" s="34">
        <f>A6</f>
        <v>60</v>
      </c>
      <c r="M6" s="34">
        <f>B6</f>
        <v>6.1999999999999998E-3</v>
      </c>
      <c r="N6" s="34">
        <v>1</v>
      </c>
      <c r="O6" s="34">
        <f>N6*M6</f>
        <v>6.1999999999999998E-3</v>
      </c>
    </row>
    <row r="7" spans="1:15" x14ac:dyDescent="0.25">
      <c r="A7" s="27">
        <f>1+A6</f>
        <v>61</v>
      </c>
      <c r="B7" s="27">
        <f t="shared" si="0"/>
        <v>7.0000000000000001E-3</v>
      </c>
      <c r="C7" s="27">
        <f t="shared" si="1"/>
        <v>0.01</v>
      </c>
      <c r="D7" s="28">
        <f>G6</f>
        <v>0.98386200000000001</v>
      </c>
      <c r="E7" s="28">
        <f t="shared" ref="E7:E45" si="2">D7*B7*(1-C7/2)</f>
        <v>6.8525988299999998E-3</v>
      </c>
      <c r="F7" s="28">
        <f t="shared" ref="F7:F45" si="3">D7*C7 *(1-B7/2)</f>
        <v>9.8041848300000015E-3</v>
      </c>
      <c r="G7" s="28">
        <f>D7-E7-F7</f>
        <v>0.96720521634000001</v>
      </c>
      <c r="H7" s="28">
        <f t="shared" ref="H7:H15" si="4">G7/D7</f>
        <v>0.98307</v>
      </c>
      <c r="L7" s="34">
        <f>A7</f>
        <v>61</v>
      </c>
      <c r="M7" s="34">
        <f>B7</f>
        <v>7.0000000000000001E-3</v>
      </c>
      <c r="N7" s="34">
        <f>N6-O6</f>
        <v>0.99380000000000002</v>
      </c>
      <c r="O7" s="34">
        <f>N7*M7</f>
        <v>6.9566000000000003E-3</v>
      </c>
    </row>
    <row r="8" spans="1:15" x14ac:dyDescent="0.25">
      <c r="A8" s="27">
        <f t="shared" ref="A8:A45" si="5">1+A7</f>
        <v>62</v>
      </c>
      <c r="B8" s="27">
        <f t="shared" si="0"/>
        <v>7.92E-3</v>
      </c>
      <c r="C8" s="27">
        <f t="shared" si="1"/>
        <v>0.01</v>
      </c>
      <c r="D8" s="28">
        <f t="shared" ref="D8:D15" si="6">G7</f>
        <v>0.96720521634000001</v>
      </c>
      <c r="E8" s="28">
        <f t="shared" si="2"/>
        <v>7.621963986845736E-3</v>
      </c>
      <c r="F8" s="28">
        <f t="shared" si="3"/>
        <v>9.6337508368329362E-3</v>
      </c>
      <c r="G8" s="28">
        <f t="shared" ref="G8:G15" si="7">D8-E8-F8</f>
        <v>0.94994950151632129</v>
      </c>
      <c r="H8" s="28">
        <f t="shared" si="4"/>
        <v>0.98215920000000001</v>
      </c>
      <c r="L8" s="34">
        <f t="shared" ref="L8:L45" si="8">A8</f>
        <v>62</v>
      </c>
      <c r="M8" s="34">
        <f t="shared" ref="M8:M45" si="9">B8</f>
        <v>7.92E-3</v>
      </c>
      <c r="N8" s="34">
        <f t="shared" ref="N8:N45" si="10">N7-O7</f>
        <v>0.98684340000000004</v>
      </c>
      <c r="O8" s="34">
        <f t="shared" ref="O8:O45" si="11">N8*M8</f>
        <v>7.8157997280000006E-3</v>
      </c>
    </row>
    <row r="9" spans="1:15" x14ac:dyDescent="0.25">
      <c r="A9" s="27">
        <f t="shared" si="5"/>
        <v>63</v>
      </c>
      <c r="B9" s="27">
        <f t="shared" si="0"/>
        <v>8.9700000000000005E-3</v>
      </c>
      <c r="C9" s="27">
        <f t="shared" si="1"/>
        <v>0.01</v>
      </c>
      <c r="D9" s="28">
        <f t="shared" si="6"/>
        <v>0.94994950151632129</v>
      </c>
      <c r="E9" s="28">
        <f t="shared" si="2"/>
        <v>8.478441793458396E-3</v>
      </c>
      <c r="F9" s="28">
        <f t="shared" si="3"/>
        <v>9.456889780020206E-3</v>
      </c>
      <c r="G9" s="28">
        <f t="shared" si="7"/>
        <v>0.9320141699428427</v>
      </c>
      <c r="H9" s="28">
        <f t="shared" si="4"/>
        <v>0.98111970000000004</v>
      </c>
      <c r="L9" s="34">
        <f t="shared" si="8"/>
        <v>63</v>
      </c>
      <c r="M9" s="34">
        <f t="shared" si="9"/>
        <v>8.9700000000000005E-3</v>
      </c>
      <c r="N9" s="34">
        <f t="shared" si="10"/>
        <v>0.97902760027200009</v>
      </c>
      <c r="O9" s="34">
        <f t="shared" si="11"/>
        <v>8.7818775744398416E-3</v>
      </c>
    </row>
    <row r="10" spans="1:15" x14ac:dyDescent="0.25">
      <c r="A10" s="27">
        <f t="shared" si="5"/>
        <v>64</v>
      </c>
      <c r="B10" s="27">
        <f t="shared" si="0"/>
        <v>1.017E-2</v>
      </c>
      <c r="C10" s="27">
        <f t="shared" si="1"/>
        <v>0.01</v>
      </c>
      <c r="D10" s="28">
        <f t="shared" si="6"/>
        <v>0.9320141699428427</v>
      </c>
      <c r="E10" s="28">
        <f t="shared" si="2"/>
        <v>9.431191187777117E-3</v>
      </c>
      <c r="F10" s="28">
        <f t="shared" si="3"/>
        <v>9.2727487788868343E-3</v>
      </c>
      <c r="G10" s="28">
        <f t="shared" si="7"/>
        <v>0.91331022997617872</v>
      </c>
      <c r="H10" s="28">
        <f t="shared" si="4"/>
        <v>0.97993169999999996</v>
      </c>
      <c r="L10" s="34">
        <f t="shared" si="8"/>
        <v>64</v>
      </c>
      <c r="M10" s="34">
        <f t="shared" si="9"/>
        <v>1.017E-2</v>
      </c>
      <c r="N10" s="34">
        <f t="shared" si="10"/>
        <v>0.97024572269756026</v>
      </c>
      <c r="O10" s="34">
        <f t="shared" si="11"/>
        <v>9.8673989998341888E-3</v>
      </c>
    </row>
    <row r="11" spans="1:15" x14ac:dyDescent="0.25">
      <c r="A11" s="27">
        <f t="shared" si="5"/>
        <v>65</v>
      </c>
      <c r="B11" s="27">
        <f t="shared" si="0"/>
        <v>1.153E-2</v>
      </c>
      <c r="C11" s="27">
        <f t="shared" si="1"/>
        <v>0.01</v>
      </c>
      <c r="D11" s="28">
        <f t="shared" si="6"/>
        <v>0.91331022997617872</v>
      </c>
      <c r="E11" s="28">
        <f t="shared" si="2"/>
        <v>1.0477814616867216E-2</v>
      </c>
      <c r="F11" s="28">
        <f t="shared" si="3"/>
        <v>9.0804499650036594E-3</v>
      </c>
      <c r="G11" s="28">
        <f t="shared" si="7"/>
        <v>0.89375196539430779</v>
      </c>
      <c r="H11" s="28">
        <f t="shared" si="4"/>
        <v>0.97858529999999999</v>
      </c>
      <c r="L11" s="34">
        <f t="shared" si="8"/>
        <v>65</v>
      </c>
      <c r="M11" s="34">
        <f t="shared" si="9"/>
        <v>1.153E-2</v>
      </c>
      <c r="N11" s="34">
        <f t="shared" si="10"/>
        <v>0.96037832369772602</v>
      </c>
      <c r="O11" s="34">
        <f t="shared" si="11"/>
        <v>1.1073162072234782E-2</v>
      </c>
    </row>
    <row r="12" spans="1:15" x14ac:dyDescent="0.25">
      <c r="A12" s="27">
        <f t="shared" si="5"/>
        <v>66</v>
      </c>
      <c r="B12" s="27">
        <f t="shared" si="0"/>
        <v>1.306E-2</v>
      </c>
      <c r="C12" s="27">
        <f t="shared" si="1"/>
        <v>0.01</v>
      </c>
      <c r="D12" s="28">
        <f t="shared" si="6"/>
        <v>0.89375196539430779</v>
      </c>
      <c r="E12" s="28">
        <f t="shared" si="2"/>
        <v>1.1614038664709413E-2</v>
      </c>
      <c r="F12" s="28">
        <f t="shared" si="3"/>
        <v>8.8791576506028289E-3</v>
      </c>
      <c r="G12" s="28">
        <f t="shared" si="7"/>
        <v>0.87325876907899547</v>
      </c>
      <c r="H12" s="28">
        <f t="shared" si="4"/>
        <v>0.9770705999999999</v>
      </c>
      <c r="L12" s="34">
        <f t="shared" si="8"/>
        <v>66</v>
      </c>
      <c r="M12" s="34">
        <f t="shared" si="9"/>
        <v>1.306E-2</v>
      </c>
      <c r="N12" s="34">
        <f t="shared" si="10"/>
        <v>0.94930516162549128</v>
      </c>
      <c r="O12" s="34">
        <f t="shared" si="11"/>
        <v>1.2397925410828917E-2</v>
      </c>
    </row>
    <row r="13" spans="1:15" x14ac:dyDescent="0.25">
      <c r="A13" s="27">
        <f t="shared" si="5"/>
        <v>67</v>
      </c>
      <c r="B13" s="27">
        <f t="shared" si="0"/>
        <v>1.477E-2</v>
      </c>
      <c r="C13" s="27">
        <f t="shared" si="1"/>
        <v>0.01</v>
      </c>
      <c r="D13" s="28">
        <f t="shared" si="6"/>
        <v>0.87325876907899547</v>
      </c>
      <c r="E13" s="28">
        <f t="shared" si="2"/>
        <v>1.2833541859200279E-2</v>
      </c>
      <c r="F13" s="28">
        <f t="shared" si="3"/>
        <v>8.6680975306934714E-3</v>
      </c>
      <c r="G13" s="28">
        <f t="shared" si="7"/>
        <v>0.85175712968910178</v>
      </c>
      <c r="H13" s="28">
        <f t="shared" si="4"/>
        <v>0.97537770000000001</v>
      </c>
      <c r="L13" s="34">
        <f t="shared" si="8"/>
        <v>67</v>
      </c>
      <c r="M13" s="34">
        <f t="shared" si="9"/>
        <v>1.477E-2</v>
      </c>
      <c r="N13" s="34">
        <f t="shared" si="10"/>
        <v>0.93690723621466232</v>
      </c>
      <c r="O13" s="34">
        <f t="shared" si="11"/>
        <v>1.3838119878890562E-2</v>
      </c>
    </row>
    <row r="14" spans="1:15" x14ac:dyDescent="0.25">
      <c r="A14" s="27">
        <f t="shared" si="5"/>
        <v>68</v>
      </c>
      <c r="B14" s="27">
        <f t="shared" si="0"/>
        <v>1.67E-2</v>
      </c>
      <c r="C14" s="27">
        <f t="shared" si="1"/>
        <v>0.01</v>
      </c>
      <c r="D14" s="28">
        <f t="shared" si="6"/>
        <v>0.85175712968910178</v>
      </c>
      <c r="E14" s="28">
        <f t="shared" si="2"/>
        <v>1.415322234547896E-2</v>
      </c>
      <c r="F14" s="28">
        <f t="shared" si="3"/>
        <v>8.4464495765619787E-3</v>
      </c>
      <c r="G14" s="28">
        <f t="shared" si="7"/>
        <v>0.82915745776706085</v>
      </c>
      <c r="H14" s="28">
        <f t="shared" si="4"/>
        <v>0.97346699999999997</v>
      </c>
      <c r="L14" s="34">
        <f t="shared" si="8"/>
        <v>68</v>
      </c>
      <c r="M14" s="34">
        <f t="shared" si="9"/>
        <v>1.67E-2</v>
      </c>
      <c r="N14" s="34">
        <f t="shared" si="10"/>
        <v>0.92306911633577171</v>
      </c>
      <c r="O14" s="34">
        <f t="shared" si="11"/>
        <v>1.5415254242807387E-2</v>
      </c>
    </row>
    <row r="15" spans="1:15" x14ac:dyDescent="0.25">
      <c r="A15" s="27">
        <f t="shared" si="5"/>
        <v>69</v>
      </c>
      <c r="B15" s="27">
        <f t="shared" si="0"/>
        <v>1.8849999999999999E-2</v>
      </c>
      <c r="C15" s="27">
        <f t="shared" si="1"/>
        <v>0.01</v>
      </c>
      <c r="D15" s="28">
        <f t="shared" si="6"/>
        <v>0.82915745776706085</v>
      </c>
      <c r="E15" s="28">
        <f t="shared" si="2"/>
        <v>1.555146998851455E-2</v>
      </c>
      <c r="F15" s="28">
        <f t="shared" si="3"/>
        <v>8.2134264872760626E-3</v>
      </c>
      <c r="G15" s="28">
        <f t="shared" si="7"/>
        <v>0.80539256129127024</v>
      </c>
      <c r="H15" s="28">
        <f t="shared" si="4"/>
        <v>0.97133849999999999</v>
      </c>
      <c r="L15" s="34">
        <f t="shared" si="8"/>
        <v>69</v>
      </c>
      <c r="M15" s="34">
        <f t="shared" si="9"/>
        <v>1.8849999999999999E-2</v>
      </c>
      <c r="N15" s="34">
        <f t="shared" si="10"/>
        <v>0.90765386209296428</v>
      </c>
      <c r="O15" s="34">
        <f t="shared" si="11"/>
        <v>1.7109275300452375E-2</v>
      </c>
    </row>
    <row r="16" spans="1:15" x14ac:dyDescent="0.25">
      <c r="A16" s="27">
        <f t="shared" si="5"/>
        <v>70</v>
      </c>
      <c r="B16" s="27">
        <f t="shared" si="0"/>
        <v>2.1250000000000002E-2</v>
      </c>
      <c r="C16" s="27">
        <f t="shared" si="1"/>
        <v>0.01</v>
      </c>
      <c r="D16" s="28">
        <f t="shared" ref="D16:D29" si="12">G15</f>
        <v>0.80539256129127024</v>
      </c>
      <c r="E16" s="28">
        <f t="shared" si="2"/>
        <v>1.7029018967802297E-2</v>
      </c>
      <c r="F16" s="28">
        <f t="shared" si="3"/>
        <v>7.9683526532755063E-3</v>
      </c>
      <c r="G16" s="28">
        <f t="shared" ref="G16:G45" si="13">D16-E16-F16</f>
        <v>0.78039518967019239</v>
      </c>
      <c r="H16" s="28">
        <f t="shared" ref="H16:H45" si="14">G16/D16</f>
        <v>0.96896249999999995</v>
      </c>
      <c r="L16" s="34">
        <f t="shared" si="8"/>
        <v>70</v>
      </c>
      <c r="M16" s="34">
        <f t="shared" si="9"/>
        <v>2.1250000000000002E-2</v>
      </c>
      <c r="N16" s="34">
        <f t="shared" si="10"/>
        <v>0.89054458679251192</v>
      </c>
      <c r="O16" s="34">
        <f t="shared" si="11"/>
        <v>1.8924072469340879E-2</v>
      </c>
    </row>
    <row r="17" spans="1:15" x14ac:dyDescent="0.25">
      <c r="A17" s="27">
        <f t="shared" si="5"/>
        <v>71</v>
      </c>
      <c r="B17" s="27">
        <f t="shared" si="0"/>
        <v>2.393E-2</v>
      </c>
      <c r="C17" s="27">
        <f t="shared" si="1"/>
        <v>0.03</v>
      </c>
      <c r="D17" s="28">
        <f t="shared" si="12"/>
        <v>0.78039518967019239</v>
      </c>
      <c r="E17" s="28">
        <f t="shared" si="2"/>
        <v>1.8394734035475587E-2</v>
      </c>
      <c r="F17" s="28">
        <f t="shared" si="3"/>
        <v>2.3131732836773656E-2</v>
      </c>
      <c r="G17" s="28">
        <f t="shared" si="13"/>
        <v>0.73886872279794324</v>
      </c>
      <c r="H17" s="28">
        <f t="shared" si="14"/>
        <v>0.94678790000000013</v>
      </c>
      <c r="L17" s="34">
        <f t="shared" si="8"/>
        <v>71</v>
      </c>
      <c r="M17" s="34">
        <f t="shared" si="9"/>
        <v>2.393E-2</v>
      </c>
      <c r="N17" s="34">
        <f t="shared" si="10"/>
        <v>0.871620514323171</v>
      </c>
      <c r="O17" s="34">
        <f t="shared" si="11"/>
        <v>2.0857878907753483E-2</v>
      </c>
    </row>
    <row r="18" spans="1:15" x14ac:dyDescent="0.25">
      <c r="A18" s="27">
        <f t="shared" si="5"/>
        <v>72</v>
      </c>
      <c r="B18" s="27">
        <f t="shared" si="0"/>
        <v>2.69E-2</v>
      </c>
      <c r="C18" s="27">
        <f t="shared" si="1"/>
        <v>0.03</v>
      </c>
      <c r="D18" s="28">
        <f t="shared" si="12"/>
        <v>0.73886872279794324</v>
      </c>
      <c r="E18" s="28">
        <f t="shared" si="2"/>
        <v>1.9577435113615704E-2</v>
      </c>
      <c r="F18" s="28">
        <f t="shared" si="3"/>
        <v>2.1867928154289326E-2</v>
      </c>
      <c r="G18" s="28">
        <f t="shared" si="13"/>
        <v>0.69742335953003831</v>
      </c>
      <c r="H18" s="28">
        <f t="shared" si="14"/>
        <v>0.94390700000000016</v>
      </c>
      <c r="L18" s="34">
        <f t="shared" si="8"/>
        <v>72</v>
      </c>
      <c r="M18" s="34">
        <f t="shared" si="9"/>
        <v>2.69E-2</v>
      </c>
      <c r="N18" s="34">
        <f t="shared" si="10"/>
        <v>0.85076263541541752</v>
      </c>
      <c r="O18" s="34">
        <f t="shared" si="11"/>
        <v>2.2885514892674732E-2</v>
      </c>
    </row>
    <row r="19" spans="1:15" x14ac:dyDescent="0.25">
      <c r="A19" s="27">
        <f t="shared" si="5"/>
        <v>73</v>
      </c>
      <c r="B19" s="27">
        <f t="shared" si="0"/>
        <v>3.022E-2</v>
      </c>
      <c r="C19" s="27">
        <f t="shared" si="1"/>
        <v>0.03</v>
      </c>
      <c r="D19" s="28">
        <f t="shared" si="12"/>
        <v>0.69742335953003831</v>
      </c>
      <c r="E19" s="28">
        <f t="shared" si="2"/>
        <v>2.0759991916122794E-2</v>
      </c>
      <c r="F19" s="28">
        <f t="shared" si="3"/>
        <v>2.0606558777026183E-2</v>
      </c>
      <c r="G19" s="28">
        <f t="shared" si="13"/>
        <v>0.65605680883688933</v>
      </c>
      <c r="H19" s="28">
        <f t="shared" si="14"/>
        <v>0.94068660000000004</v>
      </c>
      <c r="L19" s="34">
        <f t="shared" si="8"/>
        <v>73</v>
      </c>
      <c r="M19" s="34">
        <f t="shared" si="9"/>
        <v>3.022E-2</v>
      </c>
      <c r="N19" s="34">
        <f t="shared" si="10"/>
        <v>0.82787712052274276</v>
      </c>
      <c r="O19" s="34">
        <f t="shared" si="11"/>
        <v>2.5018446582197287E-2</v>
      </c>
    </row>
    <row r="20" spans="1:15" x14ac:dyDescent="0.25">
      <c r="A20" s="27">
        <f t="shared" si="5"/>
        <v>74</v>
      </c>
      <c r="B20" s="27">
        <f t="shared" si="0"/>
        <v>3.39E-2</v>
      </c>
      <c r="C20" s="27">
        <f t="shared" si="1"/>
        <v>0.03</v>
      </c>
      <c r="D20" s="28">
        <f t="shared" si="12"/>
        <v>0.65605680883688933</v>
      </c>
      <c r="E20" s="28">
        <f t="shared" si="2"/>
        <v>2.1906720932276989E-2</v>
      </c>
      <c r="F20" s="28">
        <f t="shared" si="3"/>
        <v>1.9348099377813118E-2</v>
      </c>
      <c r="G20" s="28">
        <f t="shared" si="13"/>
        <v>0.61480198852679924</v>
      </c>
      <c r="H20" s="28">
        <f t="shared" si="14"/>
        <v>0.93711699999999998</v>
      </c>
      <c r="L20" s="34">
        <f t="shared" si="8"/>
        <v>74</v>
      </c>
      <c r="M20" s="34">
        <f t="shared" si="9"/>
        <v>3.39E-2</v>
      </c>
      <c r="N20" s="34">
        <f t="shared" si="10"/>
        <v>0.80285867394054544</v>
      </c>
      <c r="O20" s="34">
        <f t="shared" si="11"/>
        <v>2.7216909046584491E-2</v>
      </c>
    </row>
    <row r="21" spans="1:15" x14ac:dyDescent="0.25">
      <c r="A21" s="27">
        <f t="shared" si="5"/>
        <v>75</v>
      </c>
      <c r="B21" s="27">
        <f t="shared" si="0"/>
        <v>3.8010000000000002E-2</v>
      </c>
      <c r="C21" s="27">
        <f t="shared" si="1"/>
        <v>0.03</v>
      </c>
      <c r="D21" s="28">
        <f t="shared" si="12"/>
        <v>0.61480198852679924</v>
      </c>
      <c r="E21" s="28">
        <f t="shared" si="2"/>
        <v>2.3018094230145083E-2</v>
      </c>
      <c r="F21" s="28">
        <f t="shared" si="3"/>
        <v>1.809353030204542E-2</v>
      </c>
      <c r="G21" s="28">
        <f t="shared" si="13"/>
        <v>0.57369036399460871</v>
      </c>
      <c r="H21" s="28">
        <f t="shared" si="14"/>
        <v>0.93313029999999997</v>
      </c>
      <c r="L21" s="34">
        <f t="shared" si="8"/>
        <v>75</v>
      </c>
      <c r="M21" s="34">
        <f t="shared" si="9"/>
        <v>3.8010000000000002E-2</v>
      </c>
      <c r="N21" s="34">
        <f t="shared" si="10"/>
        <v>0.77564176489396097</v>
      </c>
      <c r="O21" s="34">
        <f t="shared" si="11"/>
        <v>2.9482143483619459E-2</v>
      </c>
    </row>
    <row r="22" spans="1:15" x14ac:dyDescent="0.25">
      <c r="A22" s="27">
        <f t="shared" si="5"/>
        <v>76</v>
      </c>
      <c r="B22" s="27">
        <f t="shared" si="0"/>
        <v>4.2590000000000003E-2</v>
      </c>
      <c r="C22" s="27">
        <f t="shared" si="1"/>
        <v>0.05</v>
      </c>
      <c r="D22" s="28">
        <f t="shared" si="12"/>
        <v>0.57369036399460871</v>
      </c>
      <c r="E22" s="28">
        <f t="shared" si="2"/>
        <v>2.3822635787467128E-2</v>
      </c>
      <c r="F22" s="28">
        <f t="shared" si="3"/>
        <v>2.8073681384667176E-2</v>
      </c>
      <c r="G22" s="28">
        <f t="shared" si="13"/>
        <v>0.52179404682247443</v>
      </c>
      <c r="H22" s="28">
        <f t="shared" si="14"/>
        <v>0.90953950000000006</v>
      </c>
      <c r="L22" s="34">
        <f t="shared" si="8"/>
        <v>76</v>
      </c>
      <c r="M22" s="34">
        <f t="shared" si="9"/>
        <v>4.2590000000000003E-2</v>
      </c>
      <c r="N22" s="34">
        <f t="shared" si="10"/>
        <v>0.74615962141034153</v>
      </c>
      <c r="O22" s="34">
        <f t="shared" si="11"/>
        <v>3.1778938275866447E-2</v>
      </c>
    </row>
    <row r="23" spans="1:15" x14ac:dyDescent="0.25">
      <c r="A23" s="27">
        <f t="shared" si="5"/>
        <v>77</v>
      </c>
      <c r="B23" s="27">
        <f t="shared" si="0"/>
        <v>4.768E-2</v>
      </c>
      <c r="C23" s="27">
        <f t="shared" si="1"/>
        <v>7.0000000000000007E-2</v>
      </c>
      <c r="D23" s="28">
        <f t="shared" si="12"/>
        <v>0.52179404682247443</v>
      </c>
      <c r="E23" s="28">
        <f t="shared" si="2"/>
        <v>2.4008370247158232E-2</v>
      </c>
      <c r="F23" s="28">
        <f t="shared" si="3"/>
        <v>3.5654813372235868E-2</v>
      </c>
      <c r="G23" s="28">
        <f t="shared" si="13"/>
        <v>0.46213086320308033</v>
      </c>
      <c r="H23" s="28">
        <f t="shared" si="14"/>
        <v>0.88565760000000004</v>
      </c>
      <c r="L23" s="34">
        <f t="shared" si="8"/>
        <v>77</v>
      </c>
      <c r="M23" s="34">
        <f t="shared" si="9"/>
        <v>4.768E-2</v>
      </c>
      <c r="N23" s="34">
        <f t="shared" si="10"/>
        <v>0.71438068313447511</v>
      </c>
      <c r="O23" s="34">
        <f t="shared" si="11"/>
        <v>3.4061670971851775E-2</v>
      </c>
    </row>
    <row r="24" spans="1:15" x14ac:dyDescent="0.25">
      <c r="A24" s="27">
        <f t="shared" si="5"/>
        <v>78</v>
      </c>
      <c r="B24" s="27">
        <f t="shared" si="0"/>
        <v>5.3350000000000002E-2</v>
      </c>
      <c r="C24" s="27">
        <f t="shared" si="1"/>
        <v>9.0000000000000011E-2</v>
      </c>
      <c r="D24" s="28">
        <f t="shared" si="12"/>
        <v>0.46213086320308033</v>
      </c>
      <c r="E24" s="28">
        <f t="shared" si="2"/>
        <v>2.3545220882049543E-2</v>
      </c>
      <c r="F24" s="28">
        <f t="shared" si="3"/>
        <v>4.0482317018442439E-2</v>
      </c>
      <c r="G24" s="28">
        <f t="shared" si="13"/>
        <v>0.39810332530258835</v>
      </c>
      <c r="H24" s="28">
        <f t="shared" si="14"/>
        <v>0.86145150000000004</v>
      </c>
      <c r="L24" s="34">
        <f t="shared" si="8"/>
        <v>78</v>
      </c>
      <c r="M24" s="34">
        <f t="shared" si="9"/>
        <v>5.3350000000000002E-2</v>
      </c>
      <c r="N24" s="34">
        <f t="shared" si="10"/>
        <v>0.68031901216262336</v>
      </c>
      <c r="O24" s="34">
        <f t="shared" si="11"/>
        <v>3.6295019298875957E-2</v>
      </c>
    </row>
    <row r="25" spans="1:15" x14ac:dyDescent="0.25">
      <c r="A25" s="27">
        <f t="shared" si="5"/>
        <v>79</v>
      </c>
      <c r="B25" s="27">
        <f t="shared" si="0"/>
        <v>5.9659999999999998E-2</v>
      </c>
      <c r="C25" s="27">
        <f t="shared" si="1"/>
        <v>0.11000000000000001</v>
      </c>
      <c r="D25" s="28">
        <f t="shared" si="12"/>
        <v>0.39810332530258835</v>
      </c>
      <c r="E25" s="28">
        <f t="shared" si="2"/>
        <v>2.2444547946237035E-2</v>
      </c>
      <c r="F25" s="28">
        <f t="shared" si="3"/>
        <v>4.2485069341969342E-2</v>
      </c>
      <c r="G25" s="28">
        <f t="shared" si="13"/>
        <v>0.33317370801438201</v>
      </c>
      <c r="H25" s="28">
        <f t="shared" si="14"/>
        <v>0.83690260000000005</v>
      </c>
      <c r="L25" s="34">
        <f t="shared" si="8"/>
        <v>79</v>
      </c>
      <c r="M25" s="34">
        <f t="shared" si="9"/>
        <v>5.9659999999999998E-2</v>
      </c>
      <c r="N25" s="34">
        <f t="shared" si="10"/>
        <v>0.64402399286374745</v>
      </c>
      <c r="O25" s="34">
        <f t="shared" si="11"/>
        <v>3.8422471414251175E-2</v>
      </c>
    </row>
    <row r="26" spans="1:15" x14ac:dyDescent="0.25">
      <c r="A26" s="27">
        <f t="shared" si="5"/>
        <v>80</v>
      </c>
      <c r="B26" s="27">
        <f t="shared" si="0"/>
        <v>6.6650000000000001E-2</v>
      </c>
      <c r="C26" s="27">
        <f t="shared" si="1"/>
        <v>0.13</v>
      </c>
      <c r="D26" s="28">
        <f t="shared" si="12"/>
        <v>0.33317370801438201</v>
      </c>
      <c r="E26" s="28">
        <f t="shared" si="2"/>
        <v>2.0762635842613258E-2</v>
      </c>
      <c r="F26" s="28">
        <f t="shared" si="3"/>
        <v>4.1869190245324352E-2</v>
      </c>
      <c r="G26" s="28">
        <f t="shared" si="13"/>
        <v>0.27054188192644441</v>
      </c>
      <c r="H26" s="28">
        <f t="shared" si="14"/>
        <v>0.81201449999999997</v>
      </c>
      <c r="L26" s="34">
        <f t="shared" si="8"/>
        <v>80</v>
      </c>
      <c r="M26" s="34">
        <f t="shared" si="9"/>
        <v>6.6650000000000001E-2</v>
      </c>
      <c r="N26" s="34">
        <f t="shared" si="10"/>
        <v>0.60560152144949631</v>
      </c>
      <c r="O26" s="34">
        <f t="shared" si="11"/>
        <v>4.0363341404608927E-2</v>
      </c>
    </row>
    <row r="27" spans="1:15" x14ac:dyDescent="0.25">
      <c r="A27" s="27">
        <f t="shared" si="5"/>
        <v>81</v>
      </c>
      <c r="B27" s="27">
        <f t="shared" si="0"/>
        <v>7.4380000000000002E-2</v>
      </c>
      <c r="C27" s="27">
        <f t="shared" si="1"/>
        <v>0.15</v>
      </c>
      <c r="D27" s="28">
        <f t="shared" si="12"/>
        <v>0.27054188192644441</v>
      </c>
      <c r="E27" s="28">
        <f t="shared" si="2"/>
        <v>1.8613687289362267E-2</v>
      </c>
      <c r="F27" s="28">
        <f t="shared" si="3"/>
        <v>3.907206440063999E-2</v>
      </c>
      <c r="G27" s="28">
        <f t="shared" si="13"/>
        <v>0.21285613023644218</v>
      </c>
      <c r="H27" s="28">
        <f t="shared" si="14"/>
        <v>0.78677700000000006</v>
      </c>
      <c r="L27" s="34">
        <f t="shared" si="8"/>
        <v>81</v>
      </c>
      <c r="M27" s="34">
        <f t="shared" si="9"/>
        <v>7.4380000000000002E-2</v>
      </c>
      <c r="N27" s="34">
        <f t="shared" si="10"/>
        <v>0.56523818004488735</v>
      </c>
      <c r="O27" s="34">
        <f t="shared" si="11"/>
        <v>4.2042415831738719E-2</v>
      </c>
    </row>
    <row r="28" spans="1:15" x14ac:dyDescent="0.25">
      <c r="A28" s="27">
        <f t="shared" si="5"/>
        <v>82</v>
      </c>
      <c r="B28" s="27">
        <f t="shared" si="0"/>
        <v>8.2839999999999997E-2</v>
      </c>
      <c r="C28" s="27">
        <f t="shared" si="1"/>
        <v>0.16999999999999998</v>
      </c>
      <c r="D28" s="28">
        <f t="shared" si="12"/>
        <v>0.21285613023644218</v>
      </c>
      <c r="E28" s="28">
        <f t="shared" si="2"/>
        <v>1.6134196673339984E-2</v>
      </c>
      <c r="F28" s="28">
        <f t="shared" si="3"/>
        <v>3.4686736984748286E-2</v>
      </c>
      <c r="G28" s="28">
        <f t="shared" si="13"/>
        <v>0.16203519657835391</v>
      </c>
      <c r="H28" s="28">
        <f t="shared" si="14"/>
        <v>0.7612428</v>
      </c>
      <c r="L28" s="34">
        <f t="shared" si="8"/>
        <v>82</v>
      </c>
      <c r="M28" s="34">
        <f t="shared" si="9"/>
        <v>8.2839999999999997E-2</v>
      </c>
      <c r="N28" s="34">
        <f t="shared" si="10"/>
        <v>0.52319576421314862</v>
      </c>
      <c r="O28" s="34">
        <f t="shared" si="11"/>
        <v>4.3341537107417227E-2</v>
      </c>
    </row>
    <row r="29" spans="1:15" x14ac:dyDescent="0.25">
      <c r="A29" s="27">
        <f t="shared" si="5"/>
        <v>83</v>
      </c>
      <c r="B29" s="27">
        <f t="shared" si="0"/>
        <v>9.2030000000000001E-2</v>
      </c>
      <c r="C29" s="27">
        <f t="shared" si="1"/>
        <v>0.18999999999999997</v>
      </c>
      <c r="D29" s="28">
        <f t="shared" si="12"/>
        <v>0.16203519657835391</v>
      </c>
      <c r="E29" s="28">
        <f t="shared" si="2"/>
        <v>1.349544972270085E-2</v>
      </c>
      <c r="F29" s="28">
        <f t="shared" si="3"/>
        <v>2.9370037931482178E-2</v>
      </c>
      <c r="G29" s="28">
        <f t="shared" si="13"/>
        <v>0.11916970892417089</v>
      </c>
      <c r="H29" s="28">
        <f t="shared" si="14"/>
        <v>0.73545570000000005</v>
      </c>
      <c r="L29" s="34">
        <f t="shared" si="8"/>
        <v>83</v>
      </c>
      <c r="M29" s="34">
        <f t="shared" si="9"/>
        <v>9.2030000000000001E-2</v>
      </c>
      <c r="N29" s="34">
        <f t="shared" si="10"/>
        <v>0.47985422710573139</v>
      </c>
      <c r="O29" s="34">
        <f t="shared" si="11"/>
        <v>4.4160984520540458E-2</v>
      </c>
    </row>
    <row r="30" spans="1:15" x14ac:dyDescent="0.25">
      <c r="A30" s="27">
        <f t="shared" si="5"/>
        <v>84</v>
      </c>
      <c r="B30" s="27">
        <f t="shared" si="0"/>
        <v>0.10188999999999999</v>
      </c>
      <c r="C30" s="27">
        <f t="shared" si="1"/>
        <v>0.20999999999999996</v>
      </c>
      <c r="D30" s="28">
        <f>G29</f>
        <v>0.11916970892417089</v>
      </c>
      <c r="E30" s="28">
        <f t="shared" si="2"/>
        <v>1.0867270469843976E-2</v>
      </c>
      <c r="F30" s="28">
        <f t="shared" si="3"/>
        <v>2.3750707701636089E-2</v>
      </c>
      <c r="G30" s="28">
        <f t="shared" si="13"/>
        <v>8.4551730752690818E-2</v>
      </c>
      <c r="H30" s="28">
        <f t="shared" si="14"/>
        <v>0.70950689999999994</v>
      </c>
      <c r="L30" s="34">
        <f t="shared" si="8"/>
        <v>84</v>
      </c>
      <c r="M30" s="34">
        <f t="shared" si="9"/>
        <v>0.10188999999999999</v>
      </c>
      <c r="N30" s="34">
        <f t="shared" si="10"/>
        <v>0.43569324258519093</v>
      </c>
      <c r="O30" s="34">
        <f t="shared" si="11"/>
        <v>4.4392784487005101E-2</v>
      </c>
    </row>
    <row r="31" spans="1:15" x14ac:dyDescent="0.25">
      <c r="A31" s="27">
        <f t="shared" si="5"/>
        <v>85</v>
      </c>
      <c r="B31" s="27">
        <f t="shared" si="0"/>
        <v>0.11239</v>
      </c>
      <c r="C31" s="27">
        <f t="shared" si="1"/>
        <v>0.22999999999999995</v>
      </c>
      <c r="D31" s="28">
        <f t="shared" ref="D31:D45" si="15">G30</f>
        <v>8.4551730752690818E-2</v>
      </c>
      <c r="E31" s="28">
        <f t="shared" si="2"/>
        <v>8.4099505820760048E-3</v>
      </c>
      <c r="F31" s="28">
        <f t="shared" si="3"/>
        <v>1.8354079635899967E-2</v>
      </c>
      <c r="G31" s="28">
        <f t="shared" si="13"/>
        <v>5.7787700534714853E-2</v>
      </c>
      <c r="H31" s="28">
        <f t="shared" si="14"/>
        <v>0.68345970000000011</v>
      </c>
      <c r="L31" s="34">
        <f t="shared" si="8"/>
        <v>85</v>
      </c>
      <c r="M31" s="34">
        <f t="shared" si="9"/>
        <v>0.11239</v>
      </c>
      <c r="N31" s="34">
        <f t="shared" si="10"/>
        <v>0.39130045809818581</v>
      </c>
      <c r="O31" s="34">
        <f t="shared" si="11"/>
        <v>4.3978258485655106E-2</v>
      </c>
    </row>
    <row r="32" spans="1:15" x14ac:dyDescent="0.25">
      <c r="A32" s="27">
        <f t="shared" si="5"/>
        <v>86</v>
      </c>
      <c r="B32" s="27">
        <f t="shared" si="0"/>
        <v>0.12346</v>
      </c>
      <c r="C32" s="27">
        <f t="shared" si="1"/>
        <v>0.24999999999999994</v>
      </c>
      <c r="D32" s="28">
        <f t="shared" si="15"/>
        <v>5.7787700534714853E-2</v>
      </c>
      <c r="E32" s="28">
        <f t="shared" si="2"/>
        <v>6.2426608195139087E-3</v>
      </c>
      <c r="F32" s="28">
        <f t="shared" si="3"/>
        <v>1.3555116445176724E-2</v>
      </c>
      <c r="G32" s="28">
        <f t="shared" si="13"/>
        <v>3.798992327002422E-2</v>
      </c>
      <c r="H32" s="28">
        <f t="shared" si="14"/>
        <v>0.65740500000000002</v>
      </c>
      <c r="L32" s="34">
        <f t="shared" si="8"/>
        <v>86</v>
      </c>
      <c r="M32" s="34">
        <f t="shared" si="9"/>
        <v>0.12346</v>
      </c>
      <c r="N32" s="34">
        <f t="shared" si="10"/>
        <v>0.34732219961253069</v>
      </c>
      <c r="O32" s="34">
        <f t="shared" si="11"/>
        <v>4.2880398764163039E-2</v>
      </c>
    </row>
    <row r="33" spans="1:15" x14ac:dyDescent="0.25">
      <c r="A33" s="27">
        <f t="shared" si="5"/>
        <v>87</v>
      </c>
      <c r="B33" s="27">
        <f t="shared" si="0"/>
        <v>0.13503000000000001</v>
      </c>
      <c r="C33" s="27">
        <f t="shared" si="1"/>
        <v>0.26999999999999996</v>
      </c>
      <c r="D33" s="28">
        <f t="shared" si="15"/>
        <v>3.798992327002422E-2</v>
      </c>
      <c r="E33" s="28">
        <f t="shared" si="2"/>
        <v>4.4372591283659358E-3</v>
      </c>
      <c r="F33" s="28">
        <f t="shared" si="3"/>
        <v>9.5647590721211033E-3</v>
      </c>
      <c r="G33" s="28">
        <f t="shared" si="13"/>
        <v>2.3987905069537182E-2</v>
      </c>
      <c r="H33" s="28">
        <f t="shared" si="14"/>
        <v>0.63142810000000005</v>
      </c>
      <c r="L33" s="34">
        <f t="shared" si="8"/>
        <v>87</v>
      </c>
      <c r="M33" s="34">
        <f t="shared" si="9"/>
        <v>0.13503000000000001</v>
      </c>
      <c r="N33" s="34">
        <f t="shared" si="10"/>
        <v>0.30444180084836764</v>
      </c>
      <c r="O33" s="34">
        <f t="shared" si="11"/>
        <v>4.1108776368555089E-2</v>
      </c>
    </row>
    <row r="34" spans="1:15" x14ac:dyDescent="0.25">
      <c r="A34" s="27">
        <f t="shared" si="5"/>
        <v>88</v>
      </c>
      <c r="B34" s="27">
        <f t="shared" si="0"/>
        <v>0.14704</v>
      </c>
      <c r="C34" s="27">
        <f t="shared" si="1"/>
        <v>0.28999999999999998</v>
      </c>
      <c r="D34" s="28">
        <f t="shared" si="15"/>
        <v>2.3987905069537182E-2</v>
      </c>
      <c r="E34" s="28">
        <f t="shared" si="2"/>
        <v>3.0157402350181588E-3</v>
      </c>
      <c r="F34" s="28">
        <f t="shared" si="3"/>
        <v>6.4450511437591932E-3</v>
      </c>
      <c r="G34" s="28">
        <f t="shared" si="13"/>
        <v>1.4527113690759832E-2</v>
      </c>
      <c r="H34" s="28">
        <f t="shared" si="14"/>
        <v>0.60560160000000018</v>
      </c>
      <c r="L34" s="34">
        <f t="shared" si="8"/>
        <v>88</v>
      </c>
      <c r="M34" s="34">
        <f t="shared" si="9"/>
        <v>0.14704</v>
      </c>
      <c r="N34" s="34">
        <f t="shared" si="10"/>
        <v>0.26333302447981255</v>
      </c>
      <c r="O34" s="34">
        <f t="shared" si="11"/>
        <v>3.8720487919511638E-2</v>
      </c>
    </row>
    <row r="35" spans="1:15" x14ac:dyDescent="0.25">
      <c r="A35" s="27">
        <f t="shared" si="5"/>
        <v>89</v>
      </c>
      <c r="B35" s="27">
        <f t="shared" si="0"/>
        <v>0.15939</v>
      </c>
      <c r="C35" s="27">
        <f t="shared" si="1"/>
        <v>0.31</v>
      </c>
      <c r="D35" s="28">
        <f t="shared" si="15"/>
        <v>1.4527113690759832E-2</v>
      </c>
      <c r="E35" s="28">
        <f t="shared" si="2"/>
        <v>1.9565777702388273E-3</v>
      </c>
      <c r="F35" s="28">
        <f t="shared" si="3"/>
        <v>4.1445063632041656E-3</v>
      </c>
      <c r="G35" s="28">
        <f t="shared" si="13"/>
        <v>8.4260295573168401E-3</v>
      </c>
      <c r="H35" s="28">
        <f t="shared" si="14"/>
        <v>0.58002090000000006</v>
      </c>
      <c r="L35" s="34">
        <f t="shared" si="8"/>
        <v>89</v>
      </c>
      <c r="M35" s="34">
        <f t="shared" si="9"/>
        <v>0.15939</v>
      </c>
      <c r="N35" s="34">
        <f t="shared" si="10"/>
        <v>0.22461253656030092</v>
      </c>
      <c r="O35" s="34">
        <f t="shared" si="11"/>
        <v>3.5800992202346366E-2</v>
      </c>
    </row>
    <row r="36" spans="1:15" x14ac:dyDescent="0.25">
      <c r="A36" s="27">
        <f t="shared" si="5"/>
        <v>90</v>
      </c>
      <c r="B36" s="27">
        <f t="shared" si="0"/>
        <v>0.17194000000000001</v>
      </c>
      <c r="C36" s="27">
        <f t="shared" si="1"/>
        <v>0.33</v>
      </c>
      <c r="D36" s="28">
        <f t="shared" si="15"/>
        <v>8.4260295573168401E-3</v>
      </c>
      <c r="E36" s="28">
        <f t="shared" si="2"/>
        <v>1.209724220941023E-3</v>
      </c>
      <c r="F36" s="28">
        <f t="shared" si="3"/>
        <v>2.5415424527705228E-3</v>
      </c>
      <c r="G36" s="28">
        <f t="shared" si="13"/>
        <v>4.6747628836052938E-3</v>
      </c>
      <c r="H36" s="28">
        <f t="shared" si="14"/>
        <v>0.55480019999999997</v>
      </c>
      <c r="L36" s="34">
        <f t="shared" si="8"/>
        <v>90</v>
      </c>
      <c r="M36" s="34">
        <f t="shared" si="9"/>
        <v>0.17194000000000001</v>
      </c>
      <c r="N36" s="34">
        <f t="shared" si="10"/>
        <v>0.18881154435795455</v>
      </c>
      <c r="O36" s="34">
        <f t="shared" si="11"/>
        <v>3.2464256936906709E-2</v>
      </c>
    </row>
    <row r="37" spans="1:15" x14ac:dyDescent="0.25">
      <c r="A37" s="27">
        <f t="shared" si="5"/>
        <v>91</v>
      </c>
      <c r="B37" s="27">
        <f t="shared" si="0"/>
        <v>0.18453</v>
      </c>
      <c r="C37" s="27">
        <f t="shared" si="1"/>
        <v>0.35000000000000003</v>
      </c>
      <c r="D37" s="28">
        <f t="shared" si="15"/>
        <v>4.6747628836052938E-3</v>
      </c>
      <c r="E37" s="28">
        <f t="shared" si="2"/>
        <v>7.1167304580213998E-4</v>
      </c>
      <c r="F37" s="28">
        <f t="shared" si="3"/>
        <v>1.485206060152308E-3</v>
      </c>
      <c r="G37" s="28">
        <f t="shared" si="13"/>
        <v>2.4778837776508458E-3</v>
      </c>
      <c r="H37" s="28">
        <f t="shared" si="14"/>
        <v>0.53005550000000001</v>
      </c>
      <c r="L37" s="34">
        <f t="shared" si="8"/>
        <v>91</v>
      </c>
      <c r="M37" s="34">
        <f t="shared" si="9"/>
        <v>0.18453</v>
      </c>
      <c r="N37" s="34">
        <f t="shared" si="10"/>
        <v>0.15634728742104784</v>
      </c>
      <c r="O37" s="34">
        <f t="shared" si="11"/>
        <v>2.8850764947805956E-2</v>
      </c>
    </row>
    <row r="38" spans="1:15" x14ac:dyDescent="0.25">
      <c r="A38" s="27">
        <f t="shared" si="5"/>
        <v>92</v>
      </c>
      <c r="B38" s="27">
        <f t="shared" si="0"/>
        <v>0.19694999999999999</v>
      </c>
      <c r="C38" s="27">
        <f t="shared" si="1"/>
        <v>0.37000000000000005</v>
      </c>
      <c r="D38" s="28">
        <f t="shared" si="15"/>
        <v>2.4778837776508458E-3</v>
      </c>
      <c r="E38" s="28">
        <f t="shared" si="2"/>
        <v>3.9773565615679223E-4</v>
      </c>
      <c r="F38" s="28">
        <f t="shared" si="3"/>
        <v>8.2653344387927129E-4</v>
      </c>
      <c r="G38" s="28">
        <f t="shared" si="13"/>
        <v>1.2536146776147821E-3</v>
      </c>
      <c r="H38" s="28">
        <f t="shared" si="14"/>
        <v>0.50592149999999991</v>
      </c>
      <c r="L38" s="34">
        <f t="shared" si="8"/>
        <v>92</v>
      </c>
      <c r="M38" s="34">
        <f t="shared" si="9"/>
        <v>0.19694999999999999</v>
      </c>
      <c r="N38" s="34">
        <f t="shared" si="10"/>
        <v>0.12749652247324189</v>
      </c>
      <c r="O38" s="34">
        <f t="shared" si="11"/>
        <v>2.511044010110499E-2</v>
      </c>
    </row>
    <row r="39" spans="1:15" x14ac:dyDescent="0.25">
      <c r="A39" s="27">
        <f t="shared" si="5"/>
        <v>93</v>
      </c>
      <c r="B39" s="27">
        <f t="shared" si="0"/>
        <v>0.20899000000000001</v>
      </c>
      <c r="C39" s="27">
        <f t="shared" si="1"/>
        <v>0.39000000000000007</v>
      </c>
      <c r="D39" s="28">
        <f t="shared" si="15"/>
        <v>1.2536146776147821E-3</v>
      </c>
      <c r="E39" s="28">
        <f t="shared" si="2"/>
        <v>2.1090430983714423E-4</v>
      </c>
      <c r="F39" s="28">
        <f t="shared" si="3"/>
        <v>4.37821102632196E-4</v>
      </c>
      <c r="G39" s="28">
        <f t="shared" si="13"/>
        <v>6.0488926514544179E-4</v>
      </c>
      <c r="H39" s="28">
        <f t="shared" si="14"/>
        <v>0.48251609999999984</v>
      </c>
      <c r="L39" s="34">
        <f t="shared" si="8"/>
        <v>93</v>
      </c>
      <c r="M39" s="34">
        <f t="shared" si="9"/>
        <v>0.20899000000000001</v>
      </c>
      <c r="N39" s="34">
        <f t="shared" si="10"/>
        <v>0.10238608237213689</v>
      </c>
      <c r="O39" s="34">
        <f t="shared" si="11"/>
        <v>2.1397667354952889E-2</v>
      </c>
    </row>
    <row r="40" spans="1:15" x14ac:dyDescent="0.25">
      <c r="A40" s="27">
        <f t="shared" si="5"/>
        <v>94</v>
      </c>
      <c r="B40" s="27">
        <f t="shared" si="0"/>
        <v>0.22037999999999999</v>
      </c>
      <c r="C40" s="27">
        <f t="shared" si="1"/>
        <v>0.41000000000000009</v>
      </c>
      <c r="D40" s="28">
        <f t="shared" si="15"/>
        <v>6.0488926514544179E-4</v>
      </c>
      <c r="E40" s="28">
        <f t="shared" si="2"/>
        <v>1.0597786952093818E-4</v>
      </c>
      <c r="F40" s="28">
        <f t="shared" si="3"/>
        <v>2.2067697197781694E-4</v>
      </c>
      <c r="G40" s="28">
        <f t="shared" si="13"/>
        <v>2.7823442364668667E-4</v>
      </c>
      <c r="H40" s="28">
        <f t="shared" si="14"/>
        <v>0.45997579999999993</v>
      </c>
      <c r="L40" s="34">
        <f t="shared" si="8"/>
        <v>94</v>
      </c>
      <c r="M40" s="34">
        <f t="shared" si="9"/>
        <v>0.22037999999999999</v>
      </c>
      <c r="N40" s="34">
        <f t="shared" si="10"/>
        <v>8.0988415017184012E-2</v>
      </c>
      <c r="O40" s="34">
        <f t="shared" si="11"/>
        <v>1.7848226901487012E-2</v>
      </c>
    </row>
    <row r="41" spans="1:15" x14ac:dyDescent="0.25">
      <c r="A41" s="27">
        <f t="shared" si="5"/>
        <v>95</v>
      </c>
      <c r="B41" s="27">
        <f t="shared" si="0"/>
        <v>0.23077</v>
      </c>
      <c r="C41" s="27">
        <f t="shared" si="1"/>
        <v>0.4300000000000001</v>
      </c>
      <c r="D41" s="28">
        <f t="shared" si="15"/>
        <v>2.7823442364668667E-4</v>
      </c>
      <c r="E41" s="28">
        <f t="shared" si="2"/>
        <v>5.0403403986782508E-5</v>
      </c>
      <c r="F41" s="28">
        <f t="shared" si="3"/>
        <v>1.0583604820991193E-4</v>
      </c>
      <c r="G41" s="28">
        <f t="shared" si="13"/>
        <v>1.2199497144999224E-4</v>
      </c>
      <c r="H41" s="28">
        <f t="shared" si="14"/>
        <v>0.43846109999999994</v>
      </c>
      <c r="L41" s="34">
        <f t="shared" si="8"/>
        <v>95</v>
      </c>
      <c r="M41" s="34">
        <f t="shared" si="9"/>
        <v>0.23077</v>
      </c>
      <c r="N41" s="34">
        <f t="shared" si="10"/>
        <v>6.3140188115696994E-2</v>
      </c>
      <c r="O41" s="34">
        <f t="shared" si="11"/>
        <v>1.4570861211459396E-2</v>
      </c>
    </row>
    <row r="42" spans="1:15" x14ac:dyDescent="0.25">
      <c r="A42" s="27">
        <f t="shared" si="5"/>
        <v>96</v>
      </c>
      <c r="B42" s="27">
        <f t="shared" si="0"/>
        <v>0.23987</v>
      </c>
      <c r="C42" s="27">
        <f t="shared" si="1"/>
        <v>0.45000000000000012</v>
      </c>
      <c r="D42" s="28">
        <f t="shared" si="15"/>
        <v>1.2199497144999224E-4</v>
      </c>
      <c r="E42" s="28">
        <f t="shared" si="2"/>
        <v>2.2678773696324966E-5</v>
      </c>
      <c r="F42" s="28">
        <f t="shared" si="3"/>
        <v>4.8313577047111852E-5</v>
      </c>
      <c r="G42" s="28">
        <f t="shared" si="13"/>
        <v>5.1002620706555413E-5</v>
      </c>
      <c r="H42" s="28">
        <f t="shared" si="14"/>
        <v>0.41807149999999987</v>
      </c>
      <c r="L42" s="34">
        <f t="shared" si="8"/>
        <v>96</v>
      </c>
      <c r="M42" s="34">
        <f t="shared" si="9"/>
        <v>0.23987</v>
      </c>
      <c r="N42" s="34">
        <f t="shared" si="10"/>
        <v>4.8569326904237597E-2</v>
      </c>
      <c r="O42" s="34">
        <f t="shared" si="11"/>
        <v>1.1650324444519472E-2</v>
      </c>
    </row>
    <row r="43" spans="1:15" x14ac:dyDescent="0.25">
      <c r="A43" s="27">
        <f t="shared" si="5"/>
        <v>97</v>
      </c>
      <c r="B43" s="27">
        <f t="shared" si="0"/>
        <v>0.24747</v>
      </c>
      <c r="C43" s="27">
        <f t="shared" si="1"/>
        <v>0.47000000000000014</v>
      </c>
      <c r="D43" s="28">
        <f t="shared" si="15"/>
        <v>5.1002620706555413E-5</v>
      </c>
      <c r="E43" s="28">
        <f t="shared" si="2"/>
        <v>9.6555381878822177E-6</v>
      </c>
      <c r="F43" s="28">
        <f t="shared" si="3"/>
        <v>2.1005151373712003E-5</v>
      </c>
      <c r="G43" s="28">
        <f t="shared" si="13"/>
        <v>2.0341931144961189E-5</v>
      </c>
      <c r="H43" s="28">
        <f t="shared" si="14"/>
        <v>0.39884089999999983</v>
      </c>
      <c r="L43" s="34">
        <f t="shared" si="8"/>
        <v>97</v>
      </c>
      <c r="M43" s="34">
        <f t="shared" si="9"/>
        <v>0.24747</v>
      </c>
      <c r="N43" s="34">
        <f t="shared" si="10"/>
        <v>3.6919002459718124E-2</v>
      </c>
      <c r="O43" s="34">
        <f t="shared" si="11"/>
        <v>9.1363455387064446E-3</v>
      </c>
    </row>
    <row r="44" spans="1:15" x14ac:dyDescent="0.25">
      <c r="A44" s="27">
        <f t="shared" si="5"/>
        <v>98</v>
      </c>
      <c r="B44" s="27">
        <f t="shared" si="0"/>
        <v>0.25355</v>
      </c>
      <c r="C44" s="27">
        <f t="shared" si="1"/>
        <v>0.49000000000000016</v>
      </c>
      <c r="D44" s="28">
        <f t="shared" si="15"/>
        <v>2.0341931144961189E-5</v>
      </c>
      <c r="E44" s="28">
        <f t="shared" si="2"/>
        <v>3.894060964562706E-6</v>
      </c>
      <c r="F44" s="28">
        <f t="shared" si="3"/>
        <v>8.7039105837887822E-6</v>
      </c>
      <c r="G44" s="28">
        <f t="shared" si="13"/>
        <v>7.7439595966096997E-6</v>
      </c>
      <c r="H44" s="28">
        <f t="shared" si="14"/>
        <v>0.38068949999999985</v>
      </c>
      <c r="L44" s="34">
        <f t="shared" si="8"/>
        <v>98</v>
      </c>
      <c r="M44" s="34">
        <f t="shared" si="9"/>
        <v>0.25355</v>
      </c>
      <c r="N44" s="34">
        <f t="shared" si="10"/>
        <v>2.7782656921011679E-2</v>
      </c>
      <c r="O44" s="34">
        <f t="shared" si="11"/>
        <v>7.0442926623225117E-3</v>
      </c>
    </row>
    <row r="45" spans="1:15" x14ac:dyDescent="0.25">
      <c r="A45" s="27">
        <f t="shared" si="5"/>
        <v>99</v>
      </c>
      <c r="B45" s="27">
        <f t="shared" si="0"/>
        <v>0.25835000000000002</v>
      </c>
      <c r="C45" s="27">
        <f t="shared" si="1"/>
        <v>0.51000000000000012</v>
      </c>
      <c r="D45" s="28">
        <f t="shared" si="15"/>
        <v>7.7439595966096997E-6</v>
      </c>
      <c r="E45" s="28">
        <f t="shared" si="2"/>
        <v>1.4904857115291662E-6</v>
      </c>
      <c r="F45" s="28">
        <f t="shared" si="3"/>
        <v>3.439253144015998E-6</v>
      </c>
      <c r="G45" s="28">
        <f t="shared" si="13"/>
        <v>2.8142207410645357E-6</v>
      </c>
      <c r="H45" s="28">
        <f t="shared" si="14"/>
        <v>0.36340849999999997</v>
      </c>
      <c r="L45" s="34">
        <f t="shared" si="8"/>
        <v>99</v>
      </c>
      <c r="M45" s="34">
        <f t="shared" si="9"/>
        <v>0.25835000000000002</v>
      </c>
      <c r="N45" s="34">
        <f t="shared" si="10"/>
        <v>2.0738364258689169E-2</v>
      </c>
      <c r="O45" s="34">
        <f t="shared" si="11"/>
        <v>5.3577564062323472E-3</v>
      </c>
    </row>
  </sheetData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82469-9296-4B30-B005-71F5F44A8BFA}">
  <dimension ref="A1:M51"/>
  <sheetViews>
    <sheetView workbookViewId="0">
      <selection activeCell="D8" sqref="D8"/>
    </sheetView>
  </sheetViews>
  <sheetFormatPr defaultRowHeight="15" x14ac:dyDescent="0.25"/>
  <cols>
    <col min="13" max="13" width="9.5703125" bestFit="1" customWidth="1"/>
  </cols>
  <sheetData>
    <row r="1" spans="1:13" x14ac:dyDescent="0.25">
      <c r="A1" s="1" t="s">
        <v>32</v>
      </c>
      <c r="B1" s="1"/>
      <c r="C1" s="2"/>
      <c r="D1" s="2"/>
      <c r="E1" s="2"/>
      <c r="F1" s="2"/>
      <c r="G1" s="2"/>
      <c r="H1" s="2"/>
      <c r="I1" s="2"/>
    </row>
    <row r="2" spans="1:13" x14ac:dyDescent="0.25">
      <c r="A2" s="1"/>
      <c r="B2" s="1"/>
      <c r="C2" s="2"/>
      <c r="D2" s="2"/>
      <c r="E2" s="2"/>
      <c r="F2" s="2"/>
      <c r="G2" s="2"/>
      <c r="H2" s="2"/>
      <c r="I2" s="2"/>
    </row>
    <row r="3" spans="1:13" x14ac:dyDescent="0.25">
      <c r="A3" s="2" t="s">
        <v>28</v>
      </c>
      <c r="B3" s="1"/>
      <c r="C3" s="2"/>
      <c r="D3" s="2"/>
      <c r="E3" s="2"/>
      <c r="F3" s="2"/>
      <c r="G3" s="2"/>
      <c r="H3" s="2"/>
      <c r="I3" s="2"/>
    </row>
    <row r="4" spans="1:13" x14ac:dyDescent="0.25">
      <c r="A4" s="2" t="s">
        <v>31</v>
      </c>
      <c r="B4" s="2"/>
      <c r="C4" s="2"/>
      <c r="D4" s="2"/>
      <c r="E4" s="2"/>
      <c r="F4" s="2"/>
      <c r="G4" s="2"/>
      <c r="H4" s="2"/>
      <c r="I4" s="2"/>
    </row>
    <row r="5" spans="1:13" x14ac:dyDescent="0.25">
      <c r="A5" s="2"/>
      <c r="B5" s="2"/>
      <c r="C5" s="2"/>
      <c r="D5" s="2"/>
      <c r="E5" s="2"/>
      <c r="F5" s="2"/>
      <c r="G5" s="2"/>
      <c r="H5" s="2"/>
      <c r="I5" s="2"/>
    </row>
    <row r="6" spans="1:13" x14ac:dyDescent="0.25">
      <c r="A6" s="2"/>
      <c r="B6" s="2"/>
      <c r="C6" s="2"/>
      <c r="D6" s="2"/>
      <c r="E6" s="2"/>
      <c r="F6" s="2"/>
      <c r="G6" s="2"/>
      <c r="H6" s="2"/>
      <c r="I6" s="2"/>
    </row>
    <row r="7" spans="1:13" ht="27.75" x14ac:dyDescent="0.3">
      <c r="A7" s="26" t="s">
        <v>3</v>
      </c>
      <c r="B7" s="26" t="s">
        <v>19</v>
      </c>
      <c r="C7" s="29" t="s">
        <v>27</v>
      </c>
      <c r="D7" s="29" t="s">
        <v>29</v>
      </c>
      <c r="E7" s="29" t="s">
        <v>30</v>
      </c>
      <c r="F7" s="26" t="s">
        <v>20</v>
      </c>
      <c r="G7" s="26" t="s">
        <v>21</v>
      </c>
      <c r="H7" s="26" t="s">
        <v>22</v>
      </c>
      <c r="I7" s="26" t="s">
        <v>23</v>
      </c>
      <c r="J7" s="26" t="s">
        <v>24</v>
      </c>
    </row>
    <row r="8" spans="1:13" x14ac:dyDescent="0.25">
      <c r="A8" s="27">
        <v>60</v>
      </c>
      <c r="B8" s="27">
        <f t="shared" ref="B8:B47" si="0">VLOOKUP(A8,Assumption_movements,3)</f>
        <v>6.1999999999999998E-3</v>
      </c>
      <c r="C8" s="27">
        <f t="shared" ref="C8:C47" si="1">VLOOKUP(A8,Assumption_movements,2)</f>
        <v>0.01</v>
      </c>
      <c r="D8" s="27">
        <f>-LN(1-B8)</f>
        <v>6.2192998139168326E-3</v>
      </c>
      <c r="E8" s="27">
        <f>-LN(1-C8)</f>
        <v>1.0050335853501451E-2</v>
      </c>
      <c r="F8" s="28">
        <v>1</v>
      </c>
      <c r="G8" s="28">
        <f>F8*D8*(1-EXP(-(D8+E8)))/(D8+E8)</f>
        <v>6.1689802063598581E-3</v>
      </c>
      <c r="H8" s="28">
        <f>F8*E8*(1-EXP(-(D8+E8)))/(D8+E8)</f>
        <v>9.9690197936401267E-3</v>
      </c>
      <c r="I8" s="28">
        <f t="shared" ref="I8:I47" si="2">F8-G8-H8</f>
        <v>0.98386200000000001</v>
      </c>
      <c r="J8" s="28">
        <f t="shared" ref="J8:J47" si="3">I8/F8</f>
        <v>0.98386200000000001</v>
      </c>
    </row>
    <row r="9" spans="1:13" x14ac:dyDescent="0.25">
      <c r="A9" s="27">
        <f>1+A8</f>
        <v>61</v>
      </c>
      <c r="B9" s="27">
        <f t="shared" si="0"/>
        <v>7.0000000000000001E-3</v>
      </c>
      <c r="C9" s="27">
        <f t="shared" si="1"/>
        <v>0.01</v>
      </c>
      <c r="D9" s="27">
        <f t="shared" ref="D9:D47" si="4">-LN(1-B9)</f>
        <v>7.0246149369644663E-3</v>
      </c>
      <c r="E9" s="27">
        <f t="shared" ref="E9:E47" si="5">-LN(1-C9)</f>
        <v>1.0050335853501451E-2</v>
      </c>
      <c r="F9" s="28">
        <f>I8</f>
        <v>0.98386200000000001</v>
      </c>
      <c r="G9" s="28">
        <f t="shared" ref="G9:G47" si="6">F9*D9*(1-EXP(-(D9+E9)))/(D9+E9)</f>
        <v>6.8525814648411603E-3</v>
      </c>
      <c r="H9" s="28">
        <f t="shared" ref="H9:H47" si="7">F9*E9*(1-EXP(-(D9+E9)))/(D9+E9)</f>
        <v>9.8042021951588402E-3</v>
      </c>
      <c r="I9" s="28">
        <f t="shared" si="2"/>
        <v>0.96720521634000001</v>
      </c>
      <c r="J9" s="28">
        <f t="shared" si="3"/>
        <v>0.98307</v>
      </c>
      <c r="M9" s="31"/>
    </row>
    <row r="10" spans="1:13" x14ac:dyDescent="0.25">
      <c r="A10" s="27">
        <f t="shared" ref="A10:A47" si="8">1+A9</f>
        <v>62</v>
      </c>
      <c r="B10" s="27">
        <f t="shared" si="0"/>
        <v>7.92E-3</v>
      </c>
      <c r="C10" s="27">
        <f t="shared" si="1"/>
        <v>0.01</v>
      </c>
      <c r="D10" s="27">
        <f t="shared" si="4"/>
        <v>7.9515297876201763E-3</v>
      </c>
      <c r="E10" s="27">
        <f t="shared" si="5"/>
        <v>1.0050335853501451E-2</v>
      </c>
      <c r="F10" s="28">
        <f t="shared" ref="F10:F31" si="9">I9</f>
        <v>0.96720521634000001</v>
      </c>
      <c r="G10" s="28">
        <f t="shared" si="6"/>
        <v>7.6219505890397134E-3</v>
      </c>
      <c r="H10" s="28">
        <f t="shared" si="7"/>
        <v>9.633764234639056E-3</v>
      </c>
      <c r="I10" s="28">
        <f t="shared" si="2"/>
        <v>0.94994950151632129</v>
      </c>
      <c r="J10" s="28">
        <f t="shared" si="3"/>
        <v>0.98215920000000001</v>
      </c>
      <c r="M10" s="32"/>
    </row>
    <row r="11" spans="1:13" x14ac:dyDescent="0.25">
      <c r="A11" s="27">
        <f t="shared" si="8"/>
        <v>63</v>
      </c>
      <c r="B11" s="27">
        <f t="shared" si="0"/>
        <v>8.9700000000000005E-3</v>
      </c>
      <c r="C11" s="27">
        <f t="shared" si="1"/>
        <v>0.01</v>
      </c>
      <c r="D11" s="27">
        <f t="shared" si="4"/>
        <v>9.0104726582819084E-3</v>
      </c>
      <c r="E11" s="27">
        <f t="shared" si="5"/>
        <v>1.0050335853501451E-2</v>
      </c>
      <c r="F11" s="28">
        <f t="shared" si="9"/>
        <v>0.94994950151632129</v>
      </c>
      <c r="G11" s="28">
        <f t="shared" si="6"/>
        <v>8.4784344095448719E-3</v>
      </c>
      <c r="H11" s="28">
        <f t="shared" si="7"/>
        <v>9.4568971639337994E-3</v>
      </c>
      <c r="I11" s="28">
        <f t="shared" si="2"/>
        <v>0.93201416994284259</v>
      </c>
      <c r="J11" s="28">
        <f t="shared" si="3"/>
        <v>0.98111969999999993</v>
      </c>
      <c r="M11" s="32"/>
    </row>
    <row r="12" spans="1:13" x14ac:dyDescent="0.25">
      <c r="A12" s="27">
        <f t="shared" si="8"/>
        <v>64</v>
      </c>
      <c r="B12" s="27">
        <f t="shared" si="0"/>
        <v>1.017E-2</v>
      </c>
      <c r="C12" s="27">
        <f t="shared" si="1"/>
        <v>0.01</v>
      </c>
      <c r="D12" s="27">
        <f t="shared" si="4"/>
        <v>1.022206777030017E-2</v>
      </c>
      <c r="E12" s="27">
        <f t="shared" si="5"/>
        <v>1.0050335853501451E-2</v>
      </c>
      <c r="F12" s="28">
        <f t="shared" si="9"/>
        <v>0.93201416994284259</v>
      </c>
      <c r="G12" s="28">
        <f t="shared" si="6"/>
        <v>9.4311925442520043E-3</v>
      </c>
      <c r="H12" s="28">
        <f t="shared" si="7"/>
        <v>9.27274742241198E-3</v>
      </c>
      <c r="I12" s="28">
        <f t="shared" si="2"/>
        <v>0.91331022997617861</v>
      </c>
      <c r="J12" s="28">
        <f t="shared" si="3"/>
        <v>0.97993169999999996</v>
      </c>
      <c r="M12" s="32"/>
    </row>
    <row r="13" spans="1:13" x14ac:dyDescent="0.25">
      <c r="A13" s="27">
        <f t="shared" si="8"/>
        <v>65</v>
      </c>
      <c r="B13" s="27">
        <f t="shared" si="0"/>
        <v>1.153E-2</v>
      </c>
      <c r="C13" s="27">
        <f t="shared" si="1"/>
        <v>0.01</v>
      </c>
      <c r="D13" s="27">
        <f t="shared" si="4"/>
        <v>1.1596985845663181E-2</v>
      </c>
      <c r="E13" s="27">
        <f t="shared" si="5"/>
        <v>1.0050335853501451E-2</v>
      </c>
      <c r="F13" s="28">
        <f t="shared" si="9"/>
        <v>0.91331022997617861</v>
      </c>
      <c r="G13" s="28">
        <f t="shared" si="6"/>
        <v>1.047782818926948E-2</v>
      </c>
      <c r="H13" s="28">
        <f t="shared" si="7"/>
        <v>9.0804363926013983E-3</v>
      </c>
      <c r="I13" s="28">
        <f t="shared" si="2"/>
        <v>0.89375196539430779</v>
      </c>
      <c r="J13" s="28">
        <f t="shared" si="3"/>
        <v>0.9785853000000001</v>
      </c>
      <c r="M13" s="32"/>
    </row>
    <row r="14" spans="1:13" x14ac:dyDescent="0.25">
      <c r="A14" s="27">
        <f t="shared" si="8"/>
        <v>66</v>
      </c>
      <c r="B14" s="27">
        <f t="shared" si="0"/>
        <v>1.306E-2</v>
      </c>
      <c r="C14" s="27">
        <f t="shared" si="1"/>
        <v>0.01</v>
      </c>
      <c r="D14" s="27">
        <f t="shared" si="4"/>
        <v>1.3146031670015225E-2</v>
      </c>
      <c r="E14" s="27">
        <f t="shared" si="5"/>
        <v>1.0050335853501451E-2</v>
      </c>
      <c r="F14" s="28">
        <f t="shared" si="9"/>
        <v>0.89375196539430779</v>
      </c>
      <c r="G14" s="28">
        <f t="shared" si="6"/>
        <v>1.1614068776406892E-2</v>
      </c>
      <c r="H14" s="28">
        <f t="shared" si="7"/>
        <v>8.8791275389053376E-3</v>
      </c>
      <c r="I14" s="28">
        <f t="shared" si="2"/>
        <v>0.87325876907899558</v>
      </c>
      <c r="J14" s="28">
        <f t="shared" si="3"/>
        <v>0.97707060000000001</v>
      </c>
      <c r="M14" s="32"/>
    </row>
    <row r="15" spans="1:13" x14ac:dyDescent="0.25">
      <c r="A15" s="27">
        <f t="shared" si="8"/>
        <v>67</v>
      </c>
      <c r="B15" s="27">
        <f t="shared" si="0"/>
        <v>1.477E-2</v>
      </c>
      <c r="C15" s="27">
        <f t="shared" si="1"/>
        <v>0.01</v>
      </c>
      <c r="D15" s="27">
        <f t="shared" si="4"/>
        <v>1.4880162529451653E-2</v>
      </c>
      <c r="E15" s="27">
        <f t="shared" si="5"/>
        <v>1.0050335853501451E-2</v>
      </c>
      <c r="F15" s="28">
        <f t="shared" si="9"/>
        <v>0.87325876907899558</v>
      </c>
      <c r="G15" s="28">
        <f t="shared" si="6"/>
        <v>1.2833593771637215E-2</v>
      </c>
      <c r="H15" s="28">
        <f t="shared" si="7"/>
        <v>8.6680456182565303E-3</v>
      </c>
      <c r="I15" s="28">
        <f t="shared" si="2"/>
        <v>0.85175712968910189</v>
      </c>
      <c r="J15" s="28">
        <f t="shared" si="3"/>
        <v>0.97537770000000013</v>
      </c>
      <c r="M15" s="32"/>
    </row>
    <row r="16" spans="1:13" x14ac:dyDescent="0.25">
      <c r="A16" s="27">
        <f t="shared" si="8"/>
        <v>68</v>
      </c>
      <c r="B16" s="27">
        <f t="shared" si="0"/>
        <v>1.67E-2</v>
      </c>
      <c r="C16" s="27">
        <f t="shared" si="1"/>
        <v>0.01</v>
      </c>
      <c r="D16" s="27">
        <f t="shared" si="4"/>
        <v>1.6841017196026556E-2</v>
      </c>
      <c r="E16" s="27">
        <f t="shared" si="5"/>
        <v>1.0050335853501451E-2</v>
      </c>
      <c r="F16" s="28">
        <f t="shared" si="9"/>
        <v>0.85175712968910189</v>
      </c>
      <c r="G16" s="28">
        <f t="shared" si="6"/>
        <v>1.4153302839119532E-2</v>
      </c>
      <c r="H16" s="28">
        <f t="shared" si="7"/>
        <v>8.4463690829214341E-3</v>
      </c>
      <c r="I16" s="28">
        <f t="shared" si="2"/>
        <v>0.82915745776706096</v>
      </c>
      <c r="J16" s="28">
        <f t="shared" si="3"/>
        <v>0.97346699999999997</v>
      </c>
      <c r="M16" s="32"/>
    </row>
    <row r="17" spans="1:13" x14ac:dyDescent="0.25">
      <c r="A17" s="27">
        <f t="shared" si="8"/>
        <v>69</v>
      </c>
      <c r="B17" s="27">
        <f t="shared" si="0"/>
        <v>1.8849999999999999E-2</v>
      </c>
      <c r="C17" s="27">
        <f t="shared" si="1"/>
        <v>0.01</v>
      </c>
      <c r="D17" s="27">
        <f t="shared" si="4"/>
        <v>1.9029925906805648E-2</v>
      </c>
      <c r="E17" s="27">
        <f t="shared" si="5"/>
        <v>1.0050335853501451E-2</v>
      </c>
      <c r="F17" s="28">
        <f t="shared" si="9"/>
        <v>0.82915745776706096</v>
      </c>
      <c r="G17" s="28">
        <f t="shared" si="6"/>
        <v>1.5551586943914302E-2</v>
      </c>
      <c r="H17" s="28">
        <f t="shared" si="7"/>
        <v>8.213309531876321E-3</v>
      </c>
      <c r="I17" s="28">
        <f t="shared" si="2"/>
        <v>0.80539256129127035</v>
      </c>
      <c r="J17" s="28">
        <f t="shared" si="3"/>
        <v>0.97133849999999999</v>
      </c>
      <c r="M17" s="32"/>
    </row>
    <row r="18" spans="1:13" x14ac:dyDescent="0.25">
      <c r="A18" s="27">
        <f t="shared" si="8"/>
        <v>70</v>
      </c>
      <c r="B18" s="27">
        <f t="shared" si="0"/>
        <v>2.1250000000000002E-2</v>
      </c>
      <c r="C18" s="27">
        <f t="shared" si="1"/>
        <v>0.01</v>
      </c>
      <c r="D18" s="27">
        <f t="shared" si="4"/>
        <v>2.1479031677124186E-2</v>
      </c>
      <c r="E18" s="27">
        <f t="shared" si="5"/>
        <v>1.0050335853501451E-2</v>
      </c>
      <c r="F18" s="28">
        <f t="shared" si="9"/>
        <v>0.80539256129127035</v>
      </c>
      <c r="G18" s="28">
        <f t="shared" si="6"/>
        <v>1.7029181964162355E-2</v>
      </c>
      <c r="H18" s="28">
        <f t="shared" si="7"/>
        <v>7.9681896569154913E-3</v>
      </c>
      <c r="I18" s="28">
        <f t="shared" si="2"/>
        <v>0.7803951896701925</v>
      </c>
      <c r="J18" s="28">
        <f t="shared" si="3"/>
        <v>0.96896249999999995</v>
      </c>
      <c r="M18" s="32"/>
    </row>
    <row r="19" spans="1:13" x14ac:dyDescent="0.25">
      <c r="A19" s="27">
        <f t="shared" si="8"/>
        <v>71</v>
      </c>
      <c r="B19" s="27">
        <f t="shared" si="0"/>
        <v>2.393E-2</v>
      </c>
      <c r="C19" s="27">
        <f t="shared" si="1"/>
        <v>0.03</v>
      </c>
      <c r="D19" s="27">
        <f t="shared" si="4"/>
        <v>2.4220973829419453E-2</v>
      </c>
      <c r="E19" s="27">
        <f t="shared" si="5"/>
        <v>3.0459207484708574E-2</v>
      </c>
      <c r="F19" s="28">
        <f t="shared" si="9"/>
        <v>0.7803951896701925</v>
      </c>
      <c r="G19" s="28">
        <f t="shared" si="6"/>
        <v>1.8394442797524627E-2</v>
      </c>
      <c r="H19" s="28">
        <f t="shared" si="7"/>
        <v>2.3132024074724616E-2</v>
      </c>
      <c r="I19" s="28">
        <f t="shared" si="2"/>
        <v>0.73886872279794324</v>
      </c>
      <c r="J19" s="28">
        <f t="shared" si="3"/>
        <v>0.94678790000000002</v>
      </c>
      <c r="M19" s="32"/>
    </row>
    <row r="20" spans="1:13" x14ac:dyDescent="0.25">
      <c r="A20" s="27">
        <f t="shared" si="8"/>
        <v>72</v>
      </c>
      <c r="B20" s="27">
        <f t="shared" si="0"/>
        <v>2.69E-2</v>
      </c>
      <c r="C20" s="27">
        <f t="shared" si="1"/>
        <v>0.03</v>
      </c>
      <c r="D20" s="27">
        <f t="shared" si="4"/>
        <v>2.7268427154193777E-2</v>
      </c>
      <c r="E20" s="27">
        <f t="shared" si="5"/>
        <v>3.0459207484708574E-2</v>
      </c>
      <c r="F20" s="28">
        <f t="shared" si="9"/>
        <v>0.73886872279794324</v>
      </c>
      <c r="G20" s="28">
        <f t="shared" si="6"/>
        <v>1.9577276571598277E-2</v>
      </c>
      <c r="H20" s="28">
        <f t="shared" si="7"/>
        <v>2.1868086696306802E-2</v>
      </c>
      <c r="I20" s="28">
        <f t="shared" si="2"/>
        <v>0.6974233595300382</v>
      </c>
      <c r="J20" s="28">
        <f t="shared" si="3"/>
        <v>0.94390699999999994</v>
      </c>
      <c r="M20" s="32"/>
    </row>
    <row r="21" spans="1:13" x14ac:dyDescent="0.25">
      <c r="A21" s="27">
        <f t="shared" si="8"/>
        <v>73</v>
      </c>
      <c r="B21" s="27">
        <f t="shared" si="0"/>
        <v>3.022E-2</v>
      </c>
      <c r="C21" s="27">
        <f t="shared" si="1"/>
        <v>0.03</v>
      </c>
      <c r="D21" s="27">
        <f t="shared" si="4"/>
        <v>3.0686037332364781E-2</v>
      </c>
      <c r="E21" s="27">
        <f t="shared" si="5"/>
        <v>3.0459207484708574E-2</v>
      </c>
      <c r="F21" s="28">
        <f t="shared" si="9"/>
        <v>0.6974233595300382</v>
      </c>
      <c r="G21" s="28">
        <f t="shared" si="6"/>
        <v>2.0760003867491064E-2</v>
      </c>
      <c r="H21" s="28">
        <f t="shared" si="7"/>
        <v>2.0606546825657952E-2</v>
      </c>
      <c r="I21" s="28">
        <f t="shared" si="2"/>
        <v>0.6560568088368891</v>
      </c>
      <c r="J21" s="28">
        <f t="shared" si="3"/>
        <v>0.94068659999999982</v>
      </c>
      <c r="M21" s="32"/>
    </row>
    <row r="22" spans="1:13" x14ac:dyDescent="0.25">
      <c r="A22" s="27">
        <f t="shared" si="8"/>
        <v>74</v>
      </c>
      <c r="B22" s="27">
        <f t="shared" si="0"/>
        <v>3.39E-2</v>
      </c>
      <c r="C22" s="27">
        <f t="shared" si="1"/>
        <v>0.03</v>
      </c>
      <c r="D22" s="27">
        <f t="shared" si="4"/>
        <v>3.448793045867319E-2</v>
      </c>
      <c r="E22" s="27">
        <f t="shared" si="5"/>
        <v>3.0459207484708574E-2</v>
      </c>
      <c r="F22" s="28">
        <f t="shared" si="9"/>
        <v>0.6560568088368891</v>
      </c>
      <c r="G22" s="28">
        <f t="shared" si="6"/>
        <v>2.1906944924652089E-2</v>
      </c>
      <c r="H22" s="28">
        <f t="shared" si="7"/>
        <v>1.9347875385438026E-2</v>
      </c>
      <c r="I22" s="28">
        <f t="shared" si="2"/>
        <v>0.61480198852679901</v>
      </c>
      <c r="J22" s="28">
        <f t="shared" si="3"/>
        <v>0.93711699999999998</v>
      </c>
      <c r="M22" s="32"/>
    </row>
    <row r="23" spans="1:13" x14ac:dyDescent="0.25">
      <c r="A23" s="27">
        <f t="shared" si="8"/>
        <v>75</v>
      </c>
      <c r="B23" s="27">
        <f t="shared" si="0"/>
        <v>3.8010000000000002E-2</v>
      </c>
      <c r="C23" s="27">
        <f t="shared" si="1"/>
        <v>0.03</v>
      </c>
      <c r="D23" s="27">
        <f t="shared" si="4"/>
        <v>3.8751223380854058E-2</v>
      </c>
      <c r="E23" s="27">
        <f t="shared" si="5"/>
        <v>3.0459207484708574E-2</v>
      </c>
      <c r="F23" s="28">
        <f t="shared" si="9"/>
        <v>0.61480198852679901</v>
      </c>
      <c r="G23" s="28">
        <f t="shared" si="6"/>
        <v>2.3018578643026675E-2</v>
      </c>
      <c r="H23" s="28">
        <f t="shared" si="7"/>
        <v>1.8093045889163835E-2</v>
      </c>
      <c r="I23" s="28">
        <f t="shared" si="2"/>
        <v>0.57369036399460849</v>
      </c>
      <c r="J23" s="28">
        <f t="shared" si="3"/>
        <v>0.93313029999999997</v>
      </c>
      <c r="M23" s="32"/>
    </row>
    <row r="24" spans="1:13" x14ac:dyDescent="0.25">
      <c r="A24" s="27">
        <f t="shared" si="8"/>
        <v>76</v>
      </c>
      <c r="B24" s="27">
        <f t="shared" si="0"/>
        <v>4.2590000000000003E-2</v>
      </c>
      <c r="C24" s="27">
        <f t="shared" si="1"/>
        <v>0.05</v>
      </c>
      <c r="D24" s="27">
        <f t="shared" si="4"/>
        <v>4.3523557123189886E-2</v>
      </c>
      <c r="E24" s="27">
        <f t="shared" si="5"/>
        <v>5.1293294387550578E-2</v>
      </c>
      <c r="F24" s="28">
        <f t="shared" si="9"/>
        <v>0.57369036399460849</v>
      </c>
      <c r="G24" s="28">
        <f t="shared" si="6"/>
        <v>2.3821844840193947E-2</v>
      </c>
      <c r="H24" s="28">
        <f t="shared" si="7"/>
        <v>2.8074472331940371E-2</v>
      </c>
      <c r="I24" s="28">
        <f t="shared" si="2"/>
        <v>0.52179404682247421</v>
      </c>
      <c r="J24" s="28">
        <f t="shared" si="3"/>
        <v>0.90953950000000006</v>
      </c>
      <c r="M24" s="32"/>
    </row>
    <row r="25" spans="1:13" x14ac:dyDescent="0.25">
      <c r="A25" s="27">
        <f t="shared" si="8"/>
        <v>77</v>
      </c>
      <c r="B25" s="27">
        <f t="shared" si="0"/>
        <v>4.768E-2</v>
      </c>
      <c r="C25" s="27">
        <f t="shared" si="1"/>
        <v>7.0000000000000007E-2</v>
      </c>
      <c r="D25" s="27">
        <f t="shared" si="4"/>
        <v>4.8854166217519333E-2</v>
      </c>
      <c r="E25" s="27">
        <f t="shared" si="5"/>
        <v>7.2570692834835498E-2</v>
      </c>
      <c r="F25" s="28">
        <f t="shared" si="9"/>
        <v>0.52179404682247421</v>
      </c>
      <c r="G25" s="28">
        <f t="shared" si="6"/>
        <v>2.4004928746522016E-2</v>
      </c>
      <c r="H25" s="28">
        <f t="shared" si="7"/>
        <v>3.5658254872872087E-2</v>
      </c>
      <c r="I25" s="28">
        <f t="shared" si="2"/>
        <v>0.46213086320308011</v>
      </c>
      <c r="J25" s="28">
        <f t="shared" si="3"/>
        <v>0.88565759999999993</v>
      </c>
      <c r="M25" s="32"/>
    </row>
    <row r="26" spans="1:13" x14ac:dyDescent="0.25">
      <c r="A26" s="27">
        <f t="shared" si="8"/>
        <v>78</v>
      </c>
      <c r="B26" s="27">
        <f t="shared" si="0"/>
        <v>5.3350000000000002E-2</v>
      </c>
      <c r="C26" s="27">
        <f t="shared" si="1"/>
        <v>9.0000000000000011E-2</v>
      </c>
      <c r="D26" s="27">
        <f t="shared" si="4"/>
        <v>5.4825842283778833E-2</v>
      </c>
      <c r="E26" s="27">
        <f t="shared" si="5"/>
        <v>9.431067947124129E-2</v>
      </c>
      <c r="F26" s="28">
        <f t="shared" si="9"/>
        <v>0.46213086320308011</v>
      </c>
      <c r="G26" s="28">
        <f t="shared" si="6"/>
        <v>2.3537921184170831E-2</v>
      </c>
      <c r="H26" s="28">
        <f t="shared" si="7"/>
        <v>4.0489616716321099E-2</v>
      </c>
      <c r="I26" s="28">
        <f t="shared" si="2"/>
        <v>0.39810332530258818</v>
      </c>
      <c r="J26" s="28">
        <f t="shared" si="3"/>
        <v>0.86145150000000004</v>
      </c>
      <c r="M26" s="32"/>
    </row>
    <row r="27" spans="1:13" x14ac:dyDescent="0.25">
      <c r="A27" s="27">
        <f t="shared" si="8"/>
        <v>79</v>
      </c>
      <c r="B27" s="27">
        <f t="shared" si="0"/>
        <v>5.9659999999999998E-2</v>
      </c>
      <c r="C27" s="27">
        <f t="shared" si="1"/>
        <v>0.11000000000000001</v>
      </c>
      <c r="D27" s="27">
        <f t="shared" si="4"/>
        <v>6.1513766988873161E-2</v>
      </c>
      <c r="E27" s="27">
        <f t="shared" si="5"/>
        <v>0.11653381625595151</v>
      </c>
      <c r="F27" s="28">
        <f t="shared" si="9"/>
        <v>0.39810332530258818</v>
      </c>
      <c r="G27" s="28">
        <f t="shared" si="6"/>
        <v>2.2432572662620137E-2</v>
      </c>
      <c r="H27" s="28">
        <f t="shared" si="7"/>
        <v>4.2497044625586226E-2</v>
      </c>
      <c r="I27" s="28">
        <f t="shared" si="2"/>
        <v>0.33317370801438184</v>
      </c>
      <c r="J27" s="28">
        <f t="shared" si="3"/>
        <v>0.83690260000000005</v>
      </c>
      <c r="M27" s="32"/>
    </row>
    <row r="28" spans="1:13" x14ac:dyDescent="0.25">
      <c r="A28" s="27">
        <f t="shared" si="8"/>
        <v>80</v>
      </c>
      <c r="B28" s="27">
        <f t="shared" si="0"/>
        <v>6.6650000000000001E-2</v>
      </c>
      <c r="C28" s="27">
        <f t="shared" si="1"/>
        <v>0.13</v>
      </c>
      <c r="D28" s="27">
        <f t="shared" si="4"/>
        <v>6.8975014503531176E-2</v>
      </c>
      <c r="E28" s="27">
        <f t="shared" si="5"/>
        <v>0.13926206733350766</v>
      </c>
      <c r="F28" s="28">
        <f t="shared" si="9"/>
        <v>0.33317370801438184</v>
      </c>
      <c r="G28" s="28">
        <f t="shared" si="6"/>
        <v>2.0745734019548386E-2</v>
      </c>
      <c r="H28" s="28">
        <f t="shared" si="7"/>
        <v>4.1886092068389204E-2</v>
      </c>
      <c r="I28" s="28">
        <f t="shared" si="2"/>
        <v>0.27054188192644424</v>
      </c>
      <c r="J28" s="28">
        <f t="shared" si="3"/>
        <v>0.81201449999999997</v>
      </c>
      <c r="M28" s="32"/>
    </row>
    <row r="29" spans="1:13" x14ac:dyDescent="0.25">
      <c r="A29" s="27">
        <f t="shared" si="8"/>
        <v>81</v>
      </c>
      <c r="B29" s="27">
        <f t="shared" si="0"/>
        <v>7.4380000000000002E-2</v>
      </c>
      <c r="C29" s="27">
        <f t="shared" si="1"/>
        <v>0.15</v>
      </c>
      <c r="D29" s="27">
        <f t="shared" si="4"/>
        <v>7.7291495730233917E-2</v>
      </c>
      <c r="E29" s="27">
        <f t="shared" si="5"/>
        <v>0.16251892949777494</v>
      </c>
      <c r="F29" s="28">
        <f t="shared" si="9"/>
        <v>0.27054188192644424</v>
      </c>
      <c r="G29" s="28">
        <f t="shared" si="6"/>
        <v>1.859226105872562E-2</v>
      </c>
      <c r="H29" s="28">
        <f t="shared" si="7"/>
        <v>3.9093490631276616E-2</v>
      </c>
      <c r="I29" s="28">
        <f t="shared" si="2"/>
        <v>0.21285613023644198</v>
      </c>
      <c r="J29" s="28">
        <f t="shared" si="3"/>
        <v>0.78677699999999984</v>
      </c>
      <c r="M29" s="32"/>
    </row>
    <row r="30" spans="1:13" x14ac:dyDescent="0.25">
      <c r="A30" s="27">
        <f t="shared" si="8"/>
        <v>82</v>
      </c>
      <c r="B30" s="27">
        <f t="shared" si="0"/>
        <v>8.2839999999999997E-2</v>
      </c>
      <c r="C30" s="27">
        <f t="shared" si="1"/>
        <v>0.16999999999999998</v>
      </c>
      <c r="D30" s="27">
        <f t="shared" si="4"/>
        <v>8.6473339939344043E-2</v>
      </c>
      <c r="E30" s="27">
        <f t="shared" si="5"/>
        <v>0.18632957819149337</v>
      </c>
      <c r="F30" s="28">
        <f t="shared" si="9"/>
        <v>0.21285613023644198</v>
      </c>
      <c r="G30" s="28">
        <f t="shared" si="6"/>
        <v>1.6109270026734169E-2</v>
      </c>
      <c r="H30" s="28">
        <f t="shared" si="7"/>
        <v>3.4711663631354063E-2</v>
      </c>
      <c r="I30" s="28">
        <f t="shared" si="2"/>
        <v>0.16203519657835375</v>
      </c>
      <c r="J30" s="28">
        <f t="shared" si="3"/>
        <v>0.7612428</v>
      </c>
      <c r="M30" s="32"/>
    </row>
    <row r="31" spans="1:13" x14ac:dyDescent="0.25">
      <c r="A31" s="27">
        <f t="shared" si="8"/>
        <v>83</v>
      </c>
      <c r="B31" s="27">
        <f t="shared" si="0"/>
        <v>9.2030000000000001E-2</v>
      </c>
      <c r="C31" s="27">
        <f t="shared" si="1"/>
        <v>0.18999999999999997</v>
      </c>
      <c r="D31" s="27">
        <f t="shared" si="4"/>
        <v>9.6543940574242093E-2</v>
      </c>
      <c r="E31" s="27">
        <f t="shared" si="5"/>
        <v>0.21072103131565253</v>
      </c>
      <c r="F31" s="28">
        <f t="shared" si="9"/>
        <v>0.16203519657835375</v>
      </c>
      <c r="G31" s="28">
        <f t="shared" si="6"/>
        <v>1.3468515683116352E-2</v>
      </c>
      <c r="H31" s="28">
        <f t="shared" si="7"/>
        <v>2.9396971971066638E-2</v>
      </c>
      <c r="I31" s="28">
        <f t="shared" si="2"/>
        <v>0.11916970892417075</v>
      </c>
      <c r="J31" s="28">
        <f t="shared" si="3"/>
        <v>0.73545569999999993</v>
      </c>
      <c r="M31" s="32"/>
    </row>
    <row r="32" spans="1:13" x14ac:dyDescent="0.25">
      <c r="A32" s="27">
        <f t="shared" si="8"/>
        <v>84</v>
      </c>
      <c r="B32" s="27">
        <f t="shared" si="0"/>
        <v>0.10188999999999999</v>
      </c>
      <c r="C32" s="27">
        <f t="shared" si="1"/>
        <v>0.20999999999999996</v>
      </c>
      <c r="D32" s="27">
        <f t="shared" si="4"/>
        <v>0.10746272374969655</v>
      </c>
      <c r="E32" s="27">
        <f t="shared" si="5"/>
        <v>0.23572233352106983</v>
      </c>
      <c r="F32" s="28">
        <f>I31</f>
        <v>0.11916970892417075</v>
      </c>
      <c r="G32" s="28">
        <f t="shared" si="6"/>
        <v>1.0840047217089824E-2</v>
      </c>
      <c r="H32" s="28">
        <f t="shared" si="7"/>
        <v>2.3777930954390201E-2</v>
      </c>
      <c r="I32" s="28">
        <f t="shared" si="2"/>
        <v>8.4551730752690735E-2</v>
      </c>
      <c r="J32" s="28">
        <f t="shared" si="3"/>
        <v>0.70950690000000005</v>
      </c>
      <c r="M32" s="32"/>
    </row>
    <row r="33" spans="1:13" x14ac:dyDescent="0.25">
      <c r="A33" s="27">
        <f t="shared" si="8"/>
        <v>85</v>
      </c>
      <c r="B33" s="27">
        <f t="shared" si="0"/>
        <v>0.11239</v>
      </c>
      <c r="C33" s="27">
        <f t="shared" si="1"/>
        <v>0.22999999999999995</v>
      </c>
      <c r="D33" s="27">
        <f t="shared" si="4"/>
        <v>0.11922282165097541</v>
      </c>
      <c r="E33" s="27">
        <f t="shared" si="5"/>
        <v>0.26136476413440751</v>
      </c>
      <c r="F33" s="28">
        <f t="shared" ref="F33:F47" si="10">I32</f>
        <v>8.4551730752690735E-2</v>
      </c>
      <c r="G33" s="28">
        <f t="shared" si="6"/>
        <v>8.3840969083485394E-3</v>
      </c>
      <c r="H33" s="28">
        <f t="shared" si="7"/>
        <v>1.8379933309627412E-2</v>
      </c>
      <c r="I33" s="28">
        <f t="shared" si="2"/>
        <v>5.7787700534714784E-2</v>
      </c>
      <c r="J33" s="28">
        <f t="shared" si="3"/>
        <v>0.6834597</v>
      </c>
      <c r="M33" s="32"/>
    </row>
    <row r="34" spans="1:13" x14ac:dyDescent="0.25">
      <c r="A34" s="27">
        <f t="shared" si="8"/>
        <v>86</v>
      </c>
      <c r="B34" s="27">
        <f t="shared" si="0"/>
        <v>0.12346</v>
      </c>
      <c r="C34" s="27">
        <f t="shared" si="1"/>
        <v>0.24999999999999994</v>
      </c>
      <c r="D34" s="27">
        <f t="shared" si="4"/>
        <v>0.13177293960965938</v>
      </c>
      <c r="E34" s="27">
        <f t="shared" si="5"/>
        <v>0.2876820724517809</v>
      </c>
      <c r="F34" s="28">
        <f t="shared" si="10"/>
        <v>5.7787700534714784E-2</v>
      </c>
      <c r="G34" s="28">
        <f t="shared" si="6"/>
        <v>6.2195258916668611E-3</v>
      </c>
      <c r="H34" s="28">
        <f t="shared" si="7"/>
        <v>1.3578251373023747E-2</v>
      </c>
      <c r="I34" s="28">
        <f t="shared" si="2"/>
        <v>3.7989923270024178E-2</v>
      </c>
      <c r="J34" s="28">
        <f t="shared" si="3"/>
        <v>0.65740500000000013</v>
      </c>
      <c r="M34" s="32"/>
    </row>
    <row r="35" spans="1:13" x14ac:dyDescent="0.25">
      <c r="A35" s="27">
        <f t="shared" si="8"/>
        <v>87</v>
      </c>
      <c r="B35" s="27">
        <f t="shared" si="0"/>
        <v>0.13503000000000001</v>
      </c>
      <c r="C35" s="27">
        <f t="shared" si="1"/>
        <v>0.26999999999999996</v>
      </c>
      <c r="D35" s="27">
        <f t="shared" si="4"/>
        <v>0.14506045473261983</v>
      </c>
      <c r="E35" s="27">
        <f t="shared" si="5"/>
        <v>0.31471074483970024</v>
      </c>
      <c r="F35" s="28">
        <f t="shared" si="10"/>
        <v>3.7989923270024178E-2</v>
      </c>
      <c r="G35" s="28">
        <f t="shared" si="6"/>
        <v>4.4177171802549523E-3</v>
      </c>
      <c r="H35" s="28">
        <f t="shared" si="7"/>
        <v>9.5843010202320712E-3</v>
      </c>
      <c r="I35" s="28">
        <f t="shared" si="2"/>
        <v>2.3987905069537158E-2</v>
      </c>
      <c r="J35" s="28">
        <f t="shared" si="3"/>
        <v>0.63142810000000005</v>
      </c>
      <c r="M35" s="32"/>
    </row>
    <row r="36" spans="1:13" x14ac:dyDescent="0.25">
      <c r="A36" s="27">
        <f t="shared" si="8"/>
        <v>88</v>
      </c>
      <c r="B36" s="27">
        <f t="shared" si="0"/>
        <v>0.14704</v>
      </c>
      <c r="C36" s="27">
        <f t="shared" si="1"/>
        <v>0.28999999999999998</v>
      </c>
      <c r="D36" s="27">
        <f t="shared" si="4"/>
        <v>0.15904262590768622</v>
      </c>
      <c r="E36" s="27">
        <f t="shared" si="5"/>
        <v>0.34249030894677601</v>
      </c>
      <c r="F36" s="28">
        <f t="shared" si="10"/>
        <v>2.3987905069537158E-2</v>
      </c>
      <c r="G36" s="28">
        <f t="shared" si="6"/>
        <v>3.0001401692237462E-3</v>
      </c>
      <c r="H36" s="28">
        <f t="shared" si="7"/>
        <v>6.4606512095536006E-3</v>
      </c>
      <c r="I36" s="28">
        <f t="shared" si="2"/>
        <v>1.4527113690759812E-2</v>
      </c>
      <c r="J36" s="28">
        <f t="shared" si="3"/>
        <v>0.60560159999999996</v>
      </c>
      <c r="M36" s="32"/>
    </row>
    <row r="37" spans="1:13" x14ac:dyDescent="0.25">
      <c r="A37" s="27">
        <f t="shared" si="8"/>
        <v>89</v>
      </c>
      <c r="B37" s="27">
        <f t="shared" si="0"/>
        <v>0.15939</v>
      </c>
      <c r="C37" s="27">
        <f t="shared" si="1"/>
        <v>0.31</v>
      </c>
      <c r="D37" s="27">
        <f t="shared" si="4"/>
        <v>0.17362746021730785</v>
      </c>
      <c r="E37" s="27">
        <f t="shared" si="5"/>
        <v>0.37106368139083207</v>
      </c>
      <c r="F37" s="28">
        <f t="shared" si="10"/>
        <v>1.4527113690759812E-2</v>
      </c>
      <c r="G37" s="28">
        <f t="shared" si="6"/>
        <v>1.9448007535689093E-3</v>
      </c>
      <c r="H37" s="28">
        <f t="shared" si="7"/>
        <v>4.1562833798740751E-3</v>
      </c>
      <c r="I37" s="28">
        <f t="shared" si="2"/>
        <v>8.4260295573168279E-3</v>
      </c>
      <c r="J37" s="28">
        <f t="shared" si="3"/>
        <v>0.58002090000000006</v>
      </c>
      <c r="M37" s="32"/>
    </row>
    <row r="38" spans="1:13" x14ac:dyDescent="0.25">
      <c r="A38" s="27">
        <f t="shared" si="8"/>
        <v>90</v>
      </c>
      <c r="B38" s="27">
        <f t="shared" si="0"/>
        <v>0.17194000000000001</v>
      </c>
      <c r="C38" s="27">
        <f t="shared" si="1"/>
        <v>0.33</v>
      </c>
      <c r="D38" s="27">
        <f t="shared" si="4"/>
        <v>0.18866966345413341</v>
      </c>
      <c r="E38" s="27">
        <f t="shared" si="5"/>
        <v>0.40047756659712541</v>
      </c>
      <c r="F38" s="28">
        <f t="shared" si="10"/>
        <v>8.4260295573168279E-3</v>
      </c>
      <c r="G38" s="28">
        <f t="shared" si="6"/>
        <v>1.2013129906327234E-3</v>
      </c>
      <c r="H38" s="28">
        <f t="shared" si="7"/>
        <v>2.5499536830788172E-3</v>
      </c>
      <c r="I38" s="28">
        <f t="shared" si="2"/>
        <v>4.6747628836052877E-3</v>
      </c>
      <c r="J38" s="28">
        <f t="shared" si="3"/>
        <v>0.55480019999999997</v>
      </c>
      <c r="M38" s="32"/>
    </row>
    <row r="39" spans="1:13" x14ac:dyDescent="0.25">
      <c r="A39" s="27">
        <f t="shared" si="8"/>
        <v>91</v>
      </c>
      <c r="B39" s="27">
        <f t="shared" si="0"/>
        <v>0.18453</v>
      </c>
      <c r="C39" s="27">
        <f t="shared" si="1"/>
        <v>0.35000000000000003</v>
      </c>
      <c r="D39" s="27">
        <f t="shared" si="4"/>
        <v>0.20399064484482352</v>
      </c>
      <c r="E39" s="27">
        <f t="shared" si="5"/>
        <v>0.43078291609245439</v>
      </c>
      <c r="F39" s="28">
        <f t="shared" si="10"/>
        <v>4.6747628836052877E-3</v>
      </c>
      <c r="G39" s="28">
        <f t="shared" si="6"/>
        <v>7.0598842334904338E-4</v>
      </c>
      <c r="H39" s="28">
        <f t="shared" si="7"/>
        <v>1.4908906826054022E-3</v>
      </c>
      <c r="I39" s="28">
        <f t="shared" si="2"/>
        <v>2.4778837776508419E-3</v>
      </c>
      <c r="J39" s="28">
        <f t="shared" si="3"/>
        <v>0.5300554999999999</v>
      </c>
      <c r="M39" s="32"/>
    </row>
    <row r="40" spans="1:13" x14ac:dyDescent="0.25">
      <c r="A40" s="27">
        <f t="shared" si="8"/>
        <v>92</v>
      </c>
      <c r="B40" s="27">
        <f t="shared" si="0"/>
        <v>0.19694999999999999</v>
      </c>
      <c r="C40" s="27">
        <f t="shared" si="1"/>
        <v>0.37000000000000005</v>
      </c>
      <c r="D40" s="27">
        <f t="shared" si="4"/>
        <v>0.21933830047323075</v>
      </c>
      <c r="E40" s="27">
        <f t="shared" si="5"/>
        <v>0.46203545959655884</v>
      </c>
      <c r="F40" s="28">
        <f t="shared" si="10"/>
        <v>2.4778837776508419E-3</v>
      </c>
      <c r="G40" s="28">
        <f t="shared" si="6"/>
        <v>3.9409956687545095E-4</v>
      </c>
      <c r="H40" s="28">
        <f t="shared" si="7"/>
        <v>8.3016953316061078E-4</v>
      </c>
      <c r="I40" s="28">
        <f t="shared" si="2"/>
        <v>1.2536146776147804E-3</v>
      </c>
      <c r="J40" s="28">
        <f t="shared" si="3"/>
        <v>0.50592150000000002</v>
      </c>
      <c r="M40" s="32"/>
    </row>
    <row r="41" spans="1:13" x14ac:dyDescent="0.25">
      <c r="A41" s="27">
        <f t="shared" si="8"/>
        <v>93</v>
      </c>
      <c r="B41" s="27">
        <f t="shared" si="0"/>
        <v>0.20899000000000001</v>
      </c>
      <c r="C41" s="27">
        <f t="shared" si="1"/>
        <v>0.39000000000000007</v>
      </c>
      <c r="D41" s="27">
        <f t="shared" si="4"/>
        <v>0.23444466906936384</v>
      </c>
      <c r="E41" s="27">
        <f t="shared" si="5"/>
        <v>0.49429632181478034</v>
      </c>
      <c r="F41" s="28">
        <f t="shared" si="10"/>
        <v>1.2536146776147804E-3</v>
      </c>
      <c r="G41" s="28">
        <f t="shared" si="6"/>
        <v>2.0870270308074419E-4</v>
      </c>
      <c r="H41" s="28">
        <f t="shared" si="7"/>
        <v>4.4002270938859527E-4</v>
      </c>
      <c r="I41" s="28">
        <f t="shared" si="2"/>
        <v>6.0488926514544103E-4</v>
      </c>
      <c r="J41" s="28">
        <f t="shared" si="3"/>
        <v>0.48251609999999995</v>
      </c>
      <c r="M41" s="32"/>
    </row>
    <row r="42" spans="1:13" x14ac:dyDescent="0.25">
      <c r="A42" s="27">
        <f t="shared" si="8"/>
        <v>94</v>
      </c>
      <c r="B42" s="27">
        <f t="shared" si="0"/>
        <v>0.22037999999999999</v>
      </c>
      <c r="C42" s="27">
        <f t="shared" si="1"/>
        <v>0.41000000000000009</v>
      </c>
      <c r="D42" s="27">
        <f t="shared" si="4"/>
        <v>0.24894865749616263</v>
      </c>
      <c r="E42" s="27">
        <f t="shared" si="5"/>
        <v>0.52763274208237221</v>
      </c>
      <c r="F42" s="28">
        <f t="shared" si="10"/>
        <v>6.0488926514544103E-4</v>
      </c>
      <c r="G42" s="28">
        <f t="shared" si="6"/>
        <v>1.0471572497084122E-4</v>
      </c>
      <c r="H42" s="28">
        <f t="shared" si="7"/>
        <v>2.2193911652791358E-4</v>
      </c>
      <c r="I42" s="28">
        <f t="shared" si="2"/>
        <v>2.7823442364668623E-4</v>
      </c>
      <c r="J42" s="28">
        <f t="shared" si="3"/>
        <v>0.45997579999999982</v>
      </c>
      <c r="M42" s="32"/>
    </row>
    <row r="43" spans="1:13" x14ac:dyDescent="0.25">
      <c r="A43" s="27">
        <f t="shared" si="8"/>
        <v>95</v>
      </c>
      <c r="B43" s="27">
        <f t="shared" si="0"/>
        <v>0.23077</v>
      </c>
      <c r="C43" s="27">
        <f t="shared" si="1"/>
        <v>0.4300000000000001</v>
      </c>
      <c r="D43" s="27">
        <f t="shared" si="4"/>
        <v>0.26236526446799108</v>
      </c>
      <c r="E43" s="27">
        <f t="shared" si="5"/>
        <v>0.56211891815354154</v>
      </c>
      <c r="F43" s="28">
        <f t="shared" si="10"/>
        <v>2.7823442364668623E-4</v>
      </c>
      <c r="G43" s="28">
        <f t="shared" si="6"/>
        <v>4.9718122020948969E-5</v>
      </c>
      <c r="H43" s="28">
        <f t="shared" si="7"/>
        <v>1.0652133017574527E-4</v>
      </c>
      <c r="I43" s="28">
        <f t="shared" si="2"/>
        <v>1.2199497144999198E-4</v>
      </c>
      <c r="J43" s="28">
        <f t="shared" si="3"/>
        <v>0.43846109999999971</v>
      </c>
      <c r="M43" s="32"/>
    </row>
    <row r="44" spans="1:13" x14ac:dyDescent="0.25">
      <c r="A44" s="27">
        <f t="shared" si="8"/>
        <v>96</v>
      </c>
      <c r="B44" s="27">
        <f t="shared" si="0"/>
        <v>0.23987</v>
      </c>
      <c r="C44" s="27">
        <f t="shared" si="1"/>
        <v>0.45000000000000012</v>
      </c>
      <c r="D44" s="27">
        <f t="shared" si="4"/>
        <v>0.27426580769801467</v>
      </c>
      <c r="E44" s="27">
        <f t="shared" si="5"/>
        <v>0.59783700075562074</v>
      </c>
      <c r="F44" s="28">
        <f t="shared" si="10"/>
        <v>1.2199497144999198E-4</v>
      </c>
      <c r="G44" s="28">
        <f t="shared" si="6"/>
        <v>2.2326237489767878E-5</v>
      </c>
      <c r="H44" s="28">
        <f t="shared" si="7"/>
        <v>4.8666113253668784E-5</v>
      </c>
      <c r="I44" s="28">
        <f t="shared" si="2"/>
        <v>5.1002620706555325E-5</v>
      </c>
      <c r="J44" s="28">
        <f t="shared" si="3"/>
        <v>0.41807150000000004</v>
      </c>
      <c r="M44" s="32"/>
    </row>
    <row r="45" spans="1:13" x14ac:dyDescent="0.25">
      <c r="A45" s="27">
        <f t="shared" si="8"/>
        <v>97</v>
      </c>
      <c r="B45" s="27">
        <f t="shared" si="0"/>
        <v>0.24747</v>
      </c>
      <c r="C45" s="27">
        <f t="shared" si="1"/>
        <v>0.47000000000000014</v>
      </c>
      <c r="D45" s="27">
        <f t="shared" si="4"/>
        <v>0.28431441604414376</v>
      </c>
      <c r="E45" s="27">
        <f t="shared" si="5"/>
        <v>0.63487827243596995</v>
      </c>
      <c r="F45" s="28">
        <f t="shared" si="10"/>
        <v>5.1002620706555325E-5</v>
      </c>
      <c r="G45" s="28">
        <f t="shared" si="6"/>
        <v>9.4836220495067772E-6</v>
      </c>
      <c r="H45" s="28">
        <f t="shared" si="7"/>
        <v>2.1177067512087396E-5</v>
      </c>
      <c r="I45" s="28">
        <f t="shared" si="2"/>
        <v>2.0341931144961151E-5</v>
      </c>
      <c r="J45" s="28">
        <f t="shared" si="3"/>
        <v>0.39884089999999978</v>
      </c>
      <c r="M45" s="32"/>
    </row>
    <row r="46" spans="1:13" x14ac:dyDescent="0.25">
      <c r="A46" s="27">
        <f t="shared" si="8"/>
        <v>98</v>
      </c>
      <c r="B46" s="27">
        <f t="shared" si="0"/>
        <v>0.25355</v>
      </c>
      <c r="C46" s="27">
        <f t="shared" si="1"/>
        <v>0.49000000000000016</v>
      </c>
      <c r="D46" s="27">
        <f t="shared" si="4"/>
        <v>0.29242664348253783</v>
      </c>
      <c r="E46" s="27">
        <f t="shared" si="5"/>
        <v>0.67334455326376597</v>
      </c>
      <c r="F46" s="28">
        <f t="shared" si="10"/>
        <v>2.0341931144961151E-5</v>
      </c>
      <c r="G46" s="28">
        <f t="shared" si="6"/>
        <v>3.8145500165922482E-6</v>
      </c>
      <c r="H46" s="28">
        <f t="shared" si="7"/>
        <v>8.7834215317592159E-6</v>
      </c>
      <c r="I46" s="28">
        <f t="shared" si="2"/>
        <v>7.7439595966096861E-6</v>
      </c>
      <c r="J46" s="28">
        <f t="shared" si="3"/>
        <v>0.3806894999999999</v>
      </c>
      <c r="M46" s="32"/>
    </row>
    <row r="47" spans="1:13" x14ac:dyDescent="0.25">
      <c r="A47" s="27">
        <f t="shared" si="8"/>
        <v>99</v>
      </c>
      <c r="B47" s="27">
        <f t="shared" si="0"/>
        <v>0.25835000000000002</v>
      </c>
      <c r="C47" s="27">
        <f t="shared" si="1"/>
        <v>0.51000000000000012</v>
      </c>
      <c r="D47" s="27">
        <f t="shared" si="4"/>
        <v>0.29887784521251576</v>
      </c>
      <c r="E47" s="27">
        <f t="shared" si="5"/>
        <v>0.71334988787746501</v>
      </c>
      <c r="F47" s="28">
        <f t="shared" si="10"/>
        <v>7.7439595966096861E-6</v>
      </c>
      <c r="G47" s="28">
        <f t="shared" si="6"/>
        <v>1.4555911465772639E-6</v>
      </c>
      <c r="H47" s="28">
        <f t="shared" si="7"/>
        <v>3.474147708967892E-6</v>
      </c>
      <c r="I47" s="28">
        <f t="shared" si="2"/>
        <v>2.8142207410645302E-6</v>
      </c>
      <c r="J47" s="28">
        <f t="shared" si="3"/>
        <v>0.36340849999999986</v>
      </c>
      <c r="M47" s="32"/>
    </row>
    <row r="48" spans="1:13" x14ac:dyDescent="0.25">
      <c r="M48" s="32"/>
    </row>
    <row r="49" spans="13:13" x14ac:dyDescent="0.25">
      <c r="M49" s="32"/>
    </row>
    <row r="50" spans="13:13" x14ac:dyDescent="0.25">
      <c r="M50" s="32"/>
    </row>
    <row r="51" spans="13:13" x14ac:dyDescent="0.25">
      <c r="M51" s="32"/>
    </row>
  </sheetData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D43D3-7194-4971-B008-1D383FDCA95E}">
  <dimension ref="A1:D43"/>
  <sheetViews>
    <sheetView workbookViewId="0">
      <selection activeCell="B8" sqref="B8"/>
    </sheetView>
  </sheetViews>
  <sheetFormatPr defaultRowHeight="15" x14ac:dyDescent="0.25"/>
  <sheetData>
    <row r="1" spans="1:4" x14ac:dyDescent="0.25">
      <c r="A1" s="33" t="s">
        <v>39</v>
      </c>
    </row>
    <row r="4" spans="1:4" ht="30" x14ac:dyDescent="0.25">
      <c r="A4" s="35" t="s">
        <v>3</v>
      </c>
      <c r="B4" s="35" t="s">
        <v>40</v>
      </c>
      <c r="C4" s="36" t="s">
        <v>41</v>
      </c>
      <c r="D4" s="36" t="s">
        <v>46</v>
      </c>
    </row>
    <row r="5" spans="1:4" x14ac:dyDescent="0.25">
      <c r="A5" s="34">
        <v>60</v>
      </c>
      <c r="B5" s="34">
        <f>SUM(Decrements!D7:$D$45)/Decrements!D6</f>
        <v>15.77746116674609</v>
      </c>
      <c r="C5" s="34">
        <f>SUM(Decrements!N7:$N$45)/Decrements!N6</f>
        <v>21.40519137369429</v>
      </c>
      <c r="D5" s="37">
        <f>(C5-B5)/B5</f>
        <v>0.35669428353971677</v>
      </c>
    </row>
    <row r="6" spans="1:4" x14ac:dyDescent="0.25">
      <c r="A6" s="34">
        <f>1+A5</f>
        <v>61</v>
      </c>
      <c r="B6" s="34">
        <f>SUM(Decrements!D8:$D$45)/Decrements!D7</f>
        <v>15.036254237633013</v>
      </c>
      <c r="C6" s="34">
        <f>SUM(Decrements!N8:$N$45)/Decrements!N7</f>
        <v>20.5387315090504</v>
      </c>
      <c r="D6" s="37">
        <f t="shared" ref="D6:D43" si="0">(C6-B6)/B6</f>
        <v>0.36594734196803391</v>
      </c>
    </row>
    <row r="7" spans="1:4" x14ac:dyDescent="0.25">
      <c r="A7" s="34">
        <f t="shared" ref="A7:A43" si="1">1+A6</f>
        <v>62</v>
      </c>
      <c r="B7" s="34">
        <f>SUM(Decrements!D9:$D$45)/Decrements!D8</f>
        <v>14.295202007622052</v>
      </c>
      <c r="C7" s="34">
        <f>SUM(Decrements!N9:$N$45)/Decrements!N8</f>
        <v>19.683516121903729</v>
      </c>
      <c r="D7" s="37">
        <f t="shared" si="0"/>
        <v>0.37693165241097565</v>
      </c>
    </row>
    <row r="8" spans="1:4" x14ac:dyDescent="0.25">
      <c r="A8" s="34">
        <f t="shared" si="1"/>
        <v>63</v>
      </c>
      <c r="B8" s="34">
        <f>SUM(Decrements!D10:$D$45)/Decrements!D9</f>
        <v>13.554872578317299</v>
      </c>
      <c r="C8" s="34">
        <f>SUM(Decrements!N10:$N$45)/Decrements!N9</f>
        <v>18.840654102394691</v>
      </c>
      <c r="D8" s="37">
        <f t="shared" si="0"/>
        <v>0.3899543498868927</v>
      </c>
    </row>
    <row r="9" spans="1:4" x14ac:dyDescent="0.25">
      <c r="A9" s="34">
        <f t="shared" si="1"/>
        <v>64</v>
      </c>
      <c r="B9" s="34">
        <f>SUM(Decrements!D11:$D$45)/Decrements!D10</f>
        <v>12.815717468844321</v>
      </c>
      <c r="C9" s="34">
        <f>SUM(Decrements!N11:$N$45)/Decrements!N10</f>
        <v>18.011184426702215</v>
      </c>
      <c r="D9" s="37">
        <f t="shared" si="0"/>
        <v>0.40539805676025131</v>
      </c>
    </row>
    <row r="10" spans="1:4" x14ac:dyDescent="0.25">
      <c r="A10" s="34">
        <f t="shared" si="1"/>
        <v>65</v>
      </c>
      <c r="B10" s="34">
        <f>SUM(Decrements!D12:$D$45)/Decrements!D11</f>
        <v>12.078174191981258</v>
      </c>
      <c r="C10" s="34">
        <f>SUM(Decrements!N12:$N$45)/Decrements!N11</f>
        <v>17.196240189428707</v>
      </c>
      <c r="D10" s="37">
        <f t="shared" si="0"/>
        <v>0.42374500616536481</v>
      </c>
    </row>
    <row r="11" spans="1:4" x14ac:dyDescent="0.25">
      <c r="A11" s="34">
        <f t="shared" si="1"/>
        <v>66</v>
      </c>
      <c r="B11" s="34">
        <f>SUM(Decrements!D13:$D$45)/Decrements!D12</f>
        <v>11.342484801254686</v>
      </c>
      <c r="C11" s="34">
        <f>SUM(Decrements!N13:$N$45)/Decrements!N12</f>
        <v>16.396825588463685</v>
      </c>
      <c r="D11" s="37">
        <f t="shared" si="0"/>
        <v>0.44561142252091851</v>
      </c>
    </row>
    <row r="12" spans="1:4" x14ac:dyDescent="0.25">
      <c r="A12" s="34">
        <f t="shared" si="1"/>
        <v>67</v>
      </c>
      <c r="B12" s="34">
        <f>SUM(Decrements!D14:$D$45)/Decrements!D13</f>
        <v>10.608664513347026</v>
      </c>
      <c r="C12" s="34">
        <f>SUM(Decrements!N14:$N$45)/Decrements!N13</f>
        <v>15.613801840500626</v>
      </c>
      <c r="D12" s="37">
        <f t="shared" si="0"/>
        <v>0.47179711648497424</v>
      </c>
    </row>
    <row r="13" spans="1:4" x14ac:dyDescent="0.25">
      <c r="A13" s="34">
        <f t="shared" si="1"/>
        <v>68</v>
      </c>
      <c r="B13" s="34">
        <f>SUM(Decrements!D15:$D$45)/Decrements!D14</f>
        <v>9.876468175709805</v>
      </c>
      <c r="C13" s="34">
        <f>SUM(Decrements!N15:$N$45)/Decrements!N14</f>
        <v>14.847874953564778</v>
      </c>
      <c r="D13" s="37">
        <f t="shared" si="0"/>
        <v>0.50335876037971305</v>
      </c>
    </row>
    <row r="14" spans="1:4" x14ac:dyDescent="0.25">
      <c r="A14" s="34">
        <f t="shared" si="1"/>
        <v>69</v>
      </c>
      <c r="B14" s="34">
        <f>SUM(Decrements!D16:$D$45)/Decrements!D15</f>
        <v>9.1456630535085495</v>
      </c>
      <c r="C14" s="34">
        <f>SUM(Decrements!N16:$N$45)/Decrements!N15</f>
        <v>14.100045717039333</v>
      </c>
      <c r="D14" s="37">
        <f t="shared" si="0"/>
        <v>0.54171935206273902</v>
      </c>
    </row>
    <row r="15" spans="1:4" x14ac:dyDescent="0.25">
      <c r="A15" s="34">
        <f t="shared" si="1"/>
        <v>70</v>
      </c>
      <c r="B15" s="34">
        <f>SUM(Decrements!D17:$D$45)/Decrements!D16</f>
        <v>8.4155261564413948</v>
      </c>
      <c r="C15" s="34">
        <f>SUM(Decrements!N17:$N$45)/Decrements!N16</f>
        <v>13.370937896386213</v>
      </c>
      <c r="D15" s="37">
        <f t="shared" si="0"/>
        <v>0.58884158254939967</v>
      </c>
    </row>
    <row r="16" spans="1:4" x14ac:dyDescent="0.25">
      <c r="A16" s="34">
        <f t="shared" si="1"/>
        <v>71</v>
      </c>
      <c r="B16" s="34">
        <f>SUM(Decrements!D18:$D$45)/Decrements!D17</f>
        <v>7.6850896256990282</v>
      </c>
      <c r="C16" s="34">
        <f>SUM(Decrements!N18:$N$45)/Decrements!N17</f>
        <v>12.661239230024231</v>
      </c>
      <c r="D16" s="37">
        <f t="shared" si="0"/>
        <v>0.64750703592120784</v>
      </c>
    </row>
    <row r="17" spans="1:4" x14ac:dyDescent="0.25">
      <c r="A17" s="34">
        <f t="shared" si="1"/>
        <v>72</v>
      </c>
      <c r="B17" s="34">
        <f>SUM(Decrements!D19:$D$45)/Decrements!D18</f>
        <v>7.1170129293995279</v>
      </c>
      <c r="C17" s="34">
        <f>SUM(Decrements!N19:$N$45)/Decrements!N18</f>
        <v>11.97165083449366</v>
      </c>
      <c r="D17" s="37">
        <f t="shared" si="0"/>
        <v>0.68211733676079256</v>
      </c>
    </row>
    <row r="18" spans="1:4" x14ac:dyDescent="0.25">
      <c r="A18" s="34">
        <f t="shared" si="1"/>
        <v>73</v>
      </c>
      <c r="B18" s="34">
        <f>SUM(Decrements!D20:$D$45)/Decrements!D19</f>
        <v>6.5399514246631574</v>
      </c>
      <c r="C18" s="34">
        <f>SUM(Decrements!N20:$N$45)/Decrements!N19</f>
        <v>11.302590519467332</v>
      </c>
      <c r="D18" s="37">
        <f t="shared" si="0"/>
        <v>0.72823768642126818</v>
      </c>
    </row>
    <row r="19" spans="1:4" x14ac:dyDescent="0.25">
      <c r="A19" s="34">
        <f t="shared" si="1"/>
        <v>74</v>
      </c>
      <c r="B19" s="34">
        <f>SUM(Decrements!D21:$D$45)/Decrements!D20</f>
        <v>5.9523169827901823</v>
      </c>
      <c r="C19" s="34">
        <f>SUM(Decrements!N21:$N$45)/Decrements!N20</f>
        <v>10.654798531076462</v>
      </c>
      <c r="D19" s="37">
        <f t="shared" si="0"/>
        <v>0.79002539042905029</v>
      </c>
    </row>
    <row r="20" spans="1:4" x14ac:dyDescent="0.25">
      <c r="A20" s="34">
        <f t="shared" si="1"/>
        <v>75</v>
      </c>
      <c r="B20" s="34">
        <f>SUM(Decrements!D22:$D$45)/Decrements!D21</f>
        <v>5.3517330096350628</v>
      </c>
      <c r="C20" s="34">
        <f>SUM(Decrements!N22:$N$45)/Decrements!N21</f>
        <v>10.028670459658898</v>
      </c>
      <c r="D20" s="37">
        <f t="shared" si="0"/>
        <v>0.8739108325478212</v>
      </c>
    </row>
    <row r="21" spans="1:4" x14ac:dyDescent="0.25">
      <c r="A21" s="34">
        <f t="shared" si="1"/>
        <v>76</v>
      </c>
      <c r="B21" s="34">
        <f>SUM(Decrements!D23:$D$45)/Decrements!D22</f>
        <v>4.7352472742928438</v>
      </c>
      <c r="C21" s="34">
        <f>SUM(Decrements!N23:$N$45)/Decrements!N22</f>
        <v>9.424921734798593</v>
      </c>
      <c r="D21" s="37">
        <f t="shared" si="0"/>
        <v>0.9903758323172468</v>
      </c>
    </row>
    <row r="22" spans="1:4" x14ac:dyDescent="0.25">
      <c r="A22" s="34">
        <f t="shared" si="1"/>
        <v>77</v>
      </c>
      <c r="B22" s="34">
        <f>SUM(Decrements!D24:$D$45)/Decrements!D23</f>
        <v>4.2062030008513585</v>
      </c>
      <c r="C22" s="34">
        <f>SUM(Decrements!N24:$N$45)/Decrements!N23</f>
        <v>8.8441855994804648</v>
      </c>
      <c r="D22" s="37">
        <f t="shared" si="0"/>
        <v>1.1026530573275597</v>
      </c>
    </row>
    <row r="23" spans="1:4" x14ac:dyDescent="0.25">
      <c r="A23" s="34">
        <f t="shared" si="1"/>
        <v>78</v>
      </c>
      <c r="B23" s="34">
        <f>SUM(Decrements!D25:$D$45)/Decrements!D24</f>
        <v>3.7492428234696566</v>
      </c>
      <c r="C23" s="34">
        <f>SUM(Decrements!N25:$N$45)/Decrements!N24</f>
        <v>8.2869892467662822</v>
      </c>
      <c r="D23" s="37">
        <f t="shared" si="0"/>
        <v>1.2103100911178821</v>
      </c>
    </row>
    <row r="24" spans="1:4" x14ac:dyDescent="0.25">
      <c r="A24" s="34">
        <f t="shared" si="1"/>
        <v>79</v>
      </c>
      <c r="B24" s="34">
        <f>SUM(Decrements!D26:$D$45)/Decrements!D25</f>
        <v>3.3522390099380601</v>
      </c>
      <c r="C24" s="34">
        <f>SUM(Decrements!N26:$N$45)/Decrements!N25</f>
        <v>7.7540160003869243</v>
      </c>
      <c r="D24" s="37">
        <f t="shared" si="0"/>
        <v>1.3130856652521912</v>
      </c>
    </row>
    <row r="25" spans="1:4" x14ac:dyDescent="0.25">
      <c r="A25" s="34">
        <f t="shared" si="1"/>
        <v>80</v>
      </c>
      <c r="B25" s="34">
        <f>SUM(Decrements!D27:$D$45)/Decrements!D26</f>
        <v>3.005530643515816</v>
      </c>
      <c r="C25" s="34">
        <f>SUM(Decrements!N27:$N$45)/Decrements!N26</f>
        <v>7.2459706067878882</v>
      </c>
      <c r="D25" s="37">
        <f t="shared" si="0"/>
        <v>1.4108789648910987</v>
      </c>
    </row>
    <row r="26" spans="1:4" x14ac:dyDescent="0.25">
      <c r="A26" s="34">
        <f t="shared" si="1"/>
        <v>81</v>
      </c>
      <c r="B26" s="34">
        <f>SUM(Decrements!D28:$D$45)/Decrements!D27</f>
        <v>2.701326323010016</v>
      </c>
      <c r="C26" s="34">
        <f>SUM(Decrements!N28:$N$45)/Decrements!N27</f>
        <v>6.7634013036780276</v>
      </c>
      <c r="D26" s="37">
        <f t="shared" si="0"/>
        <v>1.5037335349184136</v>
      </c>
    </row>
    <row r="27" spans="1:4" x14ac:dyDescent="0.25">
      <c r="A27" s="34">
        <f t="shared" si="1"/>
        <v>82</v>
      </c>
      <c r="B27" s="34">
        <f>SUM(Decrements!D29:$D$45)/Decrements!D28</f>
        <v>2.4334078436583875</v>
      </c>
      <c r="C27" s="34">
        <f>SUM(Decrements!N29:$N$45)/Decrements!N28</f>
        <v>6.3068876036365102</v>
      </c>
      <c r="D27" s="37">
        <f t="shared" si="0"/>
        <v>1.5917922554875676</v>
      </c>
    </row>
    <row r="28" spans="1:4" x14ac:dyDescent="0.25">
      <c r="A28" s="34">
        <f t="shared" si="1"/>
        <v>83</v>
      </c>
      <c r="B28" s="34">
        <f>SUM(Decrements!D30:$D$45)/Decrements!D29</f>
        <v>2.1966251026064061</v>
      </c>
      <c r="C28" s="34">
        <f>SUM(Decrements!N30:$N$45)/Decrements!N29</f>
        <v>5.8765401932449199</v>
      </c>
      <c r="D28" s="37">
        <f t="shared" si="0"/>
        <v>1.6752585984163204</v>
      </c>
    </row>
    <row r="29" spans="1:4" x14ac:dyDescent="0.25">
      <c r="A29" s="34">
        <f t="shared" si="1"/>
        <v>84</v>
      </c>
      <c r="B29" s="34">
        <f>SUM(Decrements!D31:$D$45)/Decrements!D30</f>
        <v>1.986753794424879</v>
      </c>
      <c r="C29" s="34">
        <f>SUM(Decrements!N31:$N$45)/Decrements!N30</f>
        <v>5.4721744036090625</v>
      </c>
      <c r="D29" s="37">
        <f t="shared" si="0"/>
        <v>1.7543294085884131</v>
      </c>
    </row>
    <row r="30" spans="1:4" x14ac:dyDescent="0.25">
      <c r="A30" s="34">
        <f t="shared" si="1"/>
        <v>85</v>
      </c>
      <c r="B30" s="34">
        <f>SUM(Decrements!D32:$D$45)/Decrements!D31</f>
        <v>1.8001895322298902</v>
      </c>
      <c r="C30" s="34">
        <f>SUM(Decrements!N32:$N$45)/Decrements!N31</f>
        <v>5.0929890588113533</v>
      </c>
      <c r="D30" s="37">
        <f t="shared" si="0"/>
        <v>1.8291404697274742</v>
      </c>
    </row>
    <row r="31" spans="1:4" x14ac:dyDescent="0.25">
      <c r="A31" s="34">
        <f t="shared" si="1"/>
        <v>86</v>
      </c>
      <c r="B31" s="34">
        <f>SUM(Decrements!D33:$D$45)/Decrements!D32</f>
        <v>1.6339366201546188</v>
      </c>
      <c r="C31" s="34">
        <f>SUM(Decrements!N33:$N$45)/Decrements!N32</f>
        <v>4.7378680488180098</v>
      </c>
      <c r="D31" s="37">
        <f t="shared" si="0"/>
        <v>1.8996645220973549</v>
      </c>
    </row>
    <row r="32" spans="1:4" x14ac:dyDescent="0.25">
      <c r="A32" s="34">
        <f t="shared" si="1"/>
        <v>87</v>
      </c>
      <c r="B32" s="34">
        <f>SUM(Decrements!D34:$D$45)/Decrements!D33</f>
        <v>1.4854338195703087</v>
      </c>
      <c r="C32" s="34">
        <f>SUM(Decrements!N34:$N$45)/Decrements!N33</f>
        <v>4.4051932014717066</v>
      </c>
      <c r="D32" s="37">
        <f t="shared" si="0"/>
        <v>1.9655937164174679</v>
      </c>
    </row>
    <row r="33" spans="1:4" x14ac:dyDescent="0.25">
      <c r="A33" s="34">
        <f t="shared" si="1"/>
        <v>88</v>
      </c>
      <c r="B33" s="34">
        <f>SUM(Decrements!D35:$D$45)/Decrements!D34</f>
        <v>1.3524987557099668</v>
      </c>
      <c r="C33" s="34">
        <f>SUM(Decrements!N35:$N$45)/Decrements!N34</f>
        <v>4.0928855353037754</v>
      </c>
      <c r="D33" s="37">
        <f t="shared" si="0"/>
        <v>2.0261658415761707</v>
      </c>
    </row>
    <row r="34" spans="1:4" x14ac:dyDescent="0.25">
      <c r="A34" s="34">
        <f t="shared" si="1"/>
        <v>89</v>
      </c>
      <c r="B34" s="34">
        <f>SUM(Decrements!D36:$D$45)/Decrements!D35</f>
        <v>1.2333143698926263</v>
      </c>
      <c r="C34" s="34">
        <f>SUM(Decrements!N36:$N$45)/Decrements!N35</f>
        <v>3.7984495583658959</v>
      </c>
      <c r="D34" s="37">
        <f t="shared" si="0"/>
        <v>2.0798713216133149</v>
      </c>
    </row>
    <row r="35" spans="1:4" x14ac:dyDescent="0.25">
      <c r="A35" s="34">
        <f t="shared" si="1"/>
        <v>90</v>
      </c>
      <c r="B35" s="34">
        <f>SUM(Decrements!D37:$D$45)/Decrements!D36</f>
        <v>1.1263274649113959</v>
      </c>
      <c r="C35" s="34">
        <f>SUM(Decrements!N37:$N$45)/Decrements!N36</f>
        <v>3.5186823358821524</v>
      </c>
      <c r="D35" s="37">
        <f t="shared" si="0"/>
        <v>2.1240313723140494</v>
      </c>
    </row>
    <row r="36" spans="1:4" x14ac:dyDescent="0.25">
      <c r="A36" s="34">
        <f t="shared" si="1"/>
        <v>91</v>
      </c>
      <c r="B36" s="34">
        <f>SUM(Decrements!D38:$D$45)/Decrements!D37</f>
        <v>1.0301497095916623</v>
      </c>
      <c r="C36" s="34">
        <f>SUM(Decrements!N38:$N$45)/Decrements!N37</f>
        <v>3.2493084267832684</v>
      </c>
      <c r="D36" s="37">
        <f t="shared" si="0"/>
        <v>2.154209913888391</v>
      </c>
    </row>
    <row r="37" spans="1:4" x14ac:dyDescent="0.25">
      <c r="A37" s="34">
        <f t="shared" si="1"/>
        <v>92</v>
      </c>
      <c r="B37" s="34">
        <f>SUM(Decrements!D39:$D$45)/Decrements!D38</f>
        <v>0.94347518248874351</v>
      </c>
      <c r="C37" s="34">
        <f>SUM(Decrements!N39:$N$45)/Decrements!N38</f>
        <v>2.9845836472013292</v>
      </c>
      <c r="D37" s="37">
        <f t="shared" si="0"/>
        <v>2.1633939107210569</v>
      </c>
    </row>
    <row r="38" spans="1:4" x14ac:dyDescent="0.25">
      <c r="A38" s="34">
        <f t="shared" si="1"/>
        <v>93</v>
      </c>
      <c r="B38" s="34">
        <f>SUM(Decrements!D40:$D$45)/Decrements!D39</f>
        <v>0.86486477148874652</v>
      </c>
      <c r="C38" s="34">
        <f>SUM(Decrements!N40:$N$45)/Decrements!N39</f>
        <v>2.7165601733407998</v>
      </c>
      <c r="D38" s="37">
        <f t="shared" si="0"/>
        <v>2.141023039549423</v>
      </c>
    </row>
    <row r="39" spans="1:4" x14ac:dyDescent="0.25">
      <c r="A39" s="34">
        <f t="shared" si="1"/>
        <v>94</v>
      </c>
      <c r="B39" s="34">
        <f>SUM(Decrements!D41:$D$45)/Decrements!D40</f>
        <v>0.79240603886325578</v>
      </c>
      <c r="C39" s="34">
        <f>SUM(Decrements!N41:$N$45)/Decrements!N40</f>
        <v>2.4342930852211717</v>
      </c>
      <c r="D39" s="37">
        <f t="shared" si="0"/>
        <v>2.0720274276471708</v>
      </c>
    </row>
    <row r="40" spans="1:4" x14ac:dyDescent="0.25">
      <c r="A40" s="34">
        <f t="shared" si="1"/>
        <v>95</v>
      </c>
      <c r="B40" s="34">
        <f>SUM(Decrements!D42:$D$45)/Decrements!D41</f>
        <v>0.72271245327092404</v>
      </c>
      <c r="C40" s="34">
        <f>SUM(Decrements!N42:$N$45)/Decrements!N41</f>
        <v>2.1224097447745982</v>
      </c>
      <c r="D40" s="37">
        <f t="shared" si="0"/>
        <v>1.9367277887198218</v>
      </c>
    </row>
    <row r="41" spans="1:4" x14ac:dyDescent="0.25">
      <c r="A41" s="34">
        <f t="shared" si="1"/>
        <v>96</v>
      </c>
      <c r="B41" s="34">
        <f>SUM(Decrements!D43:$D$45)/Decrements!D42</f>
        <v>0.64829320838478988</v>
      </c>
      <c r="C41" s="34">
        <f>SUM(Decrements!N43:$N$45)/Decrements!N42</f>
        <v>1.7591354273424049</v>
      </c>
      <c r="D41" s="37">
        <f t="shared" si="0"/>
        <v>1.7134873612593555</v>
      </c>
    </row>
    <row r="42" spans="1:4" x14ac:dyDescent="0.25">
      <c r="A42" s="34">
        <f t="shared" si="1"/>
        <v>97</v>
      </c>
      <c r="B42" s="34">
        <f>SUM(Decrements!D44:$D$45)/Decrements!D43</f>
        <v>0.5506754428005497</v>
      </c>
      <c r="C42" s="34">
        <f>SUM(Decrements!N44:$N$45)/Decrements!N43</f>
        <v>1.3142560185000001</v>
      </c>
      <c r="D42" s="37">
        <f t="shared" si="0"/>
        <v>1.3866254355126804</v>
      </c>
    </row>
    <row r="43" spans="1:4" x14ac:dyDescent="0.25">
      <c r="A43" s="34">
        <f t="shared" si="1"/>
        <v>98</v>
      </c>
      <c r="B43" s="34">
        <f>SUM(Decrements!D45:$D$45)/Decrements!D44</f>
        <v>0.38068949999999985</v>
      </c>
      <c r="C43" s="34">
        <f>SUM(Decrements!N45:$N$45)/Decrements!N44</f>
        <v>0.74645000000000006</v>
      </c>
      <c r="D43" s="37">
        <f t="shared" si="0"/>
        <v>0.96078431372549111</v>
      </c>
    </row>
  </sheetData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6B0A0-74AB-4963-AF5D-B17C0A09DDA7}">
  <dimension ref="A1:T38"/>
  <sheetViews>
    <sheetView topLeftCell="J1" workbookViewId="0">
      <selection activeCell="Q36" sqref="Q36"/>
    </sheetView>
  </sheetViews>
  <sheetFormatPr defaultRowHeight="16.5" x14ac:dyDescent="0.3"/>
  <cols>
    <col min="1" max="1" width="9.140625" style="30"/>
    <col min="2" max="2" width="9.28515625" style="30" bestFit="1" customWidth="1"/>
    <col min="3" max="3" width="11.28515625" style="30" bestFit="1" customWidth="1"/>
    <col min="4" max="4" width="9.140625" style="30"/>
    <col min="5" max="5" width="9.28515625" style="30" bestFit="1" customWidth="1"/>
    <col min="6" max="7" width="12.85546875" style="30" bestFit="1" customWidth="1"/>
    <col min="8" max="8" width="10.140625" style="30" bestFit="1" customWidth="1"/>
    <col min="9" max="9" width="9.28515625" style="30" bestFit="1" customWidth="1"/>
    <col min="10" max="10" width="9.140625" style="30"/>
    <col min="11" max="11" width="11" style="30" customWidth="1"/>
    <col min="12" max="12" width="11.28515625" style="30" bestFit="1" customWidth="1"/>
    <col min="13" max="14" width="9.140625" style="30"/>
    <col min="15" max="15" width="9.28515625" style="30" bestFit="1" customWidth="1"/>
    <col min="16" max="18" width="11.28515625" style="30" bestFit="1" customWidth="1"/>
    <col min="19" max="20" width="9.140625" style="30"/>
    <col min="21" max="21" width="10.42578125" style="30" customWidth="1"/>
    <col min="22" max="16384" width="9.140625" style="30"/>
  </cols>
  <sheetData>
    <row r="1" spans="1:20" ht="18.75" x14ac:dyDescent="0.3">
      <c r="A1" s="30" t="s">
        <v>58</v>
      </c>
      <c r="H1" s="30" t="s">
        <v>63</v>
      </c>
      <c r="I1" s="38">
        <v>0.03</v>
      </c>
      <c r="T1" s="39" t="s">
        <v>67</v>
      </c>
    </row>
    <row r="2" spans="1:20" ht="18.75" x14ac:dyDescent="0.3">
      <c r="A2" s="39" t="s">
        <v>69</v>
      </c>
      <c r="I2" s="38"/>
      <c r="O2" s="39" t="s">
        <v>70</v>
      </c>
      <c r="T2" s="40"/>
    </row>
    <row r="3" spans="1:20" s="2" customFormat="1" ht="18" x14ac:dyDescent="0.25">
      <c r="A3" s="2" t="s">
        <v>54</v>
      </c>
      <c r="F3" s="41"/>
      <c r="G3" s="44" t="s">
        <v>62</v>
      </c>
      <c r="H3" s="44"/>
      <c r="I3" s="44"/>
      <c r="K3" s="2" t="s">
        <v>64</v>
      </c>
      <c r="O3" s="2" t="s">
        <v>56</v>
      </c>
      <c r="P3" s="2" t="s">
        <v>60</v>
      </c>
      <c r="T3" s="39" t="s">
        <v>68</v>
      </c>
    </row>
    <row r="4" spans="1:20" s="2" customFormat="1" ht="18" x14ac:dyDescent="0.25">
      <c r="A4" s="2" t="s">
        <v>48</v>
      </c>
      <c r="C4" s="42">
        <v>200000</v>
      </c>
      <c r="E4" s="2" t="s">
        <v>56</v>
      </c>
      <c r="F4" s="2" t="s">
        <v>60</v>
      </c>
      <c r="G4" s="2" t="s">
        <v>61</v>
      </c>
      <c r="H4" s="2" t="s">
        <v>61</v>
      </c>
      <c r="K4" s="2" t="s">
        <v>65</v>
      </c>
      <c r="L4" s="2" t="s">
        <v>65</v>
      </c>
      <c r="Q4" s="2" t="s">
        <v>61</v>
      </c>
      <c r="R4" s="2" t="s">
        <v>61</v>
      </c>
      <c r="T4" s="40"/>
    </row>
    <row r="5" spans="1:20" s="2" customFormat="1" ht="18" x14ac:dyDescent="0.25">
      <c r="A5" s="2" t="s">
        <v>49</v>
      </c>
      <c r="B5" s="2">
        <v>60</v>
      </c>
      <c r="E5" s="2">
        <v>0</v>
      </c>
      <c r="F5" s="42">
        <f>-C4-Initial_Expense</f>
        <v>-202000</v>
      </c>
      <c r="G5" s="42">
        <f>400000</f>
        <v>400000</v>
      </c>
      <c r="H5" s="42">
        <f>600000</f>
        <v>600000</v>
      </c>
      <c r="K5" s="42">
        <f>600000</f>
        <v>600000</v>
      </c>
      <c r="L5" s="42">
        <f>400000</f>
        <v>400000</v>
      </c>
      <c r="O5" s="2">
        <f>E5</f>
        <v>0</v>
      </c>
      <c r="P5" s="2">
        <f>F5</f>
        <v>-202000</v>
      </c>
      <c r="Q5" s="42">
        <f>600000</f>
        <v>600000</v>
      </c>
      <c r="R5" s="42">
        <f>400000</f>
        <v>400000</v>
      </c>
      <c r="T5" s="39" t="s">
        <v>66</v>
      </c>
    </row>
    <row r="6" spans="1:20" s="2" customFormat="1" ht="13.5" x14ac:dyDescent="0.25">
      <c r="A6" s="2" t="s">
        <v>1</v>
      </c>
      <c r="B6" s="2" t="s">
        <v>2</v>
      </c>
      <c r="E6" s="2">
        <f t="shared" ref="E6:E26" si="0">1+E5</f>
        <v>1</v>
      </c>
      <c r="F6" s="42">
        <f t="shared" ref="F6:F25" si="1">-Renewal_Expense *(1+ CPI)^E6</f>
        <v>-103</v>
      </c>
      <c r="G6" s="42">
        <f t="shared" ref="G6:G26" si="2">G5*(1+CPI + 3%)</f>
        <v>424000</v>
      </c>
      <c r="H6" s="42">
        <f t="shared" ref="H6:H26" si="3">H5*(1+CPI + 3%)</f>
        <v>636000</v>
      </c>
      <c r="K6" s="42">
        <f t="shared" ref="K6:K26" si="4">K5*(1+CPI + 7%)</f>
        <v>660000</v>
      </c>
      <c r="L6" s="42">
        <f t="shared" ref="L6:L26" si="5">L5*(1+CPI + 7%)</f>
        <v>440000.00000000006</v>
      </c>
      <c r="O6" s="2">
        <f t="shared" ref="O6:O25" si="6">E6</f>
        <v>1</v>
      </c>
      <c r="P6" s="2">
        <f t="shared" ref="P6:P25" si="7">F6</f>
        <v>-103</v>
      </c>
      <c r="Q6" s="42">
        <f t="shared" ref="Q6:Q36" si="8">Q5*(1+CPI + 3%)</f>
        <v>636000</v>
      </c>
      <c r="R6" s="42">
        <f t="shared" ref="R6:R36" si="9">R5*(1+CPI + 3%)</f>
        <v>424000</v>
      </c>
      <c r="T6" s="2" t="s">
        <v>71</v>
      </c>
    </row>
    <row r="7" spans="1:20" s="2" customFormat="1" ht="13.5" x14ac:dyDescent="0.25">
      <c r="A7" s="2" t="s">
        <v>55</v>
      </c>
      <c r="C7" s="2">
        <f>'Loan duration'!C5</f>
        <v>21.40519137369429</v>
      </c>
      <c r="E7" s="2">
        <f t="shared" si="0"/>
        <v>2</v>
      </c>
      <c r="F7" s="42">
        <f t="shared" si="1"/>
        <v>-106.08999999999999</v>
      </c>
      <c r="G7" s="42">
        <f t="shared" si="2"/>
        <v>449440</v>
      </c>
      <c r="H7" s="42">
        <f t="shared" si="3"/>
        <v>674160</v>
      </c>
      <c r="K7" s="42">
        <f t="shared" si="4"/>
        <v>726000.00000000012</v>
      </c>
      <c r="L7" s="42">
        <f t="shared" si="5"/>
        <v>484000.00000000012</v>
      </c>
      <c r="O7" s="2">
        <f t="shared" si="6"/>
        <v>2</v>
      </c>
      <c r="P7" s="2">
        <f t="shared" si="7"/>
        <v>-106.08999999999999</v>
      </c>
      <c r="Q7" s="42">
        <f t="shared" si="8"/>
        <v>674160</v>
      </c>
      <c r="R7" s="42">
        <f t="shared" si="9"/>
        <v>449440</v>
      </c>
    </row>
    <row r="8" spans="1:20" s="2" customFormat="1" ht="18" x14ac:dyDescent="0.25">
      <c r="E8" s="2">
        <f t="shared" si="0"/>
        <v>3</v>
      </c>
      <c r="F8" s="42">
        <f t="shared" si="1"/>
        <v>-109.2727</v>
      </c>
      <c r="G8" s="42">
        <f t="shared" si="2"/>
        <v>476406.4</v>
      </c>
      <c r="H8" s="42">
        <f t="shared" si="3"/>
        <v>714609.60000000009</v>
      </c>
      <c r="K8" s="42">
        <f t="shared" si="4"/>
        <v>798600.00000000023</v>
      </c>
      <c r="L8" s="42">
        <f t="shared" si="5"/>
        <v>532400.00000000012</v>
      </c>
      <c r="O8" s="2">
        <f t="shared" si="6"/>
        <v>3</v>
      </c>
      <c r="P8" s="2">
        <f t="shared" si="7"/>
        <v>-109.2727</v>
      </c>
      <c r="Q8" s="42">
        <f t="shared" si="8"/>
        <v>714609.60000000009</v>
      </c>
      <c r="R8" s="42">
        <f t="shared" si="9"/>
        <v>476406.4</v>
      </c>
      <c r="T8" s="39" t="s">
        <v>77</v>
      </c>
    </row>
    <row r="9" spans="1:20" s="2" customFormat="1" ht="13.5" x14ac:dyDescent="0.25">
      <c r="C9" s="2" t="s">
        <v>59</v>
      </c>
      <c r="E9" s="2">
        <f t="shared" si="0"/>
        <v>4</v>
      </c>
      <c r="F9" s="42">
        <f t="shared" si="1"/>
        <v>-112.55088099999999</v>
      </c>
      <c r="G9" s="42">
        <f t="shared" si="2"/>
        <v>504990.78400000004</v>
      </c>
      <c r="H9" s="42">
        <f t="shared" si="3"/>
        <v>757486.17600000009</v>
      </c>
      <c r="K9" s="42">
        <f t="shared" si="4"/>
        <v>878460.00000000035</v>
      </c>
      <c r="L9" s="42">
        <f t="shared" si="5"/>
        <v>585640.00000000023</v>
      </c>
      <c r="O9" s="2">
        <f t="shared" si="6"/>
        <v>4</v>
      </c>
      <c r="P9" s="2">
        <f t="shared" si="7"/>
        <v>-112.55088099999999</v>
      </c>
      <c r="Q9" s="42">
        <f t="shared" si="8"/>
        <v>757486.17600000009</v>
      </c>
      <c r="R9" s="42">
        <f t="shared" si="9"/>
        <v>504990.78400000004</v>
      </c>
      <c r="T9" s="2" t="s">
        <v>72</v>
      </c>
    </row>
    <row r="10" spans="1:20" s="2" customFormat="1" ht="13.5" x14ac:dyDescent="0.25">
      <c r="A10" s="2" t="s">
        <v>57</v>
      </c>
      <c r="B10" s="2">
        <v>1</v>
      </c>
      <c r="C10" s="43">
        <v>0.03</v>
      </c>
      <c r="E10" s="2">
        <f t="shared" si="0"/>
        <v>5</v>
      </c>
      <c r="F10" s="42">
        <f t="shared" si="1"/>
        <v>-115.92740742999999</v>
      </c>
      <c r="G10" s="42">
        <f t="shared" si="2"/>
        <v>535290.2310400001</v>
      </c>
      <c r="H10" s="42">
        <f t="shared" si="3"/>
        <v>802935.34656000009</v>
      </c>
      <c r="K10" s="42">
        <f t="shared" si="4"/>
        <v>966306.00000000047</v>
      </c>
      <c r="L10" s="42">
        <f t="shared" si="5"/>
        <v>644204.00000000035</v>
      </c>
      <c r="O10" s="2">
        <f t="shared" si="6"/>
        <v>5</v>
      </c>
      <c r="P10" s="2">
        <f t="shared" si="7"/>
        <v>-115.92740742999999</v>
      </c>
      <c r="Q10" s="42">
        <f t="shared" si="8"/>
        <v>802935.34656000009</v>
      </c>
      <c r="R10" s="42">
        <f t="shared" si="9"/>
        <v>535290.2310400001</v>
      </c>
      <c r="T10" s="2" t="s">
        <v>73</v>
      </c>
    </row>
    <row r="11" spans="1:20" s="2" customFormat="1" ht="13.5" x14ac:dyDescent="0.25">
      <c r="B11" s="2">
        <v>2</v>
      </c>
      <c r="C11" s="43">
        <v>0.05</v>
      </c>
      <c r="E11" s="2">
        <f t="shared" si="0"/>
        <v>6</v>
      </c>
      <c r="F11" s="42">
        <f t="shared" si="1"/>
        <v>-119.40522965289999</v>
      </c>
      <c r="G11" s="42">
        <f t="shared" si="2"/>
        <v>567407.64490240009</v>
      </c>
      <c r="H11" s="42">
        <f t="shared" si="3"/>
        <v>851111.46735360019</v>
      </c>
      <c r="K11" s="42">
        <f t="shared" si="4"/>
        <v>1062936.6000000006</v>
      </c>
      <c r="L11" s="42">
        <f t="shared" si="5"/>
        <v>708624.40000000049</v>
      </c>
      <c r="O11" s="2">
        <f t="shared" si="6"/>
        <v>6</v>
      </c>
      <c r="P11" s="2">
        <f t="shared" si="7"/>
        <v>-119.40522965289999</v>
      </c>
      <c r="Q11" s="42">
        <f t="shared" si="8"/>
        <v>851111.46735360019</v>
      </c>
      <c r="R11" s="42">
        <f t="shared" si="9"/>
        <v>567407.64490240009</v>
      </c>
      <c r="T11" s="2" t="s">
        <v>74</v>
      </c>
    </row>
    <row r="12" spans="1:20" s="2" customFormat="1" ht="13.5" x14ac:dyDescent="0.25">
      <c r="B12" s="2">
        <v>3</v>
      </c>
      <c r="C12" s="43">
        <v>7.0000000000000007E-2</v>
      </c>
      <c r="E12" s="2">
        <f t="shared" si="0"/>
        <v>7</v>
      </c>
      <c r="F12" s="42">
        <f t="shared" si="1"/>
        <v>-122.987386542487</v>
      </c>
      <c r="G12" s="42">
        <f t="shared" si="2"/>
        <v>601452.10359654413</v>
      </c>
      <c r="H12" s="42">
        <f t="shared" si="3"/>
        <v>902178.15539481631</v>
      </c>
      <c r="K12" s="42">
        <f t="shared" si="4"/>
        <v>1169230.2600000007</v>
      </c>
      <c r="L12" s="42">
        <f t="shared" si="5"/>
        <v>779486.84000000055</v>
      </c>
      <c r="O12" s="2">
        <f t="shared" si="6"/>
        <v>7</v>
      </c>
      <c r="P12" s="2">
        <f t="shared" si="7"/>
        <v>-122.987386542487</v>
      </c>
      <c r="Q12" s="42">
        <f t="shared" si="8"/>
        <v>902178.15539481631</v>
      </c>
      <c r="R12" s="42">
        <f t="shared" si="9"/>
        <v>601452.10359654413</v>
      </c>
      <c r="T12" s="2" t="s">
        <v>75</v>
      </c>
    </row>
    <row r="13" spans="1:20" s="2" customFormat="1" ht="13.5" x14ac:dyDescent="0.25">
      <c r="E13" s="2">
        <f t="shared" si="0"/>
        <v>8</v>
      </c>
      <c r="F13" s="42">
        <f t="shared" si="1"/>
        <v>-126.67700813876159</v>
      </c>
      <c r="G13" s="42">
        <f t="shared" si="2"/>
        <v>637539.22981233685</v>
      </c>
      <c r="H13" s="42">
        <f t="shared" si="3"/>
        <v>956308.84471850528</v>
      </c>
      <c r="K13" s="42">
        <f t="shared" si="4"/>
        <v>1286153.2860000008</v>
      </c>
      <c r="L13" s="42">
        <f t="shared" si="5"/>
        <v>857435.52400000067</v>
      </c>
      <c r="O13" s="2">
        <f t="shared" si="6"/>
        <v>8</v>
      </c>
      <c r="P13" s="2">
        <f t="shared" si="7"/>
        <v>-126.67700813876159</v>
      </c>
      <c r="Q13" s="42">
        <f t="shared" si="8"/>
        <v>956308.84471850528</v>
      </c>
      <c r="R13" s="42">
        <f t="shared" si="9"/>
        <v>637539.22981233685</v>
      </c>
      <c r="T13" s="2" t="s">
        <v>76</v>
      </c>
    </row>
    <row r="14" spans="1:20" s="2" customFormat="1" ht="13.5" x14ac:dyDescent="0.25">
      <c r="E14" s="2">
        <f t="shared" si="0"/>
        <v>9</v>
      </c>
      <c r="F14" s="42">
        <f t="shared" si="1"/>
        <v>-130.47731838292444</v>
      </c>
      <c r="G14" s="42">
        <f t="shared" si="2"/>
        <v>675791.58360107709</v>
      </c>
      <c r="H14" s="42">
        <f t="shared" si="3"/>
        <v>1013687.3754016156</v>
      </c>
      <c r="K14" s="42">
        <f t="shared" si="4"/>
        <v>1414768.6146000009</v>
      </c>
      <c r="L14" s="42">
        <f t="shared" si="5"/>
        <v>943179.07640000083</v>
      </c>
      <c r="O14" s="2">
        <f t="shared" si="6"/>
        <v>9</v>
      </c>
      <c r="P14" s="2">
        <f t="shared" si="7"/>
        <v>-130.47731838292444</v>
      </c>
      <c r="Q14" s="42">
        <f t="shared" si="8"/>
        <v>1013687.3754016156</v>
      </c>
      <c r="R14" s="42">
        <f t="shared" si="9"/>
        <v>675791.58360107709</v>
      </c>
    </row>
    <row r="15" spans="1:20" s="2" customFormat="1" ht="13.5" x14ac:dyDescent="0.25">
      <c r="E15" s="2">
        <f t="shared" si="0"/>
        <v>10</v>
      </c>
      <c r="F15" s="42">
        <f t="shared" si="1"/>
        <v>-134.39163793441219</v>
      </c>
      <c r="G15" s="42">
        <f t="shared" si="2"/>
        <v>716339.0786171417</v>
      </c>
      <c r="H15" s="42">
        <f t="shared" si="3"/>
        <v>1074508.6179257126</v>
      </c>
      <c r="K15" s="42">
        <f t="shared" si="4"/>
        <v>1556245.4760600012</v>
      </c>
      <c r="L15" s="42">
        <f t="shared" si="5"/>
        <v>1037496.9840400011</v>
      </c>
      <c r="O15" s="2">
        <f t="shared" si="6"/>
        <v>10</v>
      </c>
      <c r="P15" s="2">
        <f t="shared" si="7"/>
        <v>-134.39163793441219</v>
      </c>
      <c r="Q15" s="42">
        <f t="shared" si="8"/>
        <v>1074508.6179257126</v>
      </c>
      <c r="R15" s="42">
        <f t="shared" si="9"/>
        <v>716339.0786171417</v>
      </c>
    </row>
    <row r="16" spans="1:20" s="2" customFormat="1" ht="13.5" x14ac:dyDescent="0.25">
      <c r="E16" s="2">
        <f t="shared" si="0"/>
        <v>11</v>
      </c>
      <c r="F16" s="42">
        <f t="shared" si="1"/>
        <v>-138.42338707244454</v>
      </c>
      <c r="G16" s="42">
        <f t="shared" si="2"/>
        <v>759319.42333417025</v>
      </c>
      <c r="H16" s="42">
        <f t="shared" si="3"/>
        <v>1138979.1350012554</v>
      </c>
      <c r="K16" s="42">
        <f t="shared" si="4"/>
        <v>1711870.0236660014</v>
      </c>
      <c r="L16" s="42">
        <f t="shared" si="5"/>
        <v>1141246.6824440013</v>
      </c>
      <c r="O16" s="2">
        <f t="shared" si="6"/>
        <v>11</v>
      </c>
      <c r="P16" s="2">
        <f t="shared" si="7"/>
        <v>-138.42338707244454</v>
      </c>
      <c r="Q16" s="42">
        <f t="shared" si="8"/>
        <v>1138979.1350012554</v>
      </c>
      <c r="R16" s="42">
        <f t="shared" si="9"/>
        <v>759319.42333417025</v>
      </c>
    </row>
    <row r="17" spans="5:18" s="2" customFormat="1" ht="13.5" x14ac:dyDescent="0.25">
      <c r="E17" s="2">
        <f t="shared" si="0"/>
        <v>12</v>
      </c>
      <c r="F17" s="42">
        <f t="shared" si="1"/>
        <v>-142.57608868461787</v>
      </c>
      <c r="G17" s="42">
        <f t="shared" si="2"/>
        <v>804878.58873422048</v>
      </c>
      <c r="H17" s="42">
        <f t="shared" si="3"/>
        <v>1207317.8831013308</v>
      </c>
      <c r="K17" s="42">
        <f t="shared" si="4"/>
        <v>1883057.0260326017</v>
      </c>
      <c r="L17" s="42">
        <f t="shared" si="5"/>
        <v>1255371.3506884016</v>
      </c>
      <c r="O17" s="2">
        <f t="shared" si="6"/>
        <v>12</v>
      </c>
      <c r="P17" s="2">
        <f t="shared" si="7"/>
        <v>-142.57608868461787</v>
      </c>
      <c r="Q17" s="42">
        <f t="shared" si="8"/>
        <v>1207317.8831013308</v>
      </c>
      <c r="R17" s="42">
        <f t="shared" si="9"/>
        <v>804878.58873422048</v>
      </c>
    </row>
    <row r="18" spans="5:18" s="2" customFormat="1" ht="13.5" x14ac:dyDescent="0.25">
      <c r="E18" s="2">
        <f t="shared" si="0"/>
        <v>13</v>
      </c>
      <c r="F18" s="42">
        <f t="shared" si="1"/>
        <v>-146.8533713451564</v>
      </c>
      <c r="G18" s="42">
        <f t="shared" si="2"/>
        <v>853171.30405827379</v>
      </c>
      <c r="H18" s="42">
        <f t="shared" si="3"/>
        <v>1279756.9560874107</v>
      </c>
      <c r="K18" s="42">
        <f t="shared" si="4"/>
        <v>2071362.728635862</v>
      </c>
      <c r="L18" s="42">
        <f t="shared" si="5"/>
        <v>1380908.485757242</v>
      </c>
      <c r="O18" s="2">
        <f t="shared" si="6"/>
        <v>13</v>
      </c>
      <c r="P18" s="2">
        <f t="shared" si="7"/>
        <v>-146.8533713451564</v>
      </c>
      <c r="Q18" s="42">
        <f t="shared" si="8"/>
        <v>1279756.9560874107</v>
      </c>
      <c r="R18" s="42">
        <f t="shared" si="9"/>
        <v>853171.30405827379</v>
      </c>
    </row>
    <row r="19" spans="5:18" s="2" customFormat="1" ht="13.5" x14ac:dyDescent="0.25">
      <c r="E19" s="2">
        <f t="shared" si="0"/>
        <v>14</v>
      </c>
      <c r="F19" s="42">
        <f t="shared" si="1"/>
        <v>-151.25897248551109</v>
      </c>
      <c r="G19" s="42">
        <f t="shared" si="2"/>
        <v>904361.58230177022</v>
      </c>
      <c r="H19" s="42">
        <f t="shared" si="3"/>
        <v>1356542.3734526555</v>
      </c>
      <c r="K19" s="42">
        <f t="shared" si="4"/>
        <v>2278499.0014994484</v>
      </c>
      <c r="L19" s="42">
        <f t="shared" si="5"/>
        <v>1518999.3343329662</v>
      </c>
      <c r="O19" s="2">
        <f t="shared" si="6"/>
        <v>14</v>
      </c>
      <c r="P19" s="2">
        <f t="shared" si="7"/>
        <v>-151.25897248551109</v>
      </c>
      <c r="Q19" s="42">
        <f t="shared" si="8"/>
        <v>1356542.3734526555</v>
      </c>
      <c r="R19" s="42">
        <f t="shared" si="9"/>
        <v>904361.58230177022</v>
      </c>
    </row>
    <row r="20" spans="5:18" s="2" customFormat="1" ht="13.5" x14ac:dyDescent="0.25">
      <c r="E20" s="2">
        <f t="shared" si="0"/>
        <v>15</v>
      </c>
      <c r="F20" s="42">
        <f t="shared" si="1"/>
        <v>-155.79674166007644</v>
      </c>
      <c r="G20" s="42">
        <f t="shared" si="2"/>
        <v>958623.27723987645</v>
      </c>
      <c r="H20" s="42">
        <f t="shared" si="3"/>
        <v>1437934.915859815</v>
      </c>
      <c r="K20" s="42">
        <f t="shared" si="4"/>
        <v>2506348.9016493936</v>
      </c>
      <c r="L20" s="42">
        <f t="shared" si="5"/>
        <v>1670899.2677662631</v>
      </c>
      <c r="O20" s="2">
        <f t="shared" si="6"/>
        <v>15</v>
      </c>
      <c r="P20" s="2">
        <f t="shared" si="7"/>
        <v>-155.79674166007644</v>
      </c>
      <c r="Q20" s="42">
        <f t="shared" si="8"/>
        <v>1437934.915859815</v>
      </c>
      <c r="R20" s="42">
        <f t="shared" si="9"/>
        <v>958623.27723987645</v>
      </c>
    </row>
    <row r="21" spans="5:18" s="2" customFormat="1" ht="13.5" x14ac:dyDescent="0.25">
      <c r="E21" s="2">
        <f t="shared" si="0"/>
        <v>16</v>
      </c>
      <c r="F21" s="42">
        <f t="shared" si="1"/>
        <v>-160.4706439098787</v>
      </c>
      <c r="G21" s="42">
        <f t="shared" si="2"/>
        <v>1016140.6738742691</v>
      </c>
      <c r="H21" s="42">
        <f t="shared" si="3"/>
        <v>1524211.0108114039</v>
      </c>
      <c r="K21" s="42">
        <f t="shared" si="4"/>
        <v>2756983.7918143333</v>
      </c>
      <c r="L21" s="42">
        <f t="shared" si="5"/>
        <v>1837989.1945428895</v>
      </c>
      <c r="O21" s="2">
        <f t="shared" si="6"/>
        <v>16</v>
      </c>
      <c r="P21" s="2">
        <f t="shared" si="7"/>
        <v>-160.4706439098787</v>
      </c>
      <c r="Q21" s="42">
        <f t="shared" si="8"/>
        <v>1524211.0108114039</v>
      </c>
      <c r="R21" s="42">
        <f t="shared" si="9"/>
        <v>1016140.6738742691</v>
      </c>
    </row>
    <row r="22" spans="5:18" s="2" customFormat="1" ht="13.5" x14ac:dyDescent="0.25">
      <c r="E22" s="2">
        <f t="shared" si="0"/>
        <v>17</v>
      </c>
      <c r="F22" s="42">
        <f t="shared" si="1"/>
        <v>-165.28476322717506</v>
      </c>
      <c r="G22" s="42">
        <f t="shared" si="2"/>
        <v>1077109.1143067253</v>
      </c>
      <c r="H22" s="42">
        <f t="shared" si="3"/>
        <v>1615663.6714600881</v>
      </c>
      <c r="K22" s="42">
        <f t="shared" si="4"/>
        <v>3032682.1709957668</v>
      </c>
      <c r="L22" s="42">
        <f t="shared" si="5"/>
        <v>2021788.1139971786</v>
      </c>
      <c r="O22" s="2">
        <f t="shared" si="6"/>
        <v>17</v>
      </c>
      <c r="P22" s="2">
        <f t="shared" si="7"/>
        <v>-165.28476322717506</v>
      </c>
      <c r="Q22" s="42">
        <f t="shared" si="8"/>
        <v>1615663.6714600881</v>
      </c>
      <c r="R22" s="42">
        <f t="shared" si="9"/>
        <v>1077109.1143067253</v>
      </c>
    </row>
    <row r="23" spans="5:18" s="2" customFormat="1" ht="13.5" x14ac:dyDescent="0.25">
      <c r="E23" s="2">
        <f t="shared" si="0"/>
        <v>18</v>
      </c>
      <c r="F23" s="42">
        <f t="shared" si="1"/>
        <v>-170.24330612399032</v>
      </c>
      <c r="G23" s="42">
        <f t="shared" si="2"/>
        <v>1141735.6611651289</v>
      </c>
      <c r="H23" s="42">
        <f t="shared" si="3"/>
        <v>1712603.4917476934</v>
      </c>
      <c r="K23" s="42">
        <f t="shared" si="4"/>
        <v>3335950.3880953435</v>
      </c>
      <c r="L23" s="42">
        <f t="shared" si="5"/>
        <v>2223966.9253968964</v>
      </c>
      <c r="O23" s="2">
        <f t="shared" si="6"/>
        <v>18</v>
      </c>
      <c r="P23" s="2">
        <f t="shared" si="7"/>
        <v>-170.24330612399032</v>
      </c>
      <c r="Q23" s="42">
        <f t="shared" si="8"/>
        <v>1712603.4917476934</v>
      </c>
      <c r="R23" s="42">
        <f t="shared" si="9"/>
        <v>1141735.6611651289</v>
      </c>
    </row>
    <row r="24" spans="5:18" s="2" customFormat="1" ht="13.5" x14ac:dyDescent="0.25">
      <c r="E24" s="2">
        <f t="shared" si="0"/>
        <v>19</v>
      </c>
      <c r="F24" s="42">
        <f t="shared" si="1"/>
        <v>-175.35060530771003</v>
      </c>
      <c r="G24" s="42">
        <f t="shared" si="2"/>
        <v>1210239.8008350367</v>
      </c>
      <c r="H24" s="42">
        <f t="shared" si="3"/>
        <v>1815359.701252555</v>
      </c>
      <c r="K24" s="42">
        <f t="shared" si="4"/>
        <v>3669545.4269048781</v>
      </c>
      <c r="L24" s="42">
        <f t="shared" si="5"/>
        <v>2446363.6179365865</v>
      </c>
      <c r="O24" s="2">
        <f t="shared" si="6"/>
        <v>19</v>
      </c>
      <c r="P24" s="2">
        <f t="shared" si="7"/>
        <v>-175.35060530771003</v>
      </c>
      <c r="Q24" s="42">
        <f t="shared" si="8"/>
        <v>1815359.701252555</v>
      </c>
      <c r="R24" s="42">
        <f t="shared" si="9"/>
        <v>1210239.8008350367</v>
      </c>
    </row>
    <row r="25" spans="5:18" s="2" customFormat="1" ht="13.5" x14ac:dyDescent="0.25">
      <c r="E25" s="2">
        <f t="shared" si="0"/>
        <v>20</v>
      </c>
      <c r="F25" s="42">
        <f t="shared" si="1"/>
        <v>-180.61112346694134</v>
      </c>
      <c r="G25" s="42">
        <f t="shared" si="2"/>
        <v>1282854.1888851388</v>
      </c>
      <c r="H25" s="42">
        <f t="shared" si="3"/>
        <v>1924281.2833277085</v>
      </c>
      <c r="K25" s="42">
        <f t="shared" si="4"/>
        <v>4036499.9695953662</v>
      </c>
      <c r="L25" s="42">
        <f t="shared" si="5"/>
        <v>2690999.9797302452</v>
      </c>
      <c r="O25" s="2">
        <f t="shared" si="6"/>
        <v>20</v>
      </c>
      <c r="P25" s="2">
        <f t="shared" si="7"/>
        <v>-180.61112346694134</v>
      </c>
      <c r="Q25" s="42">
        <f t="shared" si="8"/>
        <v>1924281.2833277085</v>
      </c>
      <c r="R25" s="42">
        <f t="shared" si="9"/>
        <v>1282854.1888851388</v>
      </c>
    </row>
    <row r="26" spans="5:18" s="2" customFormat="1" ht="13.5" x14ac:dyDescent="0.25">
      <c r="E26" s="2">
        <f t="shared" si="0"/>
        <v>21</v>
      </c>
      <c r="F26" s="42">
        <f>-(Renewal_Expense+ Termination_Expense) *(1+ CPI)^E26 + C4*(1+CPI + 0.05)^E26</f>
        <v>1002860.1244708603</v>
      </c>
      <c r="G26" s="42">
        <f t="shared" si="2"/>
        <v>1359825.4402182472</v>
      </c>
      <c r="H26" s="42">
        <f t="shared" si="3"/>
        <v>2039738.1603273712</v>
      </c>
      <c r="K26" s="42">
        <f t="shared" si="4"/>
        <v>4440149.9665549034</v>
      </c>
      <c r="L26" s="42">
        <f t="shared" si="5"/>
        <v>2960099.97770327</v>
      </c>
      <c r="O26" s="2">
        <f>1+O25</f>
        <v>21</v>
      </c>
      <c r="P26" s="42">
        <f t="shared" ref="P26:P35" si="10">-Renewal_Expense *(1+ CPI)^O26</f>
        <v>-186.02945717094954</v>
      </c>
      <c r="Q26" s="42">
        <f t="shared" si="8"/>
        <v>2039738.1603273712</v>
      </c>
      <c r="R26" s="42">
        <f t="shared" si="9"/>
        <v>1359825.4402182472</v>
      </c>
    </row>
    <row r="27" spans="5:18" s="2" customFormat="1" ht="13.5" x14ac:dyDescent="0.25">
      <c r="O27" s="2">
        <f t="shared" ref="O27:O36" si="11">1+O26</f>
        <v>22</v>
      </c>
      <c r="P27" s="42">
        <f t="shared" si="10"/>
        <v>-191.61034088607803</v>
      </c>
      <c r="Q27" s="42">
        <f t="shared" si="8"/>
        <v>2162122.4499470135</v>
      </c>
      <c r="R27" s="42">
        <f t="shared" si="9"/>
        <v>1441414.9666313422</v>
      </c>
    </row>
    <row r="28" spans="5:18" s="2" customFormat="1" ht="13.5" x14ac:dyDescent="0.25">
      <c r="O28" s="2">
        <f t="shared" si="11"/>
        <v>23</v>
      </c>
      <c r="P28" s="42">
        <f t="shared" si="10"/>
        <v>-197.3586511126604</v>
      </c>
      <c r="Q28" s="42">
        <f t="shared" si="8"/>
        <v>2291849.7969438345</v>
      </c>
      <c r="R28" s="42">
        <f t="shared" si="9"/>
        <v>1527899.8646292228</v>
      </c>
    </row>
    <row r="29" spans="5:18" s="2" customFormat="1" ht="13.5" x14ac:dyDescent="0.25">
      <c r="O29" s="2">
        <f t="shared" si="11"/>
        <v>24</v>
      </c>
      <c r="P29" s="42">
        <f t="shared" si="10"/>
        <v>-203.27941064604019</v>
      </c>
      <c r="Q29" s="42">
        <f t="shared" si="8"/>
        <v>2429360.7847604649</v>
      </c>
      <c r="R29" s="42">
        <f t="shared" si="9"/>
        <v>1619573.8565069763</v>
      </c>
    </row>
    <row r="30" spans="5:18" s="2" customFormat="1" ht="13.5" x14ac:dyDescent="0.25">
      <c r="O30" s="2">
        <f t="shared" si="11"/>
        <v>25</v>
      </c>
      <c r="P30" s="42">
        <f t="shared" si="10"/>
        <v>-209.37779296542138</v>
      </c>
      <c r="Q30" s="42">
        <f t="shared" si="8"/>
        <v>2575122.4318460929</v>
      </c>
      <c r="R30" s="42">
        <f t="shared" si="9"/>
        <v>1716748.287897395</v>
      </c>
    </row>
    <row r="31" spans="5:18" s="2" customFormat="1" ht="13.5" x14ac:dyDescent="0.25">
      <c r="O31" s="2">
        <f t="shared" si="11"/>
        <v>26</v>
      </c>
      <c r="P31" s="42">
        <f t="shared" si="10"/>
        <v>-215.65912675438406</v>
      </c>
      <c r="Q31" s="42">
        <f t="shared" si="8"/>
        <v>2729629.7777568586</v>
      </c>
      <c r="R31" s="42">
        <f t="shared" si="9"/>
        <v>1819753.1851712388</v>
      </c>
    </row>
    <row r="32" spans="5:18" s="2" customFormat="1" ht="13.5" x14ac:dyDescent="0.25">
      <c r="O32" s="2">
        <f t="shared" si="11"/>
        <v>27</v>
      </c>
      <c r="P32" s="42">
        <f t="shared" si="10"/>
        <v>-222.12890055701556</v>
      </c>
      <c r="Q32" s="42">
        <f t="shared" si="8"/>
        <v>2893407.5644222703</v>
      </c>
      <c r="R32" s="42">
        <f t="shared" si="9"/>
        <v>1928938.3762815134</v>
      </c>
    </row>
    <row r="33" spans="15:18" s="2" customFormat="1" ht="13.5" x14ac:dyDescent="0.25">
      <c r="O33" s="2">
        <f t="shared" si="11"/>
        <v>28</v>
      </c>
      <c r="P33" s="42">
        <f t="shared" si="10"/>
        <v>-228.79276757372602</v>
      </c>
      <c r="Q33" s="42">
        <f t="shared" si="8"/>
        <v>3067012.0182876065</v>
      </c>
      <c r="R33" s="42">
        <f t="shared" si="9"/>
        <v>2044674.6788584043</v>
      </c>
    </row>
    <row r="34" spans="15:18" s="2" customFormat="1" ht="13.5" x14ac:dyDescent="0.25">
      <c r="O34" s="2">
        <f t="shared" si="11"/>
        <v>29</v>
      </c>
      <c r="P34" s="42">
        <f t="shared" si="10"/>
        <v>-235.65655060093778</v>
      </c>
      <c r="Q34" s="42">
        <f t="shared" si="8"/>
        <v>3251032.7393848631</v>
      </c>
      <c r="R34" s="42">
        <f t="shared" si="9"/>
        <v>2167355.1595899086</v>
      </c>
    </row>
    <row r="35" spans="15:18" s="2" customFormat="1" ht="13.5" x14ac:dyDescent="0.25">
      <c r="O35" s="2">
        <f t="shared" si="11"/>
        <v>30</v>
      </c>
      <c r="P35" s="42">
        <f t="shared" si="10"/>
        <v>-242.72624711896592</v>
      </c>
      <c r="Q35" s="42">
        <f t="shared" si="8"/>
        <v>3446094.7037479552</v>
      </c>
      <c r="R35" s="42">
        <f t="shared" si="9"/>
        <v>2297396.4691653033</v>
      </c>
    </row>
    <row r="36" spans="15:18" s="2" customFormat="1" ht="13.5" x14ac:dyDescent="0.25">
      <c r="O36" s="2">
        <f t="shared" si="11"/>
        <v>31</v>
      </c>
      <c r="P36" s="42">
        <f>-(Renewal_Expense+ Termination_Expense) *(1+ CPI)^O36 + C4*(1+CPI + 0.05)^O36</f>
        <v>2168283.7193146809</v>
      </c>
      <c r="Q36" s="42">
        <f t="shared" si="8"/>
        <v>3652860.3859728328</v>
      </c>
      <c r="R36" s="42">
        <f t="shared" si="9"/>
        <v>2435240.2573152217</v>
      </c>
    </row>
    <row r="37" spans="15:18" s="2" customFormat="1" ht="13.5" x14ac:dyDescent="0.25"/>
    <row r="38" spans="15:18" s="2" customFormat="1" ht="13.5" x14ac:dyDescent="0.25"/>
  </sheetData>
  <mergeCells count="1">
    <mergeCell ref="G3:I3"/>
  </mergeCells>
  <pageMargins left="0.7" right="0.7" top="0.75" bottom="0.75" header="0.3" footer="0.3"/>
  <pageSetup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BB693-D143-4AC4-BF8D-1B9EC0B20141}">
  <dimension ref="B3:B19"/>
  <sheetViews>
    <sheetView tabSelected="1" workbookViewId="0">
      <selection activeCell="B19" sqref="B19"/>
    </sheetView>
  </sheetViews>
  <sheetFormatPr defaultRowHeight="15" x14ac:dyDescent="0.25"/>
  <sheetData>
    <row r="3" spans="2:2" x14ac:dyDescent="0.25">
      <c r="B3" t="s">
        <v>78</v>
      </c>
    </row>
    <row r="19" spans="2:2" x14ac:dyDescent="0.25">
      <c r="B19" t="s">
        <v>79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7</vt:i4>
      </vt:variant>
    </vt:vector>
  </HeadingPairs>
  <TitlesOfParts>
    <vt:vector size="16" baseType="lpstr">
      <vt:lpstr>Notes</vt:lpstr>
      <vt:lpstr>IA95_97 Ult Male</vt:lpstr>
      <vt:lpstr>Data</vt:lpstr>
      <vt:lpstr>Assumptions</vt:lpstr>
      <vt:lpstr>Decrements</vt:lpstr>
      <vt:lpstr>Force of decrement</vt:lpstr>
      <vt:lpstr>Loan duration</vt:lpstr>
      <vt:lpstr>Sketch</vt:lpstr>
      <vt:lpstr>Example sketch</vt:lpstr>
      <vt:lpstr>Assumption_movements</vt:lpstr>
      <vt:lpstr>CPI</vt:lpstr>
      <vt:lpstr>death_only</vt:lpstr>
      <vt:lpstr>IA95_97_Ult_Male</vt:lpstr>
      <vt:lpstr>Initial_Expense</vt:lpstr>
      <vt:lpstr>Renewal_Expense</vt:lpstr>
      <vt:lpstr>Termination_Expense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A</dc:creator>
  <cp:lastModifiedBy>Mike Callan</cp:lastModifiedBy>
  <dcterms:created xsi:type="dcterms:W3CDTF">2019-01-22T21:35:13Z</dcterms:created>
  <dcterms:modified xsi:type="dcterms:W3CDTF">2020-01-22T04:28:53Z</dcterms:modified>
</cp:coreProperties>
</file>