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-120" yWindow="-120" windowWidth="19320" windowHeight="9060" activeTab="1"/>
  </bookViews>
  <sheets>
    <sheet name="6.20" sheetId="4" r:id="rId1"/>
    <sheet name="6.21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5" l="1"/>
  <c r="F8" i="5"/>
  <c r="F10" i="5"/>
  <c r="I9" i="5" l="1"/>
  <c r="H5" i="5"/>
  <c r="L8" i="5"/>
  <c r="K7" i="4" l="1"/>
  <c r="K8" i="4"/>
  <c r="K9" i="4"/>
  <c r="K10" i="4"/>
  <c r="K11" i="4"/>
  <c r="K6" i="4"/>
  <c r="J8" i="4" l="1"/>
  <c r="J7" i="4"/>
  <c r="J10" i="4"/>
  <c r="F7" i="4"/>
  <c r="G5" i="5"/>
  <c r="I5" i="5"/>
  <c r="J5" i="5" s="1"/>
  <c r="J11" i="4" l="1"/>
  <c r="J9" i="4"/>
  <c r="J6" i="4"/>
  <c r="F7" i="5"/>
  <c r="G7" i="5" s="1"/>
  <c r="G6" i="5"/>
  <c r="L7" i="5"/>
  <c r="H7" i="5" s="1"/>
  <c r="M7" i="4"/>
  <c r="H5" i="4"/>
  <c r="I5" i="4" s="1"/>
  <c r="F5" i="4"/>
  <c r="F6" i="4"/>
  <c r="G7" i="4"/>
  <c r="G5" i="4"/>
  <c r="G6" i="4"/>
  <c r="H6" i="5" l="1"/>
  <c r="I6" i="5" s="1"/>
  <c r="I7" i="5"/>
  <c r="F11" i="5"/>
  <c r="G11" i="5" s="1"/>
  <c r="H11" i="5" s="1"/>
  <c r="G10" i="5"/>
  <c r="H10" i="5" s="1"/>
  <c r="I10" i="5" s="1"/>
  <c r="F9" i="5"/>
  <c r="G9" i="5" s="1"/>
  <c r="H9" i="5" s="1"/>
  <c r="G8" i="5"/>
  <c r="H8" i="5" s="1"/>
  <c r="H11" i="4"/>
  <c r="H10" i="4"/>
  <c r="H9" i="4"/>
  <c r="H8" i="4"/>
  <c r="H7" i="4"/>
  <c r="I7" i="4" s="1"/>
  <c r="H6" i="4"/>
  <c r="I6" i="4" s="1"/>
  <c r="M6" i="4"/>
  <c r="G11" i="4"/>
  <c r="I11" i="4" s="1"/>
  <c r="G10" i="4"/>
  <c r="I10" i="4" s="1"/>
  <c r="G9" i="4"/>
  <c r="I9" i="4" s="1"/>
  <c r="G8" i="4"/>
  <c r="I8" i="4" s="1"/>
  <c r="F11" i="4"/>
  <c r="F10" i="4"/>
  <c r="F9" i="4"/>
  <c r="F8" i="4"/>
  <c r="E11" i="4"/>
  <c r="E10" i="4"/>
  <c r="E9" i="4"/>
  <c r="E8" i="4"/>
  <c r="E7" i="4"/>
  <c r="E6" i="4"/>
  <c r="E11" i="5"/>
  <c r="E10" i="5"/>
  <c r="E9" i="5"/>
  <c r="E8" i="5"/>
  <c r="E7" i="5"/>
  <c r="E6" i="5"/>
  <c r="J11" i="5" l="1"/>
  <c r="J10" i="5"/>
  <c r="J7" i="5"/>
  <c r="J6" i="5"/>
  <c r="I8" i="5"/>
  <c r="I11" i="5"/>
  <c r="J9" i="5" l="1"/>
  <c r="J8" i="5"/>
</calcChain>
</file>

<file path=xl/comments1.xml><?xml version="1.0" encoding="utf-8"?>
<comments xmlns="http://schemas.openxmlformats.org/spreadsheetml/2006/main">
  <authors>
    <author>Vincent Zhu</author>
  </authors>
  <commentList>
    <comment ref="G5" authorId="0" shapeId="0">
      <text>
        <r>
          <rPr>
            <sz val="9"/>
            <color indexed="81"/>
            <rFont val="Tahoma"/>
            <family val="2"/>
          </rPr>
          <t xml:space="preserve">plus </t>
        </r>
        <r>
          <rPr>
            <b/>
            <sz val="9"/>
            <color indexed="81"/>
            <rFont val="Tahoma"/>
            <family val="2"/>
          </rPr>
          <t>UPR</t>
        </r>
      </text>
    </comment>
  </commentList>
</comments>
</file>

<file path=xl/sharedStrings.xml><?xml version="1.0" encoding="utf-8"?>
<sst xmlns="http://schemas.openxmlformats.org/spreadsheetml/2006/main" count="41" uniqueCount="28">
  <si>
    <t>Premiums</t>
  </si>
  <si>
    <t>Claims</t>
  </si>
  <si>
    <t>Expenses</t>
  </si>
  <si>
    <t>Net Cash Flow</t>
  </si>
  <si>
    <t>Profit</t>
  </si>
  <si>
    <t>PV Carrier</t>
  </si>
  <si>
    <t>BEL</t>
  </si>
  <si>
    <t>Policy liability</t>
  </si>
  <si>
    <t>Months</t>
  </si>
  <si>
    <t>1 to 6</t>
  </si>
  <si>
    <t>7 to 12</t>
  </si>
  <si>
    <t>13 to 18</t>
  </si>
  <si>
    <t>19 to 24</t>
  </si>
  <si>
    <t>25 to 30</t>
  </si>
  <si>
    <t>31 to 36</t>
  </si>
  <si>
    <t>UPR</t>
  </si>
  <si>
    <t>DAC</t>
  </si>
  <si>
    <t>BEL (t=0)</t>
  </si>
  <si>
    <t>At t = 0</t>
  </si>
  <si>
    <t>PV Prem</t>
  </si>
  <si>
    <t>PVFPM</t>
  </si>
  <si>
    <t>AERC %</t>
  </si>
  <si>
    <t>Table 6.21: Group risk policy – accumulation method</t>
  </si>
  <si>
    <t>Table 6.20: Group risk policy – projection method</t>
  </si>
  <si>
    <t>Profit - Vinc</t>
  </si>
  <si>
    <t>PV AER carrier</t>
  </si>
  <si>
    <t>Profit Margin</t>
  </si>
  <si>
    <t>*Premium is the driver as it is relatively certain over the 3 years although under accumulation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</si>
</sst>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ACD7EC"/>
        <bgColor indexed="64"/>
      </patternFill>
    </fill>
    <fill>
      <patternFill patternType="solid">
        <fgColor rgb="FFCCE4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164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0" fillId="0" borderId="0" xfId="0" applyNumberFormat="1"/>
    <xf numFmtId="9" fontId="0" fillId="0" borderId="0" xfId="1" applyNumberFormat="1" applyFont="1"/>
    <xf numFmtId="3" fontId="3" fillId="4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4" fontId="3" fillId="3" borderId="0" xfId="0" applyNumberFormat="1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4" fontId="3" fillId="6" borderId="0" xfId="0" applyNumberFormat="1" applyFont="1" applyFill="1" applyAlignment="1">
      <alignment vertical="center" wrapText="1"/>
    </xf>
    <xf numFmtId="0" fontId="5" fillId="0" borderId="0" xfId="0" applyFont="1"/>
    <xf numFmtId="4" fontId="6" fillId="4" borderId="0" xfId="0" applyNumberFormat="1" applyFont="1" applyFill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M8" sqref="M8"/>
    </sheetView>
  </sheetViews>
  <sheetFormatPr defaultRowHeight="15" x14ac:dyDescent="0.25"/>
  <cols>
    <col min="12" max="12" width="12.5703125" bestFit="1" customWidth="1"/>
  </cols>
  <sheetData>
    <row r="2" spans="1:13" x14ac:dyDescent="0.25">
      <c r="A2" t="s">
        <v>23</v>
      </c>
    </row>
    <row r="4" spans="1:13" ht="22.5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5</v>
      </c>
      <c r="G4" s="3" t="s">
        <v>6</v>
      </c>
      <c r="H4" s="3" t="s">
        <v>20</v>
      </c>
      <c r="I4" s="3" t="s">
        <v>7</v>
      </c>
      <c r="J4" s="3" t="s">
        <v>4</v>
      </c>
      <c r="K4" s="15" t="s">
        <v>24</v>
      </c>
    </row>
    <row r="5" spans="1:13" x14ac:dyDescent="0.25">
      <c r="A5" s="11">
        <v>0</v>
      </c>
      <c r="B5" s="9"/>
      <c r="C5" s="9"/>
      <c r="D5" s="9"/>
      <c r="E5" s="9"/>
      <c r="F5" s="9">
        <f>SUM(C6:C100)</f>
        <v>2520</v>
      </c>
      <c r="G5" s="9">
        <f>SUM(C6:C11)+SUM(D6:D11)-SUM(B6:B11)</f>
        <v>-322.5</v>
      </c>
      <c r="H5" s="9">
        <f>-G5</f>
        <v>322.5</v>
      </c>
      <c r="I5" s="12">
        <f>G5+H5</f>
        <v>0</v>
      </c>
      <c r="J5" s="9"/>
      <c r="K5" s="16"/>
    </row>
    <row r="6" spans="1:13" x14ac:dyDescent="0.25">
      <c r="A6" s="4" t="s">
        <v>9</v>
      </c>
      <c r="B6" s="9">
        <v>1000</v>
      </c>
      <c r="C6" s="9">
        <v>400</v>
      </c>
      <c r="D6" s="9">
        <v>175</v>
      </c>
      <c r="E6" s="9">
        <f>B6-C6-D6</f>
        <v>425</v>
      </c>
      <c r="F6" s="9">
        <f>SUM(C7:C101)</f>
        <v>2120</v>
      </c>
      <c r="G6" s="9">
        <f>SUM(C7:C11)+SUM(D7:D11)-SUM(B7:B11)</f>
        <v>102.5</v>
      </c>
      <c r="H6" s="9">
        <f t="shared" ref="H6:H11" si="0">F6*$M$7</f>
        <v>271.3095238095238</v>
      </c>
      <c r="I6" s="12">
        <f t="shared" ref="I6:I11" si="1">G6+H6</f>
        <v>373.8095238095238</v>
      </c>
      <c r="J6" s="12">
        <f t="shared" ref="J6:J11" si="2">$M$7*C6</f>
        <v>51.19047619047619</v>
      </c>
      <c r="K6" s="16">
        <f>E6-(I6-I5)</f>
        <v>51.190476190476204</v>
      </c>
      <c r="L6" t="s">
        <v>17</v>
      </c>
      <c r="M6" s="1">
        <f>SUM(C6:C11)+SUM(D6:D11)-SUM(B6:B11)</f>
        <v>-322.5</v>
      </c>
    </row>
    <row r="7" spans="1:13" x14ac:dyDescent="0.25">
      <c r="A7" s="5" t="s">
        <v>10</v>
      </c>
      <c r="B7" s="10">
        <v>0</v>
      </c>
      <c r="C7" s="10">
        <v>400</v>
      </c>
      <c r="D7" s="10">
        <v>25</v>
      </c>
      <c r="E7" s="9">
        <f t="shared" ref="E7:E11" si="3">B7-C7-D7</f>
        <v>-425</v>
      </c>
      <c r="F7" s="9">
        <f>SUM(C8:C102)</f>
        <v>1720</v>
      </c>
      <c r="G7" s="9">
        <f>SUM(C8:C12)+SUM(D8:D12)-SUM(B8:B12)</f>
        <v>-322.5</v>
      </c>
      <c r="H7" s="9">
        <f t="shared" si="0"/>
        <v>220.11904761904759</v>
      </c>
      <c r="I7" s="12">
        <f t="shared" si="1"/>
        <v>-102.38095238095241</v>
      </c>
      <c r="J7" s="12">
        <f>$M$7*C7</f>
        <v>51.19047619047619</v>
      </c>
      <c r="K7" s="16">
        <f t="shared" ref="K7:K11" si="4">E7-(I7-I6)</f>
        <v>51.190476190476204</v>
      </c>
      <c r="L7" t="s">
        <v>26</v>
      </c>
      <c r="M7" s="2">
        <f>-M6/F5</f>
        <v>0.12797619047619047</v>
      </c>
    </row>
    <row r="8" spans="1:13" x14ac:dyDescent="0.25">
      <c r="A8" s="4" t="s">
        <v>11</v>
      </c>
      <c r="B8" s="9">
        <v>1050</v>
      </c>
      <c r="C8" s="9">
        <v>420</v>
      </c>
      <c r="D8" s="9">
        <v>26.25</v>
      </c>
      <c r="E8" s="9">
        <f t="shared" si="3"/>
        <v>603.75</v>
      </c>
      <c r="F8" s="9">
        <f t="shared" ref="F8:F11" si="5">SUM(C9:C103)</f>
        <v>1300</v>
      </c>
      <c r="G8" s="9">
        <f t="shared" ref="G8:G11" si="6">SUM(C9:C13)+SUM(D9:D13)-SUM(B9:B13)</f>
        <v>281.25</v>
      </c>
      <c r="H8" s="9">
        <f t="shared" si="0"/>
        <v>166.36904761904759</v>
      </c>
      <c r="I8" s="12">
        <f t="shared" si="1"/>
        <v>447.61904761904759</v>
      </c>
      <c r="J8" s="12">
        <f>$M$7*C8</f>
        <v>53.749999999999993</v>
      </c>
      <c r="K8" s="16">
        <f t="shared" si="4"/>
        <v>53.75</v>
      </c>
    </row>
    <row r="9" spans="1:13" x14ac:dyDescent="0.25">
      <c r="A9" s="5" t="s">
        <v>12</v>
      </c>
      <c r="B9" s="10">
        <v>0</v>
      </c>
      <c r="C9" s="10">
        <v>420</v>
      </c>
      <c r="D9" s="10">
        <v>26.25</v>
      </c>
      <c r="E9" s="9">
        <f t="shared" si="3"/>
        <v>-446.25</v>
      </c>
      <c r="F9" s="9">
        <f t="shared" si="5"/>
        <v>880</v>
      </c>
      <c r="G9" s="9">
        <f t="shared" si="6"/>
        <v>-165</v>
      </c>
      <c r="H9" s="9">
        <f t="shared" si="0"/>
        <v>112.61904761904761</v>
      </c>
      <c r="I9" s="12">
        <f t="shared" si="1"/>
        <v>-52.380952380952394</v>
      </c>
      <c r="J9" s="12">
        <f t="shared" si="2"/>
        <v>53.749999999999993</v>
      </c>
      <c r="K9" s="16">
        <f t="shared" si="4"/>
        <v>53.75</v>
      </c>
    </row>
    <row r="10" spans="1:13" x14ac:dyDescent="0.25">
      <c r="A10" s="4" t="s">
        <v>13</v>
      </c>
      <c r="B10" s="9">
        <v>1100</v>
      </c>
      <c r="C10" s="9">
        <v>440</v>
      </c>
      <c r="D10" s="9">
        <v>27.5</v>
      </c>
      <c r="E10" s="9">
        <f t="shared" si="3"/>
        <v>632.5</v>
      </c>
      <c r="F10" s="9">
        <f t="shared" si="5"/>
        <v>440</v>
      </c>
      <c r="G10" s="9">
        <f t="shared" si="6"/>
        <v>467.5</v>
      </c>
      <c r="H10" s="9">
        <f t="shared" si="0"/>
        <v>56.309523809523803</v>
      </c>
      <c r="I10" s="12">
        <f t="shared" si="1"/>
        <v>523.80952380952385</v>
      </c>
      <c r="J10" s="12">
        <f>$M$7*C10</f>
        <v>56.309523809523803</v>
      </c>
      <c r="K10" s="16">
        <f t="shared" si="4"/>
        <v>56.309523809523739</v>
      </c>
    </row>
    <row r="11" spans="1:13" x14ac:dyDescent="0.25">
      <c r="A11" s="5" t="s">
        <v>14</v>
      </c>
      <c r="B11" s="10">
        <v>0</v>
      </c>
      <c r="C11" s="10">
        <v>440</v>
      </c>
      <c r="D11" s="10">
        <v>27.5</v>
      </c>
      <c r="E11" s="9">
        <f t="shared" si="3"/>
        <v>-467.5</v>
      </c>
      <c r="F11" s="9">
        <f t="shared" si="5"/>
        <v>0</v>
      </c>
      <c r="G11" s="9">
        <f t="shared" si="6"/>
        <v>0</v>
      </c>
      <c r="H11" s="9">
        <f t="shared" si="0"/>
        <v>0</v>
      </c>
      <c r="I11" s="12">
        <f t="shared" si="1"/>
        <v>0</v>
      </c>
      <c r="J11" s="12">
        <f t="shared" si="2"/>
        <v>56.309523809523803</v>
      </c>
      <c r="K11" s="16">
        <f t="shared" si="4"/>
        <v>56.309523809523853</v>
      </c>
    </row>
    <row r="12" spans="1:13" x14ac:dyDescent="0.25">
      <c r="I12" s="1"/>
      <c r="J12" s="1"/>
    </row>
    <row r="13" spans="1:13" x14ac:dyDescent="0.25">
      <c r="H13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8"/>
  <sheetViews>
    <sheetView tabSelected="1" workbookViewId="0">
      <selection activeCell="L7" sqref="L7"/>
    </sheetView>
  </sheetViews>
  <sheetFormatPr defaultRowHeight="15" x14ac:dyDescent="0.25"/>
  <sheetData>
    <row r="2" spans="1:17" x14ac:dyDescent="0.25">
      <c r="A2" t="s">
        <v>22</v>
      </c>
    </row>
    <row r="4" spans="1:17" ht="22.5" x14ac:dyDescent="0.25">
      <c r="A4" s="6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15</v>
      </c>
      <c r="G4" s="3" t="s">
        <v>25</v>
      </c>
      <c r="H4" s="3" t="s">
        <v>16</v>
      </c>
      <c r="I4" s="3" t="s">
        <v>7</v>
      </c>
      <c r="J4" s="3" t="s">
        <v>4</v>
      </c>
    </row>
    <row r="5" spans="1:17" x14ac:dyDescent="0.25">
      <c r="A5" s="13">
        <v>0</v>
      </c>
      <c r="B5" s="12"/>
      <c r="C5" s="12"/>
      <c r="D5" s="12">
        <v>150</v>
      </c>
      <c r="E5" s="12"/>
      <c r="F5" s="12">
        <v>0</v>
      </c>
      <c r="G5" s="18">
        <f>SUM(B6:B11)+F5</f>
        <v>3150</v>
      </c>
      <c r="H5" s="12">
        <f>D5</f>
        <v>150</v>
      </c>
      <c r="I5" s="12">
        <f t="shared" ref="I5:I10" si="0">F5-H5</f>
        <v>-150</v>
      </c>
      <c r="J5" s="12">
        <f>B5-C5-D5-(I5-0)</f>
        <v>0</v>
      </c>
    </row>
    <row r="6" spans="1:17" x14ac:dyDescent="0.25">
      <c r="A6" s="4" t="s">
        <v>9</v>
      </c>
      <c r="B6" s="12">
        <v>1000</v>
      </c>
      <c r="C6" s="12">
        <v>400</v>
      </c>
      <c r="D6" s="12">
        <v>25</v>
      </c>
      <c r="E6" s="12">
        <f>B6-C6-D6</f>
        <v>575</v>
      </c>
      <c r="F6" s="12">
        <f>B6*0.5</f>
        <v>500</v>
      </c>
      <c r="G6" s="18">
        <f>SUM(B7:B11)+F6</f>
        <v>2650</v>
      </c>
      <c r="H6" s="12">
        <f t="shared" ref="H6:H11" si="1">$L$8*G6</f>
        <v>126.19047619047619</v>
      </c>
      <c r="I6" s="12">
        <f t="shared" si="0"/>
        <v>373.8095238095238</v>
      </c>
      <c r="J6" s="12">
        <f>E6-(I6-I5)</f>
        <v>51.190476190476147</v>
      </c>
      <c r="K6" t="s">
        <v>18</v>
      </c>
      <c r="N6" s="1"/>
    </row>
    <row r="7" spans="1:17" x14ac:dyDescent="0.25">
      <c r="A7" s="5" t="s">
        <v>10</v>
      </c>
      <c r="B7" s="14">
        <v>0</v>
      </c>
      <c r="C7" s="14">
        <v>400</v>
      </c>
      <c r="D7" s="14">
        <v>25</v>
      </c>
      <c r="E7" s="12">
        <f t="shared" ref="E7:E11" si="2">B7-C7-D7</f>
        <v>-425</v>
      </c>
      <c r="F7" s="12">
        <f>B7*0.5</f>
        <v>0</v>
      </c>
      <c r="G7" s="18">
        <f>SUM(B8:B12)+F7</f>
        <v>2150</v>
      </c>
      <c r="H7" s="12">
        <f t="shared" si="1"/>
        <v>102.38095238095238</v>
      </c>
      <c r="I7" s="12">
        <f t="shared" si="0"/>
        <v>-102.38095238095238</v>
      </c>
      <c r="J7" s="12">
        <f t="shared" ref="J7:J11" si="3">E7-(I7-I6)</f>
        <v>51.190476190476147</v>
      </c>
      <c r="K7" t="s">
        <v>19</v>
      </c>
      <c r="L7" s="1">
        <f>SUM(B6:B11)</f>
        <v>3150</v>
      </c>
      <c r="M7" s="17" t="s">
        <v>27</v>
      </c>
      <c r="N7" s="1"/>
      <c r="O7" s="1"/>
      <c r="P7" s="1"/>
      <c r="Q7" s="1"/>
    </row>
    <row r="8" spans="1:17" x14ac:dyDescent="0.25">
      <c r="A8" s="4" t="s">
        <v>11</v>
      </c>
      <c r="B8" s="12">
        <v>1050</v>
      </c>
      <c r="C8" s="12">
        <v>420</v>
      </c>
      <c r="D8" s="12">
        <v>26.25</v>
      </c>
      <c r="E8" s="12">
        <f t="shared" si="2"/>
        <v>603.75</v>
      </c>
      <c r="F8" s="12">
        <f t="shared" ref="F8:F11" si="4">B8*0.5</f>
        <v>525</v>
      </c>
      <c r="G8" s="18">
        <f>SUM(B9:B13)+F8</f>
        <v>1625</v>
      </c>
      <c r="H8" s="12">
        <f t="shared" si="1"/>
        <v>77.38095238095238</v>
      </c>
      <c r="I8" s="12">
        <f t="shared" si="0"/>
        <v>447.61904761904759</v>
      </c>
      <c r="J8" s="12">
        <f t="shared" si="3"/>
        <v>53.75</v>
      </c>
      <c r="K8" t="s">
        <v>21</v>
      </c>
      <c r="L8" s="2">
        <f>D5/L7</f>
        <v>4.7619047619047616E-2</v>
      </c>
      <c r="N8" s="7"/>
      <c r="O8" s="7"/>
      <c r="P8" s="7"/>
    </row>
    <row r="9" spans="1:17" x14ac:dyDescent="0.25">
      <c r="A9" s="5" t="s">
        <v>12</v>
      </c>
      <c r="B9" s="14">
        <v>0</v>
      </c>
      <c r="C9" s="14">
        <v>420</v>
      </c>
      <c r="D9" s="14">
        <v>26.25</v>
      </c>
      <c r="E9" s="12">
        <f t="shared" si="2"/>
        <v>-446.25</v>
      </c>
      <c r="F9" s="12">
        <f t="shared" si="4"/>
        <v>0</v>
      </c>
      <c r="G9" s="18">
        <f>SUM(B10:B14)+F9</f>
        <v>1100</v>
      </c>
      <c r="H9" s="12">
        <f t="shared" si="1"/>
        <v>52.38095238095238</v>
      </c>
      <c r="I9" s="12">
        <f t="shared" si="0"/>
        <v>-52.38095238095238</v>
      </c>
      <c r="J9" s="12">
        <f t="shared" si="3"/>
        <v>53.75</v>
      </c>
      <c r="N9" s="7"/>
      <c r="O9" s="7"/>
    </row>
    <row r="10" spans="1:17" x14ac:dyDescent="0.25">
      <c r="A10" s="4" t="s">
        <v>13</v>
      </c>
      <c r="B10" s="12">
        <v>1100</v>
      </c>
      <c r="C10" s="12">
        <v>440</v>
      </c>
      <c r="D10" s="12">
        <v>27.5</v>
      </c>
      <c r="E10" s="12">
        <f t="shared" si="2"/>
        <v>632.5</v>
      </c>
      <c r="F10" s="12">
        <f t="shared" si="4"/>
        <v>550</v>
      </c>
      <c r="G10" s="18">
        <f>SUM(B11:B15)+F10</f>
        <v>550</v>
      </c>
      <c r="H10" s="12">
        <f t="shared" si="1"/>
        <v>26.19047619047619</v>
      </c>
      <c r="I10" s="12">
        <f t="shared" si="0"/>
        <v>523.80952380952385</v>
      </c>
      <c r="J10" s="12">
        <f t="shared" si="3"/>
        <v>56.309523809523739</v>
      </c>
      <c r="N10" s="7"/>
      <c r="O10" s="7"/>
    </row>
    <row r="11" spans="1:17" x14ac:dyDescent="0.25">
      <c r="A11" s="5" t="s">
        <v>14</v>
      </c>
      <c r="B11" s="14">
        <v>0</v>
      </c>
      <c r="C11" s="14">
        <v>440</v>
      </c>
      <c r="D11" s="14">
        <v>27.5</v>
      </c>
      <c r="E11" s="12">
        <f t="shared" si="2"/>
        <v>-467.5</v>
      </c>
      <c r="F11" s="12">
        <f t="shared" si="4"/>
        <v>0</v>
      </c>
      <c r="G11" s="18">
        <f t="shared" ref="G11" si="5">SUM(B12:B16)+F11</f>
        <v>0</v>
      </c>
      <c r="H11" s="12">
        <f t="shared" si="1"/>
        <v>0</v>
      </c>
      <c r="I11" s="12">
        <f t="shared" ref="I11" si="6">F11-H11</f>
        <v>0</v>
      </c>
      <c r="J11" s="12">
        <f t="shared" si="3"/>
        <v>56.309523809523853</v>
      </c>
    </row>
    <row r="13" spans="1:17" x14ac:dyDescent="0.25">
      <c r="H13" s="7"/>
    </row>
    <row r="14" spans="1:17" x14ac:dyDescent="0.25">
      <c r="H14" s="7"/>
      <c r="L14" s="8"/>
    </row>
    <row r="15" spans="1:17" x14ac:dyDescent="0.25">
      <c r="H15" s="1"/>
    </row>
    <row r="16" spans="1:17" x14ac:dyDescent="0.25">
      <c r="G16" s="1"/>
      <c r="H16" s="7"/>
    </row>
    <row r="17" spans="8:8" x14ac:dyDescent="0.25">
      <c r="H17" s="7"/>
    </row>
    <row r="18" spans="8:8" x14ac:dyDescent="0.25">
      <c r="H18" s="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6.20</vt:lpstr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Hemmings</dc:creator>
  <cp:lastModifiedBy>Vincent Zhu</cp:lastModifiedBy>
  <dcterms:created xsi:type="dcterms:W3CDTF">2019-09-30T02:10:39Z</dcterms:created>
  <dcterms:modified xsi:type="dcterms:W3CDTF">2020-08-15T02:57:11Z</dcterms:modified>
</cp:coreProperties>
</file>