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esearchnz-my.sharepoint.com/personal/vincent_desaulniersbrousseau_agresearch_co_nz/Documents/Documents/GitHub/PBFI/Plant Protein/"/>
    </mc:Choice>
  </mc:AlternateContent>
  <xr:revisionPtr revIDLastSave="0" documentId="8_{68D04F8A-2DA4-4A10-ADEB-2254FC7C7BA4}" xr6:coauthVersionLast="47" xr6:coauthVersionMax="47" xr10:uidLastSave="{00000000-0000-0000-0000-000000000000}"/>
  <bookViews>
    <workbookView xWindow="-120" yWindow="-120" windowWidth="29040" windowHeight="15720" firstSheet="22" activeTab="22" xr2:uid="{00000000-000D-0000-FFFF-FFFF00000000}"/>
  </bookViews>
  <sheets>
    <sheet name="About" sheetId="1" r:id="rId1"/>
    <sheet name="Workflow" sheetId="2" r:id="rId2"/>
    <sheet name="PFD" sheetId="3" r:id="rId3"/>
    <sheet name="PythonUnitOps" sheetId="4" r:id="rId4"/>
    <sheet name="fc" sheetId="5" r:id="rId5"/>
    <sheet name="fi" sheetId="6" r:id="rId6"/>
    <sheet name="EXCH CALC" sheetId="7" r:id="rId7"/>
    <sheet name="Streams" sheetId="8" r:id="rId8"/>
    <sheet name="SystemStreams" sheetId="9" r:id="rId9"/>
    <sheet name="Components" sheetId="10" r:id="rId10"/>
    <sheet name="UnitOperations" sheetId="11" r:id="rId11"/>
    <sheet name="Flowsheet" sheetId="12" r:id="rId12"/>
    <sheet name="ProcessInputs" sheetId="13" r:id="rId13"/>
    <sheet name="PartitioningCoefficients" sheetId="14" r:id="rId14"/>
    <sheet name="UnitParameters" sheetId="15" r:id="rId15"/>
    <sheet name="FinancialInputs" sheetId="16" r:id="rId16"/>
    <sheet name="CostAdjustment" sheetId="17" r:id="rId17"/>
    <sheet name="EconomicStreams" sheetId="18" r:id="rId18"/>
    <sheet name="OperatingInputs" sheetId="19" r:id="rId19"/>
    <sheet name="DecisionVariables" sheetId="20" r:id="rId20"/>
    <sheet name="_AccessibleVariables" sheetId="21" r:id="rId21"/>
    <sheet name="OptimisationSettings" sheetId="22" r:id="rId22"/>
    <sheet name="MassBalance" sheetId="23" r:id="rId23"/>
    <sheet name="ModelOutputs" sheetId="24" r:id="rId24"/>
    <sheet name="MassBalance (TargetFlow)" sheetId="25" r:id="rId25"/>
    <sheet name="Yields" sheetId="26" r:id="rId26"/>
    <sheet name="CAPEX Breakdown" sheetId="27" r:id="rId27"/>
    <sheet name="OPEX Breakdown" sheetId="28" r:id="rId28"/>
    <sheet name="Energy Breakdown" sheetId="29" r:id="rId2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25" i="23" l="1"/>
  <c r="BE25" i="23"/>
  <c r="BD25" i="23"/>
  <c r="BC25" i="23"/>
  <c r="BB25" i="23"/>
  <c r="BA25" i="23"/>
  <c r="AZ25" i="23"/>
  <c r="AY25" i="23"/>
  <c r="AX25" i="23"/>
  <c r="AW25" i="23"/>
  <c r="AV25" i="23"/>
  <c r="AR25" i="23"/>
  <c r="AQ25" i="23"/>
  <c r="AP25" i="23"/>
  <c r="AO25" i="23"/>
  <c r="AN25" i="23"/>
  <c r="AM25" i="23"/>
  <c r="AL25" i="23"/>
  <c r="BF24" i="23"/>
  <c r="BE24" i="23"/>
  <c r="BD24" i="23"/>
  <c r="BC24" i="23"/>
  <c r="BB24" i="23"/>
  <c r="BA24" i="23"/>
  <c r="AZ24" i="23"/>
  <c r="AY24" i="23"/>
  <c r="AX24" i="23"/>
  <c r="AW24" i="23"/>
  <c r="AV24" i="23"/>
  <c r="AR24" i="23"/>
  <c r="AQ24" i="23"/>
  <c r="AP24" i="23"/>
  <c r="AO24" i="23"/>
  <c r="AN24" i="23"/>
  <c r="AM24" i="23"/>
  <c r="AL24" i="23"/>
  <c r="BF23" i="23"/>
  <c r="BE23" i="23"/>
  <c r="BD23" i="23"/>
  <c r="BC23" i="23"/>
  <c r="BB23" i="23"/>
  <c r="BA23" i="23"/>
  <c r="AZ23" i="23"/>
  <c r="AY23" i="23"/>
  <c r="AX23" i="23"/>
  <c r="AW23" i="23"/>
  <c r="AV23" i="23"/>
  <c r="AR23" i="23"/>
  <c r="AQ23" i="23"/>
  <c r="AP23" i="23"/>
  <c r="AO23" i="23"/>
  <c r="AN23" i="23"/>
  <c r="AM23" i="23"/>
  <c r="AL23" i="23"/>
  <c r="BF22" i="23"/>
  <c r="BE22" i="23"/>
  <c r="BD22" i="23"/>
  <c r="BC22" i="23"/>
  <c r="BB22" i="23"/>
  <c r="BA22" i="23"/>
  <c r="AZ22" i="23"/>
  <c r="AY22" i="23"/>
  <c r="AX22" i="23"/>
  <c r="AW22" i="23"/>
  <c r="AV22" i="23"/>
  <c r="AR22" i="23"/>
  <c r="AQ22" i="23"/>
  <c r="AP22" i="23"/>
  <c r="AO22" i="23"/>
  <c r="AN22" i="23"/>
  <c r="AM22" i="23"/>
  <c r="AL22" i="23"/>
  <c r="BF21" i="23"/>
  <c r="BE21" i="23"/>
  <c r="BD21" i="23"/>
  <c r="BC21" i="23"/>
  <c r="BB21" i="23"/>
  <c r="BA21" i="23"/>
  <c r="AZ21" i="23"/>
  <c r="AY21" i="23"/>
  <c r="AX21" i="23"/>
  <c r="AW21" i="23"/>
  <c r="AV21" i="23"/>
  <c r="AR21" i="23"/>
  <c r="AQ21" i="23"/>
  <c r="AP21" i="23"/>
  <c r="AO21" i="23"/>
  <c r="AN21" i="23"/>
  <c r="AM21" i="23"/>
  <c r="AL21" i="23"/>
  <c r="BF20" i="23"/>
  <c r="BE20" i="23"/>
  <c r="BD20" i="23"/>
  <c r="BC20" i="23"/>
  <c r="BB20" i="23"/>
  <c r="BA20" i="23"/>
  <c r="AZ20" i="23"/>
  <c r="AY20" i="23"/>
  <c r="AX20" i="23"/>
  <c r="AW20" i="23"/>
  <c r="AV20" i="23"/>
  <c r="AR20" i="23"/>
  <c r="AQ20" i="23"/>
  <c r="AP20" i="23"/>
  <c r="AO20" i="23"/>
  <c r="AN20" i="23"/>
  <c r="AM20" i="23"/>
  <c r="AL20" i="23"/>
  <c r="BF19" i="23"/>
  <c r="BE19" i="23"/>
  <c r="BD19" i="23"/>
  <c r="BC19" i="23"/>
  <c r="BB19" i="23"/>
  <c r="BA19" i="23"/>
  <c r="AZ19" i="23"/>
  <c r="AY19" i="23"/>
  <c r="AX19" i="23"/>
  <c r="AW19" i="23"/>
  <c r="AV19" i="23"/>
  <c r="AR19" i="23"/>
  <c r="AQ19" i="23"/>
  <c r="AP19" i="23"/>
  <c r="AO19" i="23"/>
  <c r="AN19" i="23"/>
  <c r="AM19" i="23"/>
  <c r="AL19" i="23"/>
  <c r="BF18" i="23"/>
  <c r="BE18" i="23"/>
  <c r="BD18" i="23"/>
  <c r="BC18" i="23"/>
  <c r="BB18" i="23"/>
  <c r="BA18" i="23"/>
  <c r="AZ18" i="23"/>
  <c r="AY18" i="23"/>
  <c r="AX18" i="23"/>
  <c r="AW18" i="23"/>
  <c r="AV18" i="23"/>
  <c r="AR18" i="23"/>
  <c r="AQ18" i="23"/>
  <c r="AP18" i="23"/>
  <c r="AO18" i="23"/>
  <c r="AN18" i="23"/>
  <c r="AM18" i="23"/>
  <c r="AL18" i="23"/>
  <c r="BF17" i="23"/>
  <c r="BE17" i="23"/>
  <c r="BD17" i="23"/>
  <c r="BC17" i="23"/>
  <c r="BB17" i="23"/>
  <c r="BA17" i="23"/>
  <c r="AZ17" i="23"/>
  <c r="AY17" i="23"/>
  <c r="AX17" i="23"/>
  <c r="AW17" i="23"/>
  <c r="AV17" i="23"/>
  <c r="AR17" i="23"/>
  <c r="AQ17" i="23"/>
  <c r="AP17" i="23"/>
  <c r="AO17" i="23"/>
  <c r="AN17" i="23"/>
  <c r="AM17" i="23"/>
  <c r="AL17" i="23"/>
  <c r="BF16" i="23"/>
  <c r="BE16" i="23"/>
  <c r="BD16" i="23"/>
  <c r="BC16" i="23"/>
  <c r="BB16" i="23"/>
  <c r="BA16" i="23"/>
  <c r="AZ16" i="23"/>
  <c r="AY16" i="23"/>
  <c r="AX16" i="23"/>
  <c r="AW16" i="23"/>
  <c r="AV16" i="23"/>
  <c r="AR16" i="23"/>
  <c r="AQ16" i="23"/>
  <c r="AP16" i="23"/>
  <c r="AO16" i="23"/>
  <c r="AN16" i="23"/>
  <c r="AM16" i="23"/>
  <c r="AL16" i="23"/>
  <c r="BF15" i="23"/>
  <c r="BE15" i="23"/>
  <c r="BD15" i="23"/>
  <c r="BC15" i="23"/>
  <c r="BB15" i="23"/>
  <c r="BA15" i="23"/>
  <c r="AZ15" i="23"/>
  <c r="AY15" i="23"/>
  <c r="AX15" i="23"/>
  <c r="AW15" i="23"/>
  <c r="AV15" i="23"/>
  <c r="AR15" i="23"/>
  <c r="AQ15" i="23"/>
  <c r="AP15" i="23"/>
  <c r="AO15" i="23"/>
  <c r="AN15" i="23"/>
  <c r="AM15" i="23"/>
  <c r="AL15" i="23"/>
  <c r="DV13" i="23"/>
  <c r="DU13" i="23"/>
  <c r="DW13" i="23" s="1"/>
  <c r="DT13" i="23"/>
  <c r="DR13" i="23"/>
  <c r="DQ13" i="23"/>
  <c r="DP13" i="23"/>
  <c r="DN13" i="23"/>
  <c r="DO13" i="23" s="1"/>
  <c r="DM13" i="23"/>
  <c r="DK13" i="23"/>
  <c r="DL13" i="23" s="1"/>
  <c r="DJ13" i="23"/>
  <c r="DH13" i="23"/>
  <c r="DG13" i="23"/>
  <c r="DI13" i="23" s="1"/>
  <c r="DF13" i="23"/>
  <c r="DE13" i="23"/>
  <c r="DC13" i="23"/>
  <c r="DB13" i="23"/>
  <c r="DA13" i="23"/>
  <c r="CY13" i="23"/>
  <c r="CX13" i="23"/>
  <c r="CZ13" i="23" s="1"/>
  <c r="CW13" i="23"/>
  <c r="CU13" i="23"/>
  <c r="CT13" i="23"/>
  <c r="CV13" i="23" s="1"/>
  <c r="CS13" i="23"/>
  <c r="CQ13" i="23"/>
  <c r="CP13" i="23"/>
  <c r="CO13" i="23"/>
  <c r="CR13" i="23" s="1"/>
  <c r="CM13" i="23"/>
  <c r="CL13" i="23"/>
  <c r="CK13" i="23"/>
  <c r="CI13" i="23"/>
  <c r="CH13" i="23"/>
  <c r="CJ13" i="23" s="1"/>
  <c r="CG13" i="23"/>
  <c r="CE13" i="23"/>
  <c r="CD13" i="23"/>
  <c r="CF13" i="23" s="1"/>
  <c r="CC13" i="23"/>
  <c r="CA13" i="23"/>
  <c r="BZ13" i="23"/>
  <c r="CB13" i="23" s="1"/>
  <c r="BY13" i="23"/>
  <c r="BW13" i="23"/>
  <c r="BX13" i="23" s="1"/>
  <c r="BV13" i="23"/>
  <c r="BT13" i="23"/>
  <c r="BS13" i="23"/>
  <c r="BR13" i="23"/>
  <c r="BU13" i="23" s="1"/>
  <c r="BQ13" i="23"/>
  <c r="BO13" i="23"/>
  <c r="BN13" i="23"/>
  <c r="BP13" i="23" s="1"/>
  <c r="BL13" i="23"/>
  <c r="BK13" i="23"/>
  <c r="BJ13" i="23"/>
  <c r="BM13" i="23" s="1"/>
  <c r="BF13" i="23"/>
  <c r="BE13" i="23"/>
  <c r="BD13" i="23"/>
  <c r="BC13" i="23"/>
  <c r="BB13" i="23"/>
  <c r="BA13" i="23"/>
  <c r="AZ13" i="23"/>
  <c r="AY13" i="23"/>
  <c r="AX13" i="23"/>
  <c r="AW13" i="23"/>
  <c r="AV13" i="23"/>
  <c r="AR13" i="23"/>
  <c r="AQ13" i="23"/>
  <c r="AP13" i="23"/>
  <c r="AO13" i="23"/>
  <c r="AN13" i="23"/>
  <c r="AM13" i="23"/>
  <c r="AS13" i="23" s="1"/>
  <c r="AL13" i="23"/>
  <c r="DV12" i="23"/>
  <c r="DU12" i="23"/>
  <c r="DW12" i="23" s="1"/>
  <c r="DT12" i="23"/>
  <c r="DR12" i="23"/>
  <c r="DQ12" i="23"/>
  <c r="DS12" i="23" s="1"/>
  <c r="DP12" i="23"/>
  <c r="DN12" i="23"/>
  <c r="DO12" i="23" s="1"/>
  <c r="DM12" i="23"/>
  <c r="DK12" i="23"/>
  <c r="DL12" i="23" s="1"/>
  <c r="DJ12" i="23"/>
  <c r="DH12" i="23"/>
  <c r="DG12" i="23"/>
  <c r="DF12" i="23"/>
  <c r="DE12" i="23"/>
  <c r="DC12" i="23"/>
  <c r="DB12" i="23"/>
  <c r="DD12" i="23" s="1"/>
  <c r="DA12" i="23"/>
  <c r="CY12" i="23"/>
  <c r="CX12" i="23"/>
  <c r="CZ12" i="23" s="1"/>
  <c r="CW12" i="23"/>
  <c r="CU12" i="23"/>
  <c r="CT12" i="23"/>
  <c r="CV12" i="23" s="1"/>
  <c r="CS12" i="23"/>
  <c r="CQ12" i="23"/>
  <c r="CP12" i="23"/>
  <c r="CO12" i="23"/>
  <c r="CR12" i="23" s="1"/>
  <c r="CM12" i="23"/>
  <c r="CL12" i="23"/>
  <c r="CN12" i="23" s="1"/>
  <c r="CK12" i="23"/>
  <c r="CI12" i="23"/>
  <c r="CH12" i="23"/>
  <c r="CG12" i="23"/>
  <c r="CJ12" i="23" s="1"/>
  <c r="CE12" i="23"/>
  <c r="CD12" i="23"/>
  <c r="CF12" i="23" s="1"/>
  <c r="CC12" i="23"/>
  <c r="CA12" i="23"/>
  <c r="BZ12" i="23"/>
  <c r="CB12" i="23" s="1"/>
  <c r="BY12" i="23"/>
  <c r="BW12" i="23"/>
  <c r="BV12" i="23"/>
  <c r="BX12" i="23" s="1"/>
  <c r="BT12" i="23"/>
  <c r="BS12" i="23"/>
  <c r="BR12" i="23"/>
  <c r="BQ12" i="23"/>
  <c r="BU12" i="23" s="1"/>
  <c r="BO12" i="23"/>
  <c r="BN12" i="23"/>
  <c r="BP12" i="23" s="1"/>
  <c r="BL12" i="23"/>
  <c r="BK12" i="23"/>
  <c r="BJ12" i="23"/>
  <c r="BF12" i="23"/>
  <c r="BE12" i="23"/>
  <c r="BD12" i="23"/>
  <c r="BC12" i="23"/>
  <c r="BB12" i="23"/>
  <c r="BA12" i="23"/>
  <c r="AZ12" i="23"/>
  <c r="AY12" i="23"/>
  <c r="AX12" i="23"/>
  <c r="AW12" i="23"/>
  <c r="AV12" i="23"/>
  <c r="BG12" i="23" s="1"/>
  <c r="AR12" i="23"/>
  <c r="AQ12" i="23"/>
  <c r="AS12" i="23" s="1"/>
  <c r="AP12" i="23"/>
  <c r="AO12" i="23"/>
  <c r="AN12" i="23"/>
  <c r="AM12" i="23"/>
  <c r="AL12" i="23"/>
  <c r="DV11" i="23"/>
  <c r="DU11" i="23"/>
  <c r="DW11" i="23" s="1"/>
  <c r="DT11" i="23"/>
  <c r="DR11" i="23"/>
  <c r="DQ11" i="23"/>
  <c r="DS11" i="23" s="1"/>
  <c r="DP11" i="23"/>
  <c r="DN11" i="23"/>
  <c r="DO11" i="23" s="1"/>
  <c r="DM11" i="23"/>
  <c r="DL11" i="23"/>
  <c r="DK11" i="23"/>
  <c r="DJ11" i="23"/>
  <c r="DH11" i="23"/>
  <c r="DG11" i="23"/>
  <c r="DI11" i="23" s="1"/>
  <c r="DF11" i="23"/>
  <c r="DE11" i="23"/>
  <c r="DC11" i="23"/>
  <c r="DD11" i="23" s="1"/>
  <c r="DB11" i="23"/>
  <c r="DA11" i="23"/>
  <c r="CY11" i="23"/>
  <c r="CX11" i="23"/>
  <c r="CW11" i="23"/>
  <c r="CV11" i="23"/>
  <c r="CU11" i="23"/>
  <c r="CT11" i="23"/>
  <c r="CS11" i="23"/>
  <c r="CQ11" i="23"/>
  <c r="CP11" i="23"/>
  <c r="CO11" i="23"/>
  <c r="CR11" i="23" s="1"/>
  <c r="CM11" i="23"/>
  <c r="CL11" i="23"/>
  <c r="CN11" i="23" s="1"/>
  <c r="CK11" i="23"/>
  <c r="CI11" i="23"/>
  <c r="CH11" i="23"/>
  <c r="CG11" i="23"/>
  <c r="CJ11" i="23" s="1"/>
  <c r="CF11" i="23"/>
  <c r="CE11" i="23"/>
  <c r="CD11" i="23"/>
  <c r="CC11" i="23"/>
  <c r="CA11" i="23"/>
  <c r="BZ11" i="23"/>
  <c r="CB11" i="23" s="1"/>
  <c r="BY11" i="23"/>
  <c r="BW11" i="23"/>
  <c r="BX11" i="23" s="1"/>
  <c r="BV11" i="23"/>
  <c r="BT11" i="23"/>
  <c r="BS11" i="23"/>
  <c r="BR11" i="23"/>
  <c r="BQ11" i="23"/>
  <c r="BU11" i="23" s="1"/>
  <c r="BP11" i="23"/>
  <c r="BO11" i="23"/>
  <c r="BN11" i="23"/>
  <c r="BL11" i="23"/>
  <c r="BK11" i="23"/>
  <c r="BJ11" i="23"/>
  <c r="BM11" i="23" s="1"/>
  <c r="BF11" i="23"/>
  <c r="BE11" i="23"/>
  <c r="BD11" i="23"/>
  <c r="BC11" i="23"/>
  <c r="BB11" i="23"/>
  <c r="BA11" i="23"/>
  <c r="AZ11" i="23"/>
  <c r="AY11" i="23"/>
  <c r="AX11" i="23"/>
  <c r="AW11" i="23"/>
  <c r="AV11" i="23"/>
  <c r="AR11" i="23"/>
  <c r="AQ11" i="23"/>
  <c r="AP11" i="23"/>
  <c r="AO11" i="23"/>
  <c r="AN11" i="23"/>
  <c r="AM11" i="23"/>
  <c r="AS11" i="23" s="1"/>
  <c r="AL11" i="23"/>
  <c r="DV10" i="23"/>
  <c r="DU10" i="23"/>
  <c r="DW10" i="23" s="1"/>
  <c r="DT10" i="23"/>
  <c r="DS10" i="23"/>
  <c r="DR10" i="23"/>
  <c r="DQ10" i="23"/>
  <c r="DP10" i="23"/>
  <c r="DN10" i="23"/>
  <c r="DO10" i="23" s="1"/>
  <c r="DM10" i="23"/>
  <c r="DK10" i="23"/>
  <c r="DL10" i="23" s="1"/>
  <c r="DJ10" i="23"/>
  <c r="DH10" i="23"/>
  <c r="DG10" i="23"/>
  <c r="DF10" i="23"/>
  <c r="DE10" i="23"/>
  <c r="DC10" i="23"/>
  <c r="DD10" i="23" s="1"/>
  <c r="DB10" i="23"/>
  <c r="DA10" i="23"/>
  <c r="CY10" i="23"/>
  <c r="CX10" i="23"/>
  <c r="CZ10" i="23" s="1"/>
  <c r="CW10" i="23"/>
  <c r="CU10" i="23"/>
  <c r="CT10" i="23"/>
  <c r="CV10" i="23" s="1"/>
  <c r="CS10" i="23"/>
  <c r="CQ10" i="23"/>
  <c r="CP10" i="23"/>
  <c r="CO10" i="23"/>
  <c r="CR10" i="23" s="1"/>
  <c r="CM10" i="23"/>
  <c r="CN10" i="23" s="1"/>
  <c r="CL10" i="23"/>
  <c r="CK10" i="23"/>
  <c r="CI10" i="23"/>
  <c r="CH10" i="23"/>
  <c r="CG10" i="23"/>
  <c r="CJ10" i="23" s="1"/>
  <c r="CE10" i="23"/>
  <c r="CD10" i="23"/>
  <c r="CF10" i="23" s="1"/>
  <c r="CC10" i="23"/>
  <c r="CA10" i="23"/>
  <c r="BZ10" i="23"/>
  <c r="BY10" i="23"/>
  <c r="BW10" i="23"/>
  <c r="BX10" i="23" s="1"/>
  <c r="BV10" i="23"/>
  <c r="BT10" i="23"/>
  <c r="BS10" i="23"/>
  <c r="BR10" i="23"/>
  <c r="BQ10" i="23"/>
  <c r="BU10" i="23" s="1"/>
  <c r="BO10" i="23"/>
  <c r="BN10" i="23"/>
  <c r="BP10" i="23" s="1"/>
  <c r="BL10" i="23"/>
  <c r="BK10" i="23"/>
  <c r="BJ10" i="23"/>
  <c r="BM10" i="23" s="1"/>
  <c r="BF10" i="23"/>
  <c r="BG10" i="23" s="1"/>
  <c r="BH10" i="23" s="1"/>
  <c r="BE10" i="23"/>
  <c r="BD10" i="23"/>
  <c r="BC10" i="23"/>
  <c r="BB10" i="23"/>
  <c r="BA10" i="23"/>
  <c r="AZ10" i="23"/>
  <c r="AY10" i="23"/>
  <c r="AX10" i="23"/>
  <c r="AW10" i="23"/>
  <c r="AV10" i="23"/>
  <c r="AR10" i="23"/>
  <c r="AQ10" i="23"/>
  <c r="AP10" i="23"/>
  <c r="AO10" i="23"/>
  <c r="AN10" i="23"/>
  <c r="AS10" i="23" s="1"/>
  <c r="AM10" i="23"/>
  <c r="AL10" i="23"/>
  <c r="DV9" i="23"/>
  <c r="DU9" i="23"/>
  <c r="DW9" i="23" s="1"/>
  <c r="DT9" i="23"/>
  <c r="DR9" i="23"/>
  <c r="DQ9" i="23"/>
  <c r="DS9" i="23" s="1"/>
  <c r="DP9" i="23"/>
  <c r="DN9" i="23"/>
  <c r="DM9" i="23"/>
  <c r="DL9" i="23"/>
  <c r="DK9" i="23"/>
  <c r="DJ9" i="23"/>
  <c r="DH9" i="23"/>
  <c r="DG9" i="23"/>
  <c r="DI9" i="23" s="1"/>
  <c r="DF9" i="23"/>
  <c r="DE9" i="23"/>
  <c r="DC9" i="23"/>
  <c r="DD9" i="23" s="1"/>
  <c r="DB9" i="23"/>
  <c r="DA9" i="23"/>
  <c r="CY9" i="23"/>
  <c r="CX9" i="23"/>
  <c r="CW9" i="23"/>
  <c r="CU9" i="23"/>
  <c r="CT9" i="23"/>
  <c r="CV9" i="23" s="1"/>
  <c r="CS9" i="23"/>
  <c r="CQ9" i="23"/>
  <c r="CP9" i="23"/>
  <c r="CO9" i="23"/>
  <c r="CR9" i="23" s="1"/>
  <c r="CM9" i="23"/>
  <c r="CL9" i="23"/>
  <c r="CN9" i="23" s="1"/>
  <c r="CK9" i="23"/>
  <c r="CI9" i="23"/>
  <c r="CH9" i="23"/>
  <c r="CG9" i="23"/>
  <c r="CJ9" i="23" s="1"/>
  <c r="CE9" i="23"/>
  <c r="CD9" i="23"/>
  <c r="CF9" i="23" s="1"/>
  <c r="CC9" i="23"/>
  <c r="CA9" i="23"/>
  <c r="BZ9" i="23"/>
  <c r="CB9" i="23" s="1"/>
  <c r="BY9" i="23"/>
  <c r="BW9" i="23"/>
  <c r="BX9" i="23" s="1"/>
  <c r="BV9" i="23"/>
  <c r="BT9" i="23"/>
  <c r="BS9" i="23"/>
  <c r="BR9" i="23"/>
  <c r="BQ9" i="23"/>
  <c r="BU9" i="23" s="1"/>
  <c r="BO9" i="23"/>
  <c r="BN9" i="23"/>
  <c r="BP9" i="23" s="1"/>
  <c r="BL9" i="23"/>
  <c r="BK9" i="23"/>
  <c r="BJ9" i="23"/>
  <c r="BM9" i="23" s="1"/>
  <c r="BF9" i="23"/>
  <c r="BE9" i="23"/>
  <c r="BD9" i="23"/>
  <c r="BC9" i="23"/>
  <c r="BB9" i="23"/>
  <c r="BA9" i="23"/>
  <c r="AZ9" i="23"/>
  <c r="AY9" i="23"/>
  <c r="AX9" i="23"/>
  <c r="AW9" i="23"/>
  <c r="BG9" i="23" s="1"/>
  <c r="AV9" i="23"/>
  <c r="AR9" i="23"/>
  <c r="AQ9" i="23"/>
  <c r="AP9" i="23"/>
  <c r="AO9" i="23"/>
  <c r="AN9" i="23"/>
  <c r="AM9" i="23"/>
  <c r="AS9" i="23" s="1"/>
  <c r="AL9" i="23"/>
  <c r="DV8" i="23"/>
  <c r="DU8" i="23"/>
  <c r="DW8" i="23" s="1"/>
  <c r="DT8" i="23"/>
  <c r="DR8" i="23"/>
  <c r="DQ8" i="23"/>
  <c r="DS8" i="23" s="1"/>
  <c r="DP8" i="23"/>
  <c r="DN8" i="23"/>
  <c r="DO8" i="23" s="1"/>
  <c r="DM8" i="23"/>
  <c r="DK8" i="23"/>
  <c r="DL8" i="23" s="1"/>
  <c r="DJ8" i="23"/>
  <c r="DH8" i="23"/>
  <c r="DG8" i="23"/>
  <c r="DF8" i="23"/>
  <c r="DE8" i="23"/>
  <c r="DC8" i="23"/>
  <c r="DD8" i="23" s="1"/>
  <c r="DB8" i="23"/>
  <c r="DA8" i="23"/>
  <c r="CY8" i="23"/>
  <c r="CX8" i="23"/>
  <c r="CZ8" i="23" s="1"/>
  <c r="CW8" i="23"/>
  <c r="CU8" i="23"/>
  <c r="CT8" i="23"/>
  <c r="CV8" i="23" s="1"/>
  <c r="CS8" i="23"/>
  <c r="CQ8" i="23"/>
  <c r="CP8" i="23"/>
  <c r="CO8" i="23"/>
  <c r="CR8" i="23" s="1"/>
  <c r="CM8" i="23"/>
  <c r="CL8" i="23"/>
  <c r="CN8" i="23" s="1"/>
  <c r="CK8" i="23"/>
  <c r="CI8" i="23"/>
  <c r="CH8" i="23"/>
  <c r="CG8" i="23"/>
  <c r="CJ8" i="23" s="1"/>
  <c r="CE8" i="23"/>
  <c r="CD8" i="23"/>
  <c r="CF8" i="23" s="1"/>
  <c r="CC8" i="23"/>
  <c r="CA8" i="23"/>
  <c r="BZ8" i="23"/>
  <c r="BY8" i="23"/>
  <c r="BW8" i="23"/>
  <c r="BX8" i="23" s="1"/>
  <c r="BV8" i="23"/>
  <c r="BU8" i="23"/>
  <c r="BT8" i="23"/>
  <c r="BS8" i="23"/>
  <c r="BR8" i="23"/>
  <c r="BQ8" i="23"/>
  <c r="BO8" i="23"/>
  <c r="BN8" i="23"/>
  <c r="BP8" i="23" s="1"/>
  <c r="BL8" i="23"/>
  <c r="BK8" i="23"/>
  <c r="BJ8" i="23"/>
  <c r="BM8" i="23" s="1"/>
  <c r="BF8" i="23"/>
  <c r="BE8" i="23"/>
  <c r="BD8" i="23"/>
  <c r="BG8" i="23" s="1"/>
  <c r="BH8" i="23" s="1"/>
  <c r="BC8" i="23"/>
  <c r="BB8" i="23"/>
  <c r="BA8" i="23"/>
  <c r="AZ8" i="23"/>
  <c r="AY8" i="23"/>
  <c r="AX8" i="23"/>
  <c r="AW8" i="23"/>
  <c r="AV8" i="23"/>
  <c r="AR8" i="23"/>
  <c r="AQ8" i="23"/>
  <c r="AP8" i="23"/>
  <c r="AO8" i="23"/>
  <c r="AN8" i="23"/>
  <c r="AM8" i="23"/>
  <c r="AS8" i="23" s="1"/>
  <c r="AL8" i="23"/>
  <c r="DV7" i="23"/>
  <c r="DU7" i="23"/>
  <c r="DW7" i="23" s="1"/>
  <c r="DT7" i="23"/>
  <c r="DR7" i="23"/>
  <c r="DQ7" i="23"/>
  <c r="DS7" i="23" s="1"/>
  <c r="DP7" i="23"/>
  <c r="DN7" i="23"/>
  <c r="DO7" i="23" s="1"/>
  <c r="DM7" i="23"/>
  <c r="DK7" i="23"/>
  <c r="DJ7" i="23"/>
  <c r="DL7" i="23" s="1"/>
  <c r="DH7" i="23"/>
  <c r="DI7" i="23" s="1"/>
  <c r="DG7" i="23"/>
  <c r="DF7" i="23"/>
  <c r="DE7" i="23"/>
  <c r="DC7" i="23"/>
  <c r="DD7" i="23" s="1"/>
  <c r="DB7" i="23"/>
  <c r="DA7" i="23"/>
  <c r="CY7" i="23"/>
  <c r="CX7" i="23"/>
  <c r="CZ7" i="23" s="1"/>
  <c r="CW7" i="23"/>
  <c r="CU7" i="23"/>
  <c r="CV7" i="23" s="1"/>
  <c r="CT7" i="23"/>
  <c r="CS7" i="23"/>
  <c r="CR7" i="23"/>
  <c r="CQ7" i="23"/>
  <c r="CP7" i="23"/>
  <c r="CO7" i="23"/>
  <c r="CM7" i="23"/>
  <c r="CL7" i="23"/>
  <c r="CN7" i="23" s="1"/>
  <c r="CK7" i="23"/>
  <c r="CI7" i="23"/>
  <c r="CH7" i="23"/>
  <c r="CG7" i="23"/>
  <c r="CJ7" i="23" s="1"/>
  <c r="CE7" i="23"/>
  <c r="CD7" i="23"/>
  <c r="CF7" i="23" s="1"/>
  <c r="CC7" i="23"/>
  <c r="CB7" i="23"/>
  <c r="CA7" i="23"/>
  <c r="BZ7" i="23"/>
  <c r="BY7" i="23"/>
  <c r="BW7" i="23"/>
  <c r="BX7" i="23" s="1"/>
  <c r="BV7" i="23"/>
  <c r="BT7" i="23"/>
  <c r="BS7" i="23"/>
  <c r="BR7" i="23"/>
  <c r="BQ7" i="23"/>
  <c r="BU7" i="23" s="1"/>
  <c r="BO7" i="23"/>
  <c r="BN7" i="23"/>
  <c r="BP7" i="23" s="1"/>
  <c r="BL7" i="23"/>
  <c r="BM7" i="23" s="1"/>
  <c r="BK7" i="23"/>
  <c r="BJ7" i="23"/>
  <c r="BF7" i="23"/>
  <c r="BE7" i="23"/>
  <c r="BD7" i="23"/>
  <c r="BC7" i="23"/>
  <c r="BB7" i="23"/>
  <c r="BA7" i="23"/>
  <c r="AZ7" i="23"/>
  <c r="AY7" i="23"/>
  <c r="AX7" i="23"/>
  <c r="AW7" i="23"/>
  <c r="AV7" i="23"/>
  <c r="BG7" i="23" s="1"/>
  <c r="AS7" i="23"/>
  <c r="AR7" i="23"/>
  <c r="AQ7" i="23"/>
  <c r="AP7" i="23"/>
  <c r="AO7" i="23"/>
  <c r="AN7" i="23"/>
  <c r="AM7" i="23"/>
  <c r="AL7" i="23"/>
  <c r="DV6" i="23"/>
  <c r="DU6" i="23"/>
  <c r="DW6" i="23" s="1"/>
  <c r="DT6" i="23"/>
  <c r="DR6" i="23"/>
  <c r="DQ6" i="23"/>
  <c r="DS6" i="23" s="1"/>
  <c r="DP6" i="23"/>
  <c r="DO6" i="23"/>
  <c r="DN6" i="23"/>
  <c r="DM6" i="23"/>
  <c r="DK6" i="23"/>
  <c r="DL6" i="23" s="1"/>
  <c r="DJ6" i="23"/>
  <c r="DH6" i="23"/>
  <c r="DG6" i="23"/>
  <c r="DI6" i="23" s="1"/>
  <c r="DF6" i="23"/>
  <c r="DE6" i="23"/>
  <c r="DC6" i="23"/>
  <c r="DB6" i="23"/>
  <c r="DA6" i="23"/>
  <c r="CY6" i="23"/>
  <c r="CZ6" i="23" s="1"/>
  <c r="CX6" i="23"/>
  <c r="CW6" i="23"/>
  <c r="CU6" i="23"/>
  <c r="CT6" i="23"/>
  <c r="CV6" i="23" s="1"/>
  <c r="CS6" i="23"/>
  <c r="CQ6" i="23"/>
  <c r="CP6" i="23"/>
  <c r="CO6" i="23"/>
  <c r="CR6" i="23" s="1"/>
  <c r="CM6" i="23"/>
  <c r="CL6" i="23"/>
  <c r="CK6" i="23"/>
  <c r="CI6" i="23"/>
  <c r="CJ6" i="23" s="1"/>
  <c r="CH6" i="23"/>
  <c r="CG6" i="23"/>
  <c r="CE6" i="23"/>
  <c r="CD6" i="23"/>
  <c r="CF6" i="23" s="1"/>
  <c r="CC6" i="23"/>
  <c r="CA6" i="23"/>
  <c r="BZ6" i="23"/>
  <c r="CB6" i="23" s="1"/>
  <c r="BY6" i="23"/>
  <c r="BW6" i="23"/>
  <c r="BV6" i="23"/>
  <c r="BT6" i="23"/>
  <c r="BS6" i="23"/>
  <c r="BU6" i="23" s="1"/>
  <c r="BR6" i="23"/>
  <c r="BQ6" i="23"/>
  <c r="BO6" i="23"/>
  <c r="BN6" i="23"/>
  <c r="BP6" i="23" s="1"/>
  <c r="BL6" i="23"/>
  <c r="BK6" i="23"/>
  <c r="BJ6" i="23"/>
  <c r="BM6" i="23" s="1"/>
  <c r="BF6" i="23"/>
  <c r="BE6" i="23"/>
  <c r="BD6" i="23"/>
  <c r="BC6" i="23"/>
  <c r="BB6" i="23"/>
  <c r="BG6" i="23" s="1"/>
  <c r="BH6" i="23" s="1"/>
  <c r="BA6" i="23"/>
  <c r="AZ6" i="23"/>
  <c r="AY6" i="23"/>
  <c r="AX6" i="23"/>
  <c r="AW6" i="23"/>
  <c r="AV6" i="23"/>
  <c r="AR6" i="23"/>
  <c r="AQ6" i="23"/>
  <c r="AP6" i="23"/>
  <c r="AO6" i="23"/>
  <c r="AN6" i="23"/>
  <c r="AM6" i="23"/>
  <c r="AS6" i="23" s="1"/>
  <c r="AL6" i="23"/>
  <c r="DV5" i="23"/>
  <c r="DW5" i="23" s="1"/>
  <c r="DU5" i="23"/>
  <c r="DT5" i="23"/>
  <c r="DR5" i="23"/>
  <c r="DQ5" i="23"/>
  <c r="DS5" i="23" s="1"/>
  <c r="DP5" i="23"/>
  <c r="DN5" i="23"/>
  <c r="DO5" i="23" s="1"/>
  <c r="DM5" i="23"/>
  <c r="DK5" i="23"/>
  <c r="DJ5" i="23"/>
  <c r="DH5" i="23"/>
  <c r="DG5" i="23"/>
  <c r="DI5" i="23" s="1"/>
  <c r="DF5" i="23"/>
  <c r="DE5" i="23"/>
  <c r="DC5" i="23"/>
  <c r="DD5" i="23" s="1"/>
  <c r="DB5" i="23"/>
  <c r="DA5" i="23"/>
  <c r="CY5" i="23"/>
  <c r="CX5" i="23"/>
  <c r="CZ5" i="23" s="1"/>
  <c r="CW5" i="23"/>
  <c r="CU5" i="23"/>
  <c r="CT5" i="23"/>
  <c r="CS5" i="23"/>
  <c r="CQ5" i="23"/>
  <c r="CP5" i="23"/>
  <c r="CR5" i="23" s="1"/>
  <c r="CO5" i="23"/>
  <c r="CM5" i="23"/>
  <c r="CL5" i="23"/>
  <c r="CN5" i="23" s="1"/>
  <c r="CK5" i="23"/>
  <c r="CI5" i="23"/>
  <c r="CH5" i="23"/>
  <c r="CG5" i="23"/>
  <c r="CJ5" i="23" s="1"/>
  <c r="CE5" i="23"/>
  <c r="CD5" i="23"/>
  <c r="CF5" i="23" s="1"/>
  <c r="CC5" i="23"/>
  <c r="CA5" i="23"/>
  <c r="BZ5" i="23"/>
  <c r="CB5" i="23" s="1"/>
  <c r="BY5" i="23"/>
  <c r="BW5" i="23"/>
  <c r="BX5" i="23" s="1"/>
  <c r="BV5" i="23"/>
  <c r="BT5" i="23"/>
  <c r="BS5" i="23"/>
  <c r="BR5" i="23"/>
  <c r="BQ5" i="23"/>
  <c r="BU5" i="23" s="1"/>
  <c r="BO5" i="23"/>
  <c r="BN5" i="23"/>
  <c r="BP5" i="23" s="1"/>
  <c r="BL5" i="23"/>
  <c r="BM5" i="23" s="1"/>
  <c r="BK5" i="23"/>
  <c r="BJ5" i="23"/>
  <c r="BF5" i="23"/>
  <c r="BE5" i="23"/>
  <c r="BD5" i="23"/>
  <c r="BC5" i="23"/>
  <c r="BB5" i="23"/>
  <c r="BA5" i="23"/>
  <c r="AZ5" i="23"/>
  <c r="AY5" i="23"/>
  <c r="AX5" i="23"/>
  <c r="AW5" i="23"/>
  <c r="AV5" i="23"/>
  <c r="BG5" i="23" s="1"/>
  <c r="AR5" i="23"/>
  <c r="AQ5" i="23"/>
  <c r="AS5" i="23" s="1"/>
  <c r="AP5" i="23"/>
  <c r="AO5" i="23"/>
  <c r="AN5" i="23"/>
  <c r="AM5" i="23"/>
  <c r="AL5" i="23"/>
  <c r="DV4" i="23"/>
  <c r="DU4" i="23"/>
  <c r="DW4" i="23" s="1"/>
  <c r="DT4" i="23"/>
  <c r="DR4" i="23"/>
  <c r="DQ4" i="23"/>
  <c r="DP4" i="23"/>
  <c r="DN4" i="23"/>
  <c r="DO4" i="23" s="1"/>
  <c r="DM4" i="23"/>
  <c r="DK4" i="23"/>
  <c r="DJ4" i="23"/>
  <c r="DL4" i="23" s="1"/>
  <c r="DH4" i="23"/>
  <c r="DG4" i="23"/>
  <c r="DI4" i="23" s="1"/>
  <c r="DF4" i="23"/>
  <c r="DE4" i="23"/>
  <c r="DC4" i="23"/>
  <c r="DB4" i="23"/>
  <c r="DA4" i="23"/>
  <c r="CY4" i="23"/>
  <c r="CX4" i="23"/>
  <c r="CZ4" i="23" s="1"/>
  <c r="CW4" i="23"/>
  <c r="CU4" i="23"/>
  <c r="CT4" i="23"/>
  <c r="CV4" i="23" s="1"/>
  <c r="CS4" i="23"/>
  <c r="CQ4" i="23"/>
  <c r="CP4" i="23"/>
  <c r="CO4" i="23"/>
  <c r="CR4" i="23" s="1"/>
  <c r="CM4" i="23"/>
  <c r="CL4" i="23"/>
  <c r="CK4" i="23"/>
  <c r="CI4" i="23"/>
  <c r="CH4" i="23"/>
  <c r="CG4" i="23"/>
  <c r="CJ4" i="23" s="1"/>
  <c r="CE4" i="23"/>
  <c r="CD4" i="23"/>
  <c r="CF4" i="23" s="1"/>
  <c r="CC4" i="23"/>
  <c r="CA4" i="23"/>
  <c r="BZ4" i="23"/>
  <c r="CB4" i="23" s="1"/>
  <c r="BY4" i="23"/>
  <c r="BW4" i="23"/>
  <c r="BX4" i="23" s="1"/>
  <c r="BV4" i="23"/>
  <c r="BT4" i="23"/>
  <c r="BS4" i="23"/>
  <c r="BR4" i="23"/>
  <c r="BQ4" i="23"/>
  <c r="BU4" i="23" s="1"/>
  <c r="BO4" i="23"/>
  <c r="BN4" i="23"/>
  <c r="BP4" i="23" s="1"/>
  <c r="BL4" i="23"/>
  <c r="BK4" i="23"/>
  <c r="BJ4" i="23"/>
  <c r="BM4" i="23" s="1"/>
  <c r="BF4" i="23"/>
  <c r="BE4" i="23"/>
  <c r="BD4" i="23"/>
  <c r="BC4" i="23"/>
  <c r="BB4" i="23"/>
  <c r="BA4" i="23"/>
  <c r="AZ4" i="23"/>
  <c r="AY4" i="23"/>
  <c r="AX4" i="23"/>
  <c r="AW4" i="23"/>
  <c r="AV4" i="23"/>
  <c r="AR4" i="23"/>
  <c r="AQ4" i="23"/>
  <c r="AP4" i="23"/>
  <c r="AO4" i="23"/>
  <c r="AN4" i="23"/>
  <c r="AM4" i="23"/>
  <c r="AS4" i="23" s="1"/>
  <c r="AL4" i="23"/>
  <c r="DV3" i="23"/>
  <c r="DU3" i="23"/>
  <c r="DW3" i="23" s="1"/>
  <c r="DT3" i="23"/>
  <c r="DR3" i="23"/>
  <c r="DQ3" i="23"/>
  <c r="DS3" i="23" s="1"/>
  <c r="DP3" i="23"/>
  <c r="DN3" i="23"/>
  <c r="DO3" i="23" s="1"/>
  <c r="DM3" i="23"/>
  <c r="DK3" i="23"/>
  <c r="DL3" i="23" s="1"/>
  <c r="DJ3" i="23"/>
  <c r="DH3" i="23"/>
  <c r="DG3" i="23"/>
  <c r="DF3" i="23"/>
  <c r="DE3" i="23"/>
  <c r="DD3" i="23"/>
  <c r="DC3" i="23"/>
  <c r="DB3" i="23"/>
  <c r="DA3" i="23"/>
  <c r="CY3" i="23"/>
  <c r="CX3" i="23"/>
  <c r="CZ3" i="23" s="1"/>
  <c r="CW3" i="23"/>
  <c r="CU3" i="23"/>
  <c r="CT3" i="23"/>
  <c r="CV3" i="23" s="1"/>
  <c r="CS3" i="23"/>
  <c r="CQ3" i="23"/>
  <c r="CP3" i="23"/>
  <c r="CO3" i="23"/>
  <c r="CR3" i="23" s="1"/>
  <c r="CN3" i="23"/>
  <c r="CM3" i="23"/>
  <c r="CL3" i="23"/>
  <c r="CK3" i="23"/>
  <c r="CI3" i="23"/>
  <c r="CH3" i="23"/>
  <c r="CG3" i="23"/>
  <c r="CJ3" i="23" s="1"/>
  <c r="CE3" i="23"/>
  <c r="CD3" i="23"/>
  <c r="CF3" i="23" s="1"/>
  <c r="CC3" i="23"/>
  <c r="CA3" i="23"/>
  <c r="BZ3" i="23"/>
  <c r="CB3" i="23" s="1"/>
  <c r="BY3" i="23"/>
  <c r="BX3" i="23"/>
  <c r="BW3" i="23"/>
  <c r="BV3" i="23"/>
  <c r="BT3" i="23"/>
  <c r="BS3" i="23"/>
  <c r="BR3" i="23"/>
  <c r="BQ3" i="23"/>
  <c r="BU3" i="23" s="1"/>
  <c r="BO3" i="23"/>
  <c r="BN3" i="23"/>
  <c r="BP3" i="23" s="1"/>
  <c r="BL3" i="23"/>
  <c r="BK3" i="23"/>
  <c r="BJ3" i="23"/>
  <c r="BM3" i="23" s="1"/>
  <c r="BG3" i="23"/>
  <c r="BH3" i="23" s="1"/>
  <c r="BF3" i="23"/>
  <c r="BE3" i="23"/>
  <c r="BD3" i="23"/>
  <c r="BC3" i="23"/>
  <c r="BB3" i="23"/>
  <c r="BA3" i="23"/>
  <c r="AZ3" i="23"/>
  <c r="AY3" i="23"/>
  <c r="AX3" i="23"/>
  <c r="AW3" i="23"/>
  <c r="AV3" i="23"/>
  <c r="AR3" i="23"/>
  <c r="AQ3" i="23"/>
  <c r="AP3" i="23"/>
  <c r="AO3" i="23"/>
  <c r="AS3" i="23" s="1"/>
  <c r="AN3" i="23"/>
  <c r="AM3" i="23"/>
  <c r="AL3" i="23"/>
  <c r="BH12" i="23" l="1"/>
  <c r="BX6" i="23"/>
  <c r="BH7" i="23"/>
  <c r="DI8" i="23"/>
  <c r="CZ9" i="23"/>
  <c r="DS13" i="23"/>
  <c r="CZ11" i="23"/>
  <c r="DI12" i="23"/>
  <c r="DI3" i="23"/>
  <c r="DL5" i="23"/>
  <c r="CB8" i="23"/>
  <c r="CN4" i="23"/>
  <c r="CN6" i="23"/>
  <c r="BG11" i="23"/>
  <c r="BH11" i="23" s="1"/>
  <c r="DO9" i="23"/>
  <c r="BH5" i="23"/>
  <c r="DI10" i="23"/>
  <c r="DS4" i="23"/>
  <c r="BH9" i="23"/>
  <c r="CB10" i="23"/>
  <c r="DD13" i="23"/>
  <c r="DD4" i="23"/>
  <c r="DD6" i="23"/>
  <c r="CV5" i="23"/>
  <c r="CN13" i="23"/>
  <c r="BG4" i="23"/>
  <c r="BH4" i="23" s="1"/>
  <c r="BM12" i="23"/>
  <c r="BG13" i="23"/>
  <c r="BH13" i="23" s="1"/>
  <c r="G19" i="29" l="1"/>
  <c r="F19" i="29"/>
  <c r="E19" i="29"/>
  <c r="D19" i="29"/>
  <c r="C19" i="29"/>
  <c r="I20" i="28"/>
  <c r="H20" i="28"/>
  <c r="G20" i="28"/>
  <c r="F20" i="28"/>
  <c r="E20" i="28"/>
  <c r="D20" i="28"/>
  <c r="C20" i="28"/>
  <c r="C19" i="27"/>
  <c r="D258" i="20"/>
  <c r="D257" i="20"/>
  <c r="D256" i="20"/>
  <c r="D255" i="20"/>
  <c r="D254" i="20"/>
  <c r="D253" i="20"/>
  <c r="D252" i="20"/>
  <c r="D251" i="20"/>
  <c r="D250" i="20"/>
  <c r="D249" i="20"/>
  <c r="D248" i="20"/>
  <c r="D247" i="20"/>
  <c r="D246" i="20"/>
  <c r="D245" i="20"/>
  <c r="D244" i="20"/>
  <c r="D243" i="20"/>
  <c r="D242" i="20"/>
  <c r="D241" i="20"/>
  <c r="D240" i="20"/>
  <c r="D239" i="20"/>
  <c r="D238" i="20"/>
  <c r="D237" i="20"/>
  <c r="D236" i="20"/>
  <c r="D235" i="20"/>
  <c r="D234" i="20"/>
  <c r="D233" i="20"/>
  <c r="D232" i="20"/>
  <c r="D231" i="20"/>
  <c r="D230" i="20"/>
  <c r="D229" i="20"/>
  <c r="D228" i="20"/>
  <c r="D227" i="20"/>
  <c r="D226" i="20"/>
  <c r="D225" i="20"/>
  <c r="D224" i="20"/>
  <c r="D223" i="20"/>
  <c r="D222" i="20"/>
  <c r="D221" i="20"/>
  <c r="D220" i="20"/>
  <c r="D219" i="20"/>
  <c r="D218" i="20"/>
  <c r="D217" i="20"/>
  <c r="D216" i="20"/>
  <c r="D215" i="20"/>
  <c r="D214" i="20"/>
  <c r="D213" i="20"/>
  <c r="D212" i="20"/>
  <c r="D211" i="20"/>
  <c r="D210" i="20"/>
  <c r="D209" i="20"/>
  <c r="D208" i="20"/>
  <c r="D207" i="20"/>
  <c r="D206" i="20"/>
  <c r="D205" i="20"/>
  <c r="D204" i="20"/>
  <c r="D203" i="20"/>
  <c r="D202" i="20"/>
  <c r="D201" i="20"/>
  <c r="D200" i="20"/>
  <c r="D199" i="20"/>
  <c r="D198" i="20"/>
  <c r="D197" i="20"/>
  <c r="D196" i="20"/>
  <c r="D195" i="20"/>
  <c r="D194" i="20"/>
  <c r="D193" i="20"/>
  <c r="D192" i="20"/>
  <c r="D191" i="20"/>
  <c r="D190" i="20"/>
  <c r="D189" i="20"/>
  <c r="D188" i="20"/>
  <c r="D187" i="20"/>
  <c r="D186" i="20"/>
  <c r="D185" i="20"/>
  <c r="D184" i="20"/>
  <c r="D183" i="20"/>
  <c r="D182" i="20"/>
  <c r="D181" i="20"/>
  <c r="D180" i="20"/>
  <c r="D179" i="20"/>
  <c r="D178" i="20"/>
  <c r="D177" i="20"/>
  <c r="D176" i="20"/>
  <c r="D175" i="20"/>
  <c r="D174" i="20"/>
  <c r="D173" i="20"/>
  <c r="D172" i="20"/>
  <c r="D171" i="20"/>
  <c r="D170" i="20"/>
  <c r="D169" i="20"/>
  <c r="D168" i="20"/>
  <c r="D167" i="20"/>
  <c r="D166" i="20"/>
  <c r="D165" i="20"/>
  <c r="D164" i="20"/>
  <c r="D163" i="20"/>
  <c r="D162" i="20"/>
  <c r="D161" i="20"/>
  <c r="D160" i="20"/>
  <c r="D159" i="20"/>
  <c r="D158" i="20"/>
  <c r="D157" i="20"/>
  <c r="D156" i="20"/>
  <c r="D155" i="20"/>
  <c r="D154" i="20"/>
  <c r="D153" i="20"/>
  <c r="D152" i="20"/>
  <c r="D151" i="20"/>
  <c r="D150" i="20"/>
  <c r="D149" i="20"/>
  <c r="D148" i="20"/>
  <c r="D147" i="20"/>
  <c r="D146" i="20"/>
  <c r="D145" i="20"/>
  <c r="D144" i="20"/>
  <c r="D143" i="20"/>
  <c r="D142" i="20"/>
  <c r="D141" i="20"/>
  <c r="D140" i="20"/>
  <c r="D139" i="20"/>
  <c r="D138" i="20"/>
  <c r="D137" i="20"/>
  <c r="D136" i="20"/>
  <c r="D135" i="20"/>
  <c r="D134" i="20"/>
  <c r="D133" i="20"/>
  <c r="D132" i="20"/>
  <c r="D131" i="20"/>
  <c r="D130" i="20"/>
  <c r="D129" i="20"/>
  <c r="D128" i="20"/>
  <c r="D127" i="20"/>
  <c r="D126" i="20"/>
  <c r="D125" i="20"/>
  <c r="D124" i="20"/>
  <c r="D123" i="20"/>
  <c r="D122" i="20"/>
  <c r="D121" i="20"/>
  <c r="D120" i="20"/>
  <c r="D119" i="20"/>
  <c r="D118" i="20"/>
  <c r="D117" i="20"/>
  <c r="D116" i="20"/>
  <c r="D115" i="20"/>
  <c r="D114" i="20"/>
  <c r="D113" i="20"/>
  <c r="D112" i="20"/>
  <c r="D111" i="20"/>
  <c r="D110" i="20"/>
  <c r="D109" i="20"/>
  <c r="D108" i="20"/>
  <c r="D107" i="20"/>
  <c r="D106" i="20"/>
  <c r="D105" i="20"/>
  <c r="D104" i="20"/>
  <c r="D103" i="20"/>
  <c r="D102" i="20"/>
  <c r="D101" i="20"/>
  <c r="D100" i="20"/>
  <c r="D99" i="20"/>
  <c r="D98" i="20"/>
  <c r="D97" i="20"/>
  <c r="D96" i="20"/>
  <c r="D95" i="20"/>
  <c r="D94" i="20"/>
  <c r="D93" i="20"/>
  <c r="D92" i="20"/>
  <c r="D91" i="20"/>
  <c r="D90" i="20"/>
  <c r="D89" i="20"/>
  <c r="D88" i="20"/>
  <c r="D87" i="20"/>
  <c r="D86" i="20"/>
  <c r="D85" i="20"/>
  <c r="D84" i="20"/>
  <c r="D83" i="20"/>
  <c r="D82" i="20"/>
  <c r="D81" i="20"/>
  <c r="D80" i="20"/>
  <c r="D79" i="20"/>
  <c r="D78" i="20"/>
  <c r="D77" i="20"/>
  <c r="D76" i="20"/>
  <c r="D75" i="20"/>
  <c r="D74" i="20"/>
  <c r="D73" i="20"/>
  <c r="D72" i="20"/>
  <c r="D71" i="20"/>
  <c r="D70" i="20"/>
  <c r="D69" i="20"/>
  <c r="D68" i="20"/>
  <c r="D67" i="20"/>
  <c r="D66" i="20"/>
  <c r="D65" i="20"/>
  <c r="D64" i="20"/>
  <c r="D63" i="20"/>
  <c r="D62" i="20"/>
  <c r="D61" i="20"/>
  <c r="D60" i="20"/>
  <c r="D59" i="20"/>
  <c r="D58" i="20"/>
  <c r="D57" i="20"/>
  <c r="D56" i="20"/>
  <c r="D55" i="20"/>
  <c r="D54" i="20"/>
  <c r="D53" i="20"/>
  <c r="D52" i="20"/>
  <c r="D51" i="20"/>
  <c r="D50" i="20"/>
  <c r="D49" i="20"/>
  <c r="D48" i="20"/>
  <c r="D47" i="20"/>
  <c r="D46" i="20"/>
  <c r="D45" i="20"/>
  <c r="D44" i="20"/>
  <c r="D43" i="20"/>
  <c r="D42" i="20"/>
  <c r="D41" i="20"/>
  <c r="D40" i="20"/>
  <c r="D39" i="20"/>
  <c r="D38" i="20"/>
  <c r="D37" i="20"/>
  <c r="D36" i="20"/>
  <c r="D35" i="20"/>
  <c r="D34" i="20"/>
  <c r="D33" i="20"/>
  <c r="D32" i="20"/>
  <c r="D31" i="20"/>
  <c r="D30" i="20"/>
  <c r="D29" i="20"/>
  <c r="D28" i="20"/>
  <c r="D27" i="20"/>
  <c r="D26" i="20"/>
  <c r="D25" i="20"/>
  <c r="D24" i="20"/>
  <c r="D23" i="20"/>
  <c r="D22" i="20"/>
  <c r="D21" i="20"/>
  <c r="D20" i="20"/>
  <c r="D19" i="20"/>
  <c r="D18" i="20"/>
  <c r="D17" i="20"/>
  <c r="D16" i="20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P18" i="12"/>
  <c r="N18" i="12"/>
  <c r="L18" i="12"/>
  <c r="J18" i="12"/>
  <c r="H18" i="12"/>
  <c r="D18" i="12"/>
  <c r="C18" i="12"/>
  <c r="P17" i="12"/>
  <c r="N17" i="12"/>
  <c r="L17" i="12"/>
  <c r="J17" i="12"/>
  <c r="H17" i="12"/>
  <c r="D17" i="12"/>
  <c r="C17" i="12"/>
  <c r="P16" i="12"/>
  <c r="N16" i="12"/>
  <c r="L16" i="12"/>
  <c r="J16" i="12"/>
  <c r="H16" i="12"/>
  <c r="C16" i="12"/>
  <c r="P15" i="12"/>
  <c r="N15" i="12"/>
  <c r="L15" i="12"/>
  <c r="J15" i="12"/>
  <c r="H15" i="12"/>
  <c r="C15" i="12"/>
  <c r="P14" i="12"/>
  <c r="N14" i="12"/>
  <c r="L14" i="12"/>
  <c r="J14" i="12"/>
  <c r="H14" i="12"/>
  <c r="C14" i="12"/>
  <c r="P13" i="12"/>
  <c r="N13" i="12"/>
  <c r="L13" i="12"/>
  <c r="J13" i="12"/>
  <c r="H13" i="12"/>
  <c r="C13" i="12"/>
  <c r="P12" i="12"/>
  <c r="N12" i="12"/>
  <c r="L12" i="12"/>
  <c r="J12" i="12"/>
  <c r="H12" i="12"/>
  <c r="C12" i="12"/>
  <c r="P11" i="12"/>
  <c r="N11" i="12"/>
  <c r="L11" i="12"/>
  <c r="J11" i="12"/>
  <c r="H11" i="12"/>
  <c r="C11" i="12"/>
  <c r="P10" i="12"/>
  <c r="N10" i="12"/>
  <c r="L10" i="12"/>
  <c r="J10" i="12"/>
  <c r="H10" i="12"/>
  <c r="D10" i="12"/>
  <c r="C10" i="12"/>
  <c r="P9" i="12"/>
  <c r="N9" i="12"/>
  <c r="L9" i="12"/>
  <c r="J9" i="12"/>
  <c r="H9" i="12"/>
  <c r="C9" i="12"/>
  <c r="P8" i="12"/>
  <c r="N8" i="12"/>
  <c r="L8" i="12"/>
  <c r="J8" i="12"/>
  <c r="H8" i="12"/>
  <c r="D8" i="12"/>
  <c r="C8" i="12"/>
  <c r="P7" i="12"/>
  <c r="N7" i="12"/>
  <c r="L7" i="12"/>
  <c r="J7" i="12"/>
  <c r="H7" i="12"/>
  <c r="C7" i="12"/>
  <c r="P6" i="12"/>
  <c r="N6" i="12"/>
  <c r="L6" i="12"/>
  <c r="J6" i="12"/>
  <c r="H6" i="12"/>
  <c r="C6" i="12"/>
  <c r="P5" i="12"/>
  <c r="N5" i="12"/>
  <c r="L5" i="12"/>
  <c r="J5" i="12"/>
  <c r="H5" i="12"/>
  <c r="D5" i="12"/>
  <c r="C5" i="12"/>
  <c r="P4" i="12"/>
  <c r="N4" i="12"/>
  <c r="L4" i="12"/>
  <c r="J4" i="12"/>
  <c r="H4" i="12"/>
  <c r="C4" i="12"/>
  <c r="P3" i="12"/>
  <c r="N3" i="12"/>
  <c r="L3" i="12"/>
  <c r="J3" i="12"/>
  <c r="H3" i="12"/>
  <c r="D3" i="12"/>
  <c r="C3" i="12"/>
  <c r="P2" i="12"/>
  <c r="N2" i="12"/>
  <c r="L2" i="12"/>
  <c r="J2" i="12"/>
  <c r="H2" i="12"/>
  <c r="D2" i="12"/>
  <c r="C2" i="12"/>
  <c r="D101" i="11"/>
  <c r="D100" i="11"/>
  <c r="D99" i="11"/>
  <c r="D98" i="11"/>
  <c r="D97" i="11"/>
  <c r="D96" i="11"/>
  <c r="D95" i="11"/>
  <c r="D94" i="11"/>
  <c r="D93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77" i="11"/>
  <c r="D76" i="11"/>
  <c r="D75" i="11"/>
  <c r="D74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58" i="11"/>
  <c r="D57" i="11"/>
  <c r="D56" i="11"/>
  <c r="D55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6" i="12" s="1"/>
  <c r="D15" i="11"/>
  <c r="D15" i="12" s="1"/>
  <c r="D14" i="11"/>
  <c r="D14" i="12" s="1"/>
  <c r="D13" i="11"/>
  <c r="D13" i="12" s="1"/>
  <c r="D12" i="11"/>
  <c r="D12" i="12" s="1"/>
  <c r="D11" i="11"/>
  <c r="D11" i="12" s="1"/>
  <c r="D10" i="11"/>
  <c r="D9" i="11"/>
  <c r="D9" i="12" s="1"/>
  <c r="D8" i="11"/>
  <c r="D7" i="11"/>
  <c r="D7" i="12" s="1"/>
  <c r="D6" i="11"/>
  <c r="D6" i="12" s="1"/>
  <c r="D5" i="11"/>
  <c r="D4" i="11"/>
  <c r="D4" i="12" s="1"/>
  <c r="D3" i="11"/>
  <c r="D2" i="11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D101" i="9"/>
  <c r="B101" i="9"/>
  <c r="D100" i="9"/>
  <c r="B100" i="9"/>
  <c r="D99" i="9"/>
  <c r="B99" i="9"/>
  <c r="D98" i="9"/>
  <c r="B98" i="9"/>
  <c r="D97" i="9"/>
  <c r="B97" i="9"/>
  <c r="D96" i="9"/>
  <c r="B96" i="9"/>
  <c r="D95" i="9"/>
  <c r="B95" i="9"/>
  <c r="D94" i="9"/>
  <c r="B94" i="9"/>
  <c r="D93" i="9"/>
  <c r="B93" i="9"/>
  <c r="D92" i="9"/>
  <c r="B92" i="9"/>
  <c r="D91" i="9"/>
  <c r="B91" i="9"/>
  <c r="D90" i="9"/>
  <c r="B90" i="9"/>
  <c r="D89" i="9"/>
  <c r="B89" i="9"/>
  <c r="D88" i="9"/>
  <c r="B88" i="9"/>
  <c r="D87" i="9"/>
  <c r="B87" i="9"/>
  <c r="D86" i="9"/>
  <c r="B86" i="9"/>
  <c r="D85" i="9"/>
  <c r="B85" i="9"/>
  <c r="D84" i="9"/>
  <c r="B84" i="9"/>
  <c r="D83" i="9"/>
  <c r="B83" i="9"/>
  <c r="D82" i="9"/>
  <c r="B82" i="9"/>
  <c r="D81" i="9"/>
  <c r="B81" i="9"/>
  <c r="D80" i="9"/>
  <c r="B80" i="9"/>
  <c r="D79" i="9"/>
  <c r="B79" i="9"/>
  <c r="D78" i="9"/>
  <c r="B78" i="9"/>
  <c r="D77" i="9"/>
  <c r="B77" i="9"/>
  <c r="D76" i="9"/>
  <c r="B76" i="9"/>
  <c r="D75" i="9"/>
  <c r="B75" i="9"/>
  <c r="D74" i="9"/>
  <c r="B74" i="9"/>
  <c r="D73" i="9"/>
  <c r="B73" i="9"/>
  <c r="D72" i="9"/>
  <c r="B72" i="9"/>
  <c r="D71" i="9"/>
  <c r="B71" i="9"/>
  <c r="D70" i="9"/>
  <c r="B70" i="9"/>
  <c r="D69" i="9"/>
  <c r="B69" i="9"/>
  <c r="D68" i="9"/>
  <c r="B68" i="9"/>
  <c r="D67" i="9"/>
  <c r="B67" i="9"/>
  <c r="D66" i="9"/>
  <c r="B66" i="9"/>
  <c r="D65" i="9"/>
  <c r="B65" i="9"/>
  <c r="D64" i="9"/>
  <c r="B64" i="9"/>
  <c r="D63" i="9"/>
  <c r="B63" i="9"/>
  <c r="D62" i="9"/>
  <c r="B62" i="9"/>
  <c r="D61" i="9"/>
  <c r="B61" i="9"/>
  <c r="D60" i="9"/>
  <c r="B60" i="9"/>
  <c r="D59" i="9"/>
  <c r="B59" i="9"/>
  <c r="D58" i="9"/>
  <c r="B58" i="9"/>
  <c r="D57" i="9"/>
  <c r="B57" i="9"/>
  <c r="D56" i="9"/>
  <c r="B56" i="9"/>
  <c r="D55" i="9"/>
  <c r="B55" i="9"/>
  <c r="D54" i="9"/>
  <c r="B54" i="9"/>
  <c r="D53" i="9"/>
  <c r="B53" i="9"/>
  <c r="D52" i="9"/>
  <c r="B52" i="9"/>
  <c r="D51" i="9"/>
  <c r="B51" i="9"/>
  <c r="D50" i="9"/>
  <c r="B50" i="9"/>
  <c r="D49" i="9"/>
  <c r="B49" i="9"/>
  <c r="D48" i="9"/>
  <c r="B48" i="9"/>
  <c r="D47" i="9"/>
  <c r="B47" i="9"/>
  <c r="D46" i="9"/>
  <c r="B46" i="9"/>
  <c r="D45" i="9"/>
  <c r="B45" i="9"/>
  <c r="D44" i="9"/>
  <c r="B44" i="9"/>
  <c r="D43" i="9"/>
  <c r="B43" i="9"/>
  <c r="D42" i="9"/>
  <c r="B42" i="9"/>
  <c r="D41" i="9"/>
  <c r="B41" i="9"/>
  <c r="D40" i="9"/>
  <c r="B40" i="9"/>
  <c r="D39" i="9"/>
  <c r="B39" i="9"/>
  <c r="D38" i="9"/>
  <c r="B38" i="9"/>
  <c r="D37" i="9"/>
  <c r="B37" i="9"/>
  <c r="D36" i="9"/>
  <c r="B36" i="9"/>
  <c r="D35" i="9"/>
  <c r="B35" i="9"/>
  <c r="D34" i="9"/>
  <c r="B34" i="9"/>
  <c r="D33" i="9"/>
  <c r="B33" i="9"/>
  <c r="D32" i="9"/>
  <c r="B32" i="9"/>
  <c r="D31" i="9"/>
  <c r="B31" i="9"/>
  <c r="D30" i="9"/>
  <c r="B30" i="9"/>
  <c r="D29" i="9"/>
  <c r="B29" i="9"/>
  <c r="D28" i="9"/>
  <c r="B28" i="9"/>
  <c r="D27" i="9"/>
  <c r="B27" i="9"/>
  <c r="D26" i="9"/>
  <c r="B26" i="9"/>
  <c r="D25" i="9"/>
  <c r="B25" i="9"/>
  <c r="D24" i="9"/>
  <c r="B24" i="9"/>
  <c r="D23" i="9"/>
  <c r="B23" i="9"/>
  <c r="D22" i="9"/>
  <c r="B22" i="9"/>
  <c r="D21" i="9"/>
  <c r="B21" i="9"/>
  <c r="D20" i="9"/>
  <c r="B20" i="9"/>
  <c r="D19" i="9"/>
  <c r="B19" i="9"/>
  <c r="D18" i="9"/>
  <c r="B18" i="9"/>
  <c r="D17" i="9"/>
  <c r="B17" i="9"/>
  <c r="D16" i="9"/>
  <c r="B16" i="9"/>
  <c r="D15" i="9"/>
  <c r="B15" i="9"/>
  <c r="D14" i="9"/>
  <c r="B14" i="9"/>
  <c r="D13" i="9"/>
  <c r="B13" i="9"/>
  <c r="D12" i="9"/>
  <c r="B12" i="9"/>
  <c r="D11" i="9"/>
  <c r="B11" i="9"/>
  <c r="D10" i="9"/>
  <c r="B10" i="9"/>
  <c r="D9" i="9"/>
  <c r="B9" i="9"/>
  <c r="D8" i="9"/>
  <c r="B8" i="9"/>
  <c r="D7" i="9"/>
  <c r="B7" i="9"/>
  <c r="D6" i="9"/>
  <c r="B6" i="9"/>
  <c r="D5" i="9"/>
  <c r="B5" i="9"/>
  <c r="D4" i="9"/>
  <c r="B4" i="9"/>
  <c r="D3" i="9"/>
  <c r="B3" i="9"/>
  <c r="D2" i="9"/>
  <c r="B2" i="9"/>
  <c r="G181" i="7"/>
  <c r="G180" i="7"/>
  <c r="G179" i="7"/>
  <c r="G178" i="7"/>
  <c r="G177" i="7"/>
  <c r="G176" i="7"/>
  <c r="G175" i="7"/>
  <c r="G174" i="7"/>
  <c r="G173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G158" i="7"/>
  <c r="G157" i="7"/>
  <c r="G156" i="7"/>
  <c r="G155" i="7"/>
  <c r="G154" i="7"/>
  <c r="G153" i="7"/>
  <c r="G152" i="7"/>
  <c r="G151" i="7"/>
  <c r="G150" i="7"/>
  <c r="G149" i="7"/>
  <c r="G148" i="7"/>
  <c r="G147" i="7"/>
  <c r="G146" i="7"/>
  <c r="G145" i="7"/>
  <c r="G144" i="7"/>
  <c r="G143" i="7"/>
  <c r="G142" i="7"/>
  <c r="G141" i="7"/>
  <c r="G140" i="7"/>
  <c r="G139" i="7"/>
  <c r="G138" i="7"/>
  <c r="G137" i="7"/>
  <c r="G136" i="7"/>
  <c r="G135" i="7"/>
  <c r="G134" i="7"/>
  <c r="G133" i="7"/>
  <c r="G132" i="7"/>
  <c r="G131" i="7"/>
  <c r="G130" i="7"/>
  <c r="G129" i="7"/>
  <c r="G128" i="7"/>
  <c r="G127" i="7"/>
  <c r="G126" i="7"/>
  <c r="G125" i="7"/>
  <c r="G124" i="7"/>
  <c r="G123" i="7"/>
  <c r="G122" i="7"/>
  <c r="G121" i="7"/>
  <c r="G120" i="7"/>
  <c r="G119" i="7"/>
  <c r="G118" i="7"/>
  <c r="G117" i="7"/>
  <c r="G116" i="7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G1" i="7"/>
  <c r="H305" i="6"/>
  <c r="F305" i="6"/>
  <c r="H304" i="6"/>
  <c r="F304" i="6"/>
  <c r="J303" i="6"/>
  <c r="H303" i="6"/>
  <c r="F303" i="6"/>
  <c r="H302" i="6"/>
  <c r="J305" i="6" s="1"/>
  <c r="F302" i="6"/>
  <c r="H301" i="6"/>
  <c r="F301" i="6"/>
  <c r="H300" i="6"/>
  <c r="F300" i="6"/>
  <c r="H299" i="6"/>
  <c r="J299" i="6" s="1"/>
  <c r="F299" i="6"/>
  <c r="H298" i="6"/>
  <c r="F298" i="6"/>
  <c r="J297" i="6"/>
  <c r="H297" i="6"/>
  <c r="F297" i="6"/>
  <c r="H296" i="6"/>
  <c r="F296" i="6"/>
  <c r="H295" i="6"/>
  <c r="F295" i="6"/>
  <c r="H294" i="6"/>
  <c r="J298" i="6" s="1"/>
  <c r="F294" i="6"/>
  <c r="H293" i="6"/>
  <c r="F293" i="6"/>
  <c r="H292" i="6"/>
  <c r="F292" i="6"/>
  <c r="H291" i="6"/>
  <c r="F291" i="6"/>
  <c r="H290" i="6"/>
  <c r="F290" i="6"/>
  <c r="H289" i="6"/>
  <c r="F289" i="6"/>
  <c r="H288" i="6"/>
  <c r="F288" i="6"/>
  <c r="H287" i="6"/>
  <c r="F287" i="6"/>
  <c r="H286" i="6"/>
  <c r="F286" i="6"/>
  <c r="H285" i="6"/>
  <c r="F285" i="6"/>
  <c r="H284" i="6"/>
  <c r="F284" i="6"/>
  <c r="H283" i="6"/>
  <c r="F283" i="6"/>
  <c r="H282" i="6"/>
  <c r="F282" i="6"/>
  <c r="H281" i="6"/>
  <c r="F281" i="6"/>
  <c r="H280" i="6"/>
  <c r="F280" i="6"/>
  <c r="H279" i="6"/>
  <c r="F279" i="6"/>
  <c r="H278" i="6"/>
  <c r="F278" i="6"/>
  <c r="H277" i="6"/>
  <c r="F277" i="6"/>
  <c r="H276" i="6"/>
  <c r="F276" i="6"/>
  <c r="H275" i="6"/>
  <c r="F275" i="6"/>
  <c r="H274" i="6"/>
  <c r="F274" i="6"/>
  <c r="H273" i="6"/>
  <c r="F273" i="6"/>
  <c r="H272" i="6"/>
  <c r="F272" i="6"/>
  <c r="H271" i="6"/>
  <c r="F271" i="6"/>
  <c r="H270" i="6"/>
  <c r="F270" i="6"/>
  <c r="H269" i="6"/>
  <c r="F269" i="6"/>
  <c r="H268" i="6"/>
  <c r="F268" i="6"/>
  <c r="H267" i="6"/>
  <c r="F267" i="6"/>
  <c r="H266" i="6"/>
  <c r="F266" i="6"/>
  <c r="H265" i="6"/>
  <c r="F265" i="6"/>
  <c r="H264" i="6"/>
  <c r="F264" i="6"/>
  <c r="H263" i="6"/>
  <c r="F263" i="6"/>
  <c r="H262" i="6"/>
  <c r="F262" i="6"/>
  <c r="H261" i="6"/>
  <c r="F261" i="6"/>
  <c r="H260" i="6"/>
  <c r="F260" i="6"/>
  <c r="H259" i="6"/>
  <c r="F259" i="6"/>
  <c r="H258" i="6"/>
  <c r="F258" i="6"/>
  <c r="H257" i="6"/>
  <c r="F257" i="6"/>
  <c r="H256" i="6"/>
  <c r="F256" i="6"/>
  <c r="H255" i="6"/>
  <c r="F255" i="6"/>
  <c r="H254" i="6"/>
  <c r="F254" i="6"/>
  <c r="H253" i="6"/>
  <c r="F253" i="6"/>
  <c r="H252" i="6"/>
  <c r="F252" i="6"/>
  <c r="H251" i="6"/>
  <c r="F251" i="6"/>
  <c r="H250" i="6"/>
  <c r="F250" i="6"/>
  <c r="H249" i="6"/>
  <c r="F249" i="6"/>
  <c r="H248" i="6"/>
  <c r="F248" i="6"/>
  <c r="H247" i="6"/>
  <c r="F247" i="6"/>
  <c r="H246" i="6"/>
  <c r="F246" i="6"/>
  <c r="H245" i="6"/>
  <c r="F245" i="6"/>
  <c r="H244" i="6"/>
  <c r="F244" i="6"/>
  <c r="H243" i="6"/>
  <c r="F243" i="6"/>
  <c r="H242" i="6"/>
  <c r="F242" i="6"/>
  <c r="H241" i="6"/>
  <c r="F241" i="6"/>
  <c r="H240" i="6"/>
  <c r="F240" i="6"/>
  <c r="H239" i="6"/>
  <c r="F239" i="6"/>
  <c r="H238" i="6"/>
  <c r="F238" i="6"/>
  <c r="H237" i="6"/>
  <c r="F237" i="6"/>
  <c r="H236" i="6"/>
  <c r="F236" i="6"/>
  <c r="H235" i="6"/>
  <c r="F235" i="6"/>
  <c r="H234" i="6"/>
  <c r="F234" i="6"/>
  <c r="H233" i="6"/>
  <c r="F233" i="6"/>
  <c r="H232" i="6"/>
  <c r="F232" i="6"/>
  <c r="H231" i="6"/>
  <c r="F231" i="6"/>
  <c r="H230" i="6"/>
  <c r="F230" i="6"/>
  <c r="H229" i="6"/>
  <c r="F229" i="6"/>
  <c r="H228" i="6"/>
  <c r="F228" i="6"/>
  <c r="H227" i="6"/>
  <c r="F227" i="6"/>
  <c r="H226" i="6"/>
  <c r="F226" i="6"/>
  <c r="H225" i="6"/>
  <c r="F225" i="6"/>
  <c r="H224" i="6"/>
  <c r="F224" i="6"/>
  <c r="H223" i="6"/>
  <c r="F223" i="6"/>
  <c r="H222" i="6"/>
  <c r="F222" i="6"/>
  <c r="H221" i="6"/>
  <c r="F221" i="6"/>
  <c r="H220" i="6"/>
  <c r="F220" i="6"/>
  <c r="H219" i="6"/>
  <c r="F219" i="6"/>
  <c r="H218" i="6"/>
  <c r="F218" i="6"/>
  <c r="H217" i="6"/>
  <c r="F217" i="6"/>
  <c r="H216" i="6"/>
  <c r="F216" i="6"/>
  <c r="H215" i="6"/>
  <c r="F215" i="6"/>
  <c r="H214" i="6"/>
  <c r="F214" i="6"/>
  <c r="H213" i="6"/>
  <c r="F213" i="6"/>
  <c r="H212" i="6"/>
  <c r="F212" i="6"/>
  <c r="H211" i="6"/>
  <c r="F211" i="6"/>
  <c r="H210" i="6"/>
  <c r="F210" i="6"/>
  <c r="H209" i="6"/>
  <c r="F209" i="6"/>
  <c r="H208" i="6"/>
  <c r="F208" i="6"/>
  <c r="H207" i="6"/>
  <c r="F207" i="6"/>
  <c r="H206" i="6"/>
  <c r="F206" i="6"/>
  <c r="H205" i="6"/>
  <c r="F205" i="6"/>
  <c r="H204" i="6"/>
  <c r="F204" i="6"/>
  <c r="H203" i="6"/>
  <c r="F203" i="6"/>
  <c r="H202" i="6"/>
  <c r="F202" i="6"/>
  <c r="H201" i="6"/>
  <c r="F201" i="6"/>
  <c r="H200" i="6"/>
  <c r="F200" i="6"/>
  <c r="H199" i="6"/>
  <c r="F199" i="6"/>
  <c r="H198" i="6"/>
  <c r="F198" i="6"/>
  <c r="H197" i="6"/>
  <c r="F197" i="6"/>
  <c r="H196" i="6"/>
  <c r="F196" i="6"/>
  <c r="H195" i="6"/>
  <c r="F195" i="6"/>
  <c r="H194" i="6"/>
  <c r="F194" i="6"/>
  <c r="H193" i="6"/>
  <c r="F193" i="6"/>
  <c r="H192" i="6"/>
  <c r="F192" i="6"/>
  <c r="H191" i="6"/>
  <c r="F191" i="6"/>
  <c r="H190" i="6"/>
  <c r="F190" i="6"/>
  <c r="H189" i="6"/>
  <c r="F189" i="6"/>
  <c r="H188" i="6"/>
  <c r="F188" i="6"/>
  <c r="H187" i="6"/>
  <c r="F187" i="6"/>
  <c r="H186" i="6"/>
  <c r="F186" i="6"/>
  <c r="H185" i="6"/>
  <c r="F185" i="6"/>
  <c r="H184" i="6"/>
  <c r="F184" i="6"/>
  <c r="H183" i="6"/>
  <c r="F183" i="6"/>
  <c r="H182" i="6"/>
  <c r="F182" i="6"/>
  <c r="H181" i="6"/>
  <c r="F181" i="6"/>
  <c r="H180" i="6"/>
  <c r="F180" i="6"/>
  <c r="H179" i="6"/>
  <c r="F179" i="6"/>
  <c r="H178" i="6"/>
  <c r="F178" i="6"/>
  <c r="H177" i="6"/>
  <c r="F177" i="6"/>
  <c r="H176" i="6"/>
  <c r="F176" i="6"/>
  <c r="H175" i="6"/>
  <c r="F175" i="6"/>
  <c r="H174" i="6"/>
  <c r="F174" i="6"/>
  <c r="H173" i="6"/>
  <c r="F173" i="6"/>
  <c r="H172" i="6"/>
  <c r="F172" i="6"/>
  <c r="H171" i="6"/>
  <c r="F171" i="6"/>
  <c r="H170" i="6"/>
  <c r="F170" i="6"/>
  <c r="H169" i="6"/>
  <c r="F169" i="6"/>
  <c r="H168" i="6"/>
  <c r="F168" i="6"/>
  <c r="H167" i="6"/>
  <c r="F167" i="6"/>
  <c r="H166" i="6"/>
  <c r="F166" i="6"/>
  <c r="H165" i="6"/>
  <c r="F165" i="6"/>
  <c r="H164" i="6"/>
  <c r="F164" i="6"/>
  <c r="H163" i="6"/>
  <c r="F163" i="6"/>
  <c r="H162" i="6"/>
  <c r="F162" i="6"/>
  <c r="H161" i="6"/>
  <c r="F161" i="6"/>
  <c r="H160" i="6"/>
  <c r="F160" i="6"/>
  <c r="H159" i="6"/>
  <c r="F159" i="6"/>
  <c r="H158" i="6"/>
  <c r="F158" i="6"/>
  <c r="H157" i="6"/>
  <c r="F157" i="6"/>
  <c r="H156" i="6"/>
  <c r="F156" i="6"/>
  <c r="H155" i="6"/>
  <c r="F155" i="6"/>
  <c r="H154" i="6"/>
  <c r="F154" i="6"/>
  <c r="H153" i="6"/>
  <c r="F153" i="6"/>
  <c r="H152" i="6"/>
  <c r="F152" i="6"/>
  <c r="H151" i="6"/>
  <c r="F151" i="6"/>
  <c r="H150" i="6"/>
  <c r="F150" i="6"/>
  <c r="H149" i="6"/>
  <c r="F149" i="6"/>
  <c r="H148" i="6"/>
  <c r="F148" i="6"/>
  <c r="H147" i="6"/>
  <c r="F147" i="6"/>
  <c r="H146" i="6"/>
  <c r="F146" i="6"/>
  <c r="H145" i="6"/>
  <c r="F145" i="6"/>
  <c r="H144" i="6"/>
  <c r="F144" i="6"/>
  <c r="H143" i="6"/>
  <c r="F143" i="6"/>
  <c r="H142" i="6"/>
  <c r="F142" i="6"/>
  <c r="H141" i="6"/>
  <c r="F141" i="6"/>
  <c r="H140" i="6"/>
  <c r="F140" i="6"/>
  <c r="H139" i="6"/>
  <c r="F139" i="6"/>
  <c r="H138" i="6"/>
  <c r="F138" i="6"/>
  <c r="H137" i="6"/>
  <c r="F137" i="6"/>
  <c r="H136" i="6"/>
  <c r="F136" i="6"/>
  <c r="H135" i="6"/>
  <c r="F135" i="6"/>
  <c r="H134" i="6"/>
  <c r="F134" i="6"/>
  <c r="H133" i="6"/>
  <c r="F133" i="6"/>
  <c r="H132" i="6"/>
  <c r="F132" i="6"/>
  <c r="H131" i="6"/>
  <c r="F131" i="6"/>
  <c r="H130" i="6"/>
  <c r="F130" i="6"/>
  <c r="H129" i="6"/>
  <c r="F129" i="6"/>
  <c r="H128" i="6"/>
  <c r="F128" i="6"/>
  <c r="H127" i="6"/>
  <c r="F127" i="6"/>
  <c r="H126" i="6"/>
  <c r="F126" i="6"/>
  <c r="H125" i="6"/>
  <c r="F125" i="6"/>
  <c r="H124" i="6"/>
  <c r="F124" i="6"/>
  <c r="H123" i="6"/>
  <c r="F123" i="6"/>
  <c r="H122" i="6"/>
  <c r="F122" i="6"/>
  <c r="H121" i="6"/>
  <c r="F121" i="6"/>
  <c r="H120" i="6"/>
  <c r="F120" i="6"/>
  <c r="H119" i="6"/>
  <c r="F119" i="6"/>
  <c r="H118" i="6"/>
  <c r="F118" i="6"/>
  <c r="H117" i="6"/>
  <c r="F117" i="6"/>
  <c r="H116" i="6"/>
  <c r="F116" i="6"/>
  <c r="H115" i="6"/>
  <c r="F115" i="6"/>
  <c r="H114" i="6"/>
  <c r="F114" i="6"/>
  <c r="H113" i="6"/>
  <c r="F113" i="6"/>
  <c r="H112" i="6"/>
  <c r="F112" i="6"/>
  <c r="H111" i="6"/>
  <c r="F111" i="6"/>
  <c r="H110" i="6"/>
  <c r="F110" i="6"/>
  <c r="H109" i="6"/>
  <c r="F109" i="6"/>
  <c r="H108" i="6"/>
  <c r="F108" i="6"/>
  <c r="H107" i="6"/>
  <c r="F107" i="6"/>
  <c r="H106" i="6"/>
  <c r="F106" i="6"/>
  <c r="H105" i="6"/>
  <c r="F105" i="6"/>
  <c r="H104" i="6"/>
  <c r="F104" i="6"/>
  <c r="H103" i="6"/>
  <c r="F103" i="6"/>
  <c r="H102" i="6"/>
  <c r="F102" i="6"/>
  <c r="H101" i="6"/>
  <c r="F101" i="6"/>
  <c r="H100" i="6"/>
  <c r="F100" i="6"/>
  <c r="H99" i="6"/>
  <c r="F99" i="6"/>
  <c r="H98" i="6"/>
  <c r="F98" i="6"/>
  <c r="H97" i="6"/>
  <c r="F97" i="6"/>
  <c r="H96" i="6"/>
  <c r="F96" i="6"/>
  <c r="H95" i="6"/>
  <c r="F95" i="6"/>
  <c r="H94" i="6"/>
  <c r="F94" i="6"/>
  <c r="H93" i="6"/>
  <c r="F93" i="6"/>
  <c r="H92" i="6"/>
  <c r="F92" i="6"/>
  <c r="H91" i="6"/>
  <c r="F91" i="6"/>
  <c r="H90" i="6"/>
  <c r="F90" i="6"/>
  <c r="H89" i="6"/>
  <c r="F89" i="6"/>
  <c r="H88" i="6"/>
  <c r="F88" i="6"/>
  <c r="H87" i="6"/>
  <c r="F87" i="6"/>
  <c r="H86" i="6"/>
  <c r="F86" i="6"/>
  <c r="H85" i="6"/>
  <c r="F85" i="6"/>
  <c r="H84" i="6"/>
  <c r="F84" i="6"/>
  <c r="H83" i="6"/>
  <c r="F83" i="6"/>
  <c r="H82" i="6"/>
  <c r="F82" i="6"/>
  <c r="H81" i="6"/>
  <c r="F81" i="6"/>
  <c r="H80" i="6"/>
  <c r="F80" i="6"/>
  <c r="H79" i="6"/>
  <c r="F79" i="6"/>
  <c r="H78" i="6"/>
  <c r="F78" i="6"/>
  <c r="H77" i="6"/>
  <c r="F77" i="6"/>
  <c r="H76" i="6"/>
  <c r="F76" i="6"/>
  <c r="H75" i="6"/>
  <c r="F75" i="6"/>
  <c r="H74" i="6"/>
  <c r="F74" i="6"/>
  <c r="H73" i="6"/>
  <c r="F73" i="6"/>
  <c r="H72" i="6"/>
  <c r="F72" i="6"/>
  <c r="H71" i="6"/>
  <c r="F71" i="6"/>
  <c r="H70" i="6"/>
  <c r="F70" i="6"/>
  <c r="H69" i="6"/>
  <c r="F69" i="6"/>
  <c r="H68" i="6"/>
  <c r="F68" i="6"/>
  <c r="H67" i="6"/>
  <c r="F67" i="6"/>
  <c r="H66" i="6"/>
  <c r="F66" i="6"/>
  <c r="H65" i="6"/>
  <c r="F65" i="6"/>
  <c r="H64" i="6"/>
  <c r="F64" i="6"/>
  <c r="H63" i="6"/>
  <c r="F63" i="6"/>
  <c r="H62" i="6"/>
  <c r="F62" i="6"/>
  <c r="H61" i="6"/>
  <c r="F61" i="6"/>
  <c r="H60" i="6"/>
  <c r="F60" i="6"/>
  <c r="H59" i="6"/>
  <c r="F59" i="6"/>
  <c r="H58" i="6"/>
  <c r="F58" i="6"/>
  <c r="H57" i="6"/>
  <c r="F57" i="6"/>
  <c r="H56" i="6"/>
  <c r="F56" i="6"/>
  <c r="H55" i="6"/>
  <c r="F55" i="6"/>
  <c r="H54" i="6"/>
  <c r="F54" i="6"/>
  <c r="H53" i="6"/>
  <c r="F53" i="6"/>
  <c r="H52" i="6"/>
  <c r="F52" i="6"/>
  <c r="H51" i="6"/>
  <c r="F51" i="6"/>
  <c r="H50" i="6"/>
  <c r="F50" i="6"/>
  <c r="H49" i="6"/>
  <c r="F49" i="6"/>
  <c r="H48" i="6"/>
  <c r="F48" i="6"/>
  <c r="H47" i="6"/>
  <c r="F47" i="6"/>
  <c r="H46" i="6"/>
  <c r="F46" i="6"/>
  <c r="H45" i="6"/>
  <c r="F45" i="6"/>
  <c r="H44" i="6"/>
  <c r="F44" i="6"/>
  <c r="H43" i="6"/>
  <c r="F43" i="6"/>
  <c r="H42" i="6"/>
  <c r="F42" i="6"/>
  <c r="H41" i="6"/>
  <c r="F41" i="6"/>
  <c r="H40" i="6"/>
  <c r="F40" i="6"/>
  <c r="H39" i="6"/>
  <c r="F39" i="6"/>
  <c r="H38" i="6"/>
  <c r="F38" i="6"/>
  <c r="H37" i="6"/>
  <c r="F37" i="6"/>
  <c r="H36" i="6"/>
  <c r="F36" i="6"/>
  <c r="H35" i="6"/>
  <c r="F35" i="6"/>
  <c r="H34" i="6"/>
  <c r="F34" i="6"/>
  <c r="H33" i="6"/>
  <c r="F33" i="6"/>
  <c r="H32" i="6"/>
  <c r="F32" i="6"/>
  <c r="H31" i="6"/>
  <c r="F31" i="6"/>
  <c r="H30" i="6"/>
  <c r="F30" i="6"/>
  <c r="H29" i="6"/>
  <c r="F29" i="6"/>
  <c r="H28" i="6"/>
  <c r="F28" i="6"/>
  <c r="H27" i="6"/>
  <c r="F27" i="6"/>
  <c r="H26" i="6"/>
  <c r="F26" i="6"/>
  <c r="H25" i="6"/>
  <c r="F25" i="6"/>
  <c r="H24" i="6"/>
  <c r="F24" i="6"/>
  <c r="H23" i="6"/>
  <c r="F23" i="6"/>
  <c r="H22" i="6"/>
  <c r="F22" i="6"/>
  <c r="H21" i="6"/>
  <c r="F21" i="6"/>
  <c r="H20" i="6"/>
  <c r="F20" i="6"/>
  <c r="H19" i="6"/>
  <c r="F19" i="6"/>
  <c r="H18" i="6"/>
  <c r="F18" i="6"/>
  <c r="A18" i="6"/>
  <c r="H17" i="6"/>
  <c r="F17" i="6"/>
  <c r="H16" i="6"/>
  <c r="F16" i="6"/>
  <c r="H15" i="6"/>
  <c r="F15" i="6"/>
  <c r="A15" i="6"/>
  <c r="H14" i="6"/>
  <c r="F14" i="6"/>
  <c r="A14" i="6"/>
  <c r="H13" i="6"/>
  <c r="F13" i="6"/>
  <c r="H12" i="6"/>
  <c r="F12" i="6"/>
  <c r="A12" i="6"/>
  <c r="H11" i="6"/>
  <c r="F11" i="6"/>
  <c r="C11" i="6"/>
  <c r="A11" i="6"/>
  <c r="H10" i="6"/>
  <c r="F10" i="6"/>
  <c r="A10" i="6"/>
  <c r="H9" i="6"/>
  <c r="F9" i="6"/>
  <c r="A9" i="6"/>
  <c r="I8" i="6"/>
  <c r="H8" i="6"/>
  <c r="F8" i="6"/>
  <c r="A8" i="6"/>
  <c r="C8" i="6" s="1"/>
  <c r="I7" i="6"/>
  <c r="H7" i="6"/>
  <c r="F7" i="6"/>
  <c r="C7" i="6"/>
  <c r="H6" i="6"/>
  <c r="F6" i="6"/>
  <c r="C6" i="6"/>
  <c r="G5" i="6" a="1"/>
  <c r="G5" i="6" s="1"/>
  <c r="F5" i="6"/>
  <c r="D5" i="6"/>
  <c r="D6" i="6" s="1"/>
  <c r="D7" i="6" s="1"/>
  <c r="D8" i="6" s="1"/>
  <c r="D9" i="6" s="1"/>
  <c r="D10" i="6" s="1"/>
  <c r="D11" i="6" s="1"/>
  <c r="D12" i="6" s="1"/>
  <c r="D13" i="6" s="1"/>
  <c r="D14" i="6" s="1"/>
  <c r="D15" i="6" s="1"/>
  <c r="D16" i="6" s="1"/>
  <c r="D17" i="6" s="1"/>
  <c r="D18" i="6" s="1"/>
  <c r="D19" i="6" s="1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 s="1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2" i="6" s="1"/>
  <c r="D73" i="6" s="1"/>
  <c r="D74" i="6" s="1"/>
  <c r="D75" i="6" s="1"/>
  <c r="D76" i="6" s="1"/>
  <c r="D77" i="6" s="1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89" i="6" s="1"/>
  <c r="D90" i="6" s="1"/>
  <c r="D91" i="6" s="1"/>
  <c r="D92" i="6" s="1"/>
  <c r="D93" i="6" s="1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 s="1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 s="1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 s="1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 s="1"/>
  <c r="D158" i="6" s="1"/>
  <c r="D159" i="6" s="1"/>
  <c r="D160" i="6" s="1"/>
  <c r="D161" i="6" s="1"/>
  <c r="D162" i="6" s="1"/>
  <c r="D163" i="6" s="1"/>
  <c r="D164" i="6" s="1"/>
  <c r="D165" i="6" s="1"/>
  <c r="D166" i="6" s="1"/>
  <c r="D167" i="6" s="1"/>
  <c r="D168" i="6" s="1"/>
  <c r="D169" i="6" s="1"/>
  <c r="D170" i="6" s="1"/>
  <c r="D171" i="6" s="1"/>
  <c r="D172" i="6" s="1"/>
  <c r="D173" i="6" s="1"/>
  <c r="D174" i="6" s="1"/>
  <c r="D175" i="6" s="1"/>
  <c r="D176" i="6" s="1"/>
  <c r="D177" i="6" s="1"/>
  <c r="D178" i="6" s="1"/>
  <c r="D179" i="6" s="1"/>
  <c r="D180" i="6" s="1"/>
  <c r="D181" i="6" s="1"/>
  <c r="D182" i="6" s="1"/>
  <c r="D183" i="6" s="1"/>
  <c r="D184" i="6" s="1"/>
  <c r="D185" i="6" s="1"/>
  <c r="D186" i="6" s="1"/>
  <c r="D187" i="6" s="1"/>
  <c r="D188" i="6" s="1"/>
  <c r="D189" i="6" s="1"/>
  <c r="D190" i="6" s="1"/>
  <c r="D191" i="6" s="1"/>
  <c r="D192" i="6" s="1"/>
  <c r="D193" i="6" s="1"/>
  <c r="D194" i="6" s="1"/>
  <c r="D195" i="6" s="1"/>
  <c r="D196" i="6" s="1"/>
  <c r="D197" i="6" s="1"/>
  <c r="D198" i="6" s="1"/>
  <c r="D199" i="6" s="1"/>
  <c r="D200" i="6" s="1"/>
  <c r="D201" i="6" s="1"/>
  <c r="D202" i="6" s="1"/>
  <c r="D203" i="6" s="1"/>
  <c r="D204" i="6" s="1"/>
  <c r="D205" i="6" s="1"/>
  <c r="D206" i="6" s="1"/>
  <c r="D207" i="6" s="1"/>
  <c r="D208" i="6" s="1"/>
  <c r="D209" i="6" s="1"/>
  <c r="D210" i="6" s="1"/>
  <c r="D211" i="6" s="1"/>
  <c r="D212" i="6" s="1"/>
  <c r="D213" i="6" s="1"/>
  <c r="D214" i="6" s="1"/>
  <c r="D215" i="6" s="1"/>
  <c r="D216" i="6" s="1"/>
  <c r="D217" i="6" s="1"/>
  <c r="D218" i="6" s="1"/>
  <c r="D219" i="6" s="1"/>
  <c r="D220" i="6" s="1"/>
  <c r="D221" i="6" s="1"/>
  <c r="D222" i="6" s="1"/>
  <c r="D223" i="6" s="1"/>
  <c r="D224" i="6" s="1"/>
  <c r="D225" i="6" s="1"/>
  <c r="D226" i="6" s="1"/>
  <c r="D227" i="6" s="1"/>
  <c r="D228" i="6" s="1"/>
  <c r="D229" i="6" s="1"/>
  <c r="D230" i="6" s="1"/>
  <c r="D231" i="6" s="1"/>
  <c r="D232" i="6" s="1"/>
  <c r="D233" i="6" s="1"/>
  <c r="D234" i="6" s="1"/>
  <c r="D235" i="6" s="1"/>
  <c r="D236" i="6" s="1"/>
  <c r="D237" i="6" s="1"/>
  <c r="D238" i="6" s="1"/>
  <c r="D239" i="6" s="1"/>
  <c r="D240" i="6" s="1"/>
  <c r="D241" i="6" s="1"/>
  <c r="D242" i="6" s="1"/>
  <c r="D243" i="6" s="1"/>
  <c r="D244" i="6" s="1"/>
  <c r="D245" i="6" s="1"/>
  <c r="D246" i="6" s="1"/>
  <c r="D247" i="6" s="1"/>
  <c r="D248" i="6" s="1"/>
  <c r="D249" i="6" s="1"/>
  <c r="D250" i="6" s="1"/>
  <c r="D251" i="6" s="1"/>
  <c r="D252" i="6" s="1"/>
  <c r="D253" i="6" s="1"/>
  <c r="D254" i="6" s="1"/>
  <c r="D255" i="6" s="1"/>
  <c r="D256" i="6" s="1"/>
  <c r="D257" i="6" s="1"/>
  <c r="D258" i="6" s="1"/>
  <c r="D259" i="6" s="1"/>
  <c r="D260" i="6" s="1"/>
  <c r="D261" i="6" s="1"/>
  <c r="D262" i="6" s="1"/>
  <c r="D263" i="6" s="1"/>
  <c r="D264" i="6" s="1"/>
  <c r="D265" i="6" s="1"/>
  <c r="D266" i="6" s="1"/>
  <c r="D267" i="6" s="1"/>
  <c r="D268" i="6" s="1"/>
  <c r="D269" i="6" s="1"/>
  <c r="D270" i="6" s="1"/>
  <c r="D271" i="6" s="1"/>
  <c r="D272" i="6" s="1"/>
  <c r="D273" i="6" s="1"/>
  <c r="D274" i="6" s="1"/>
  <c r="D275" i="6" s="1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 s="1"/>
  <c r="D288" i="6" s="1"/>
  <c r="D289" i="6" s="1"/>
  <c r="D290" i="6" s="1"/>
  <c r="D291" i="6" s="1"/>
  <c r="D292" i="6" s="1"/>
  <c r="D293" i="6" s="1"/>
  <c r="D294" i="6" s="1"/>
  <c r="D295" i="6" s="1"/>
  <c r="D296" i="6" s="1"/>
  <c r="D297" i="6" s="1"/>
  <c r="D298" i="6" s="1"/>
  <c r="D299" i="6" s="1"/>
  <c r="D300" i="6" s="1"/>
  <c r="D301" i="6" s="1"/>
  <c r="D302" i="6" s="1"/>
  <c r="D303" i="6" s="1"/>
  <c r="D304" i="6" s="1"/>
  <c r="D305" i="6" s="1"/>
  <c r="C5" i="6"/>
  <c r="G4" i="6" a="1"/>
  <c r="G4" i="6"/>
  <c r="K2" i="6"/>
  <c r="G6" i="5"/>
  <c r="F6" i="5"/>
  <c r="E6" i="5"/>
  <c r="G4" i="5"/>
  <c r="F4" i="5"/>
  <c r="E4" i="5"/>
  <c r="B1" i="5"/>
  <c r="B148" i="5" s="1"/>
  <c r="B57" i="5" l="1"/>
  <c r="B106" i="5"/>
  <c r="B132" i="5"/>
  <c r="B3" i="5"/>
  <c r="B36" i="5"/>
  <c r="B85" i="5"/>
  <c r="B137" i="5"/>
  <c r="A16" i="6"/>
  <c r="C12" i="6"/>
  <c r="B37" i="5"/>
  <c r="B88" i="5"/>
  <c r="B179" i="5"/>
  <c r="B163" i="5"/>
  <c r="B147" i="5"/>
  <c r="B131" i="5"/>
  <c r="B115" i="5"/>
  <c r="B99" i="5"/>
  <c r="B83" i="5"/>
  <c r="B67" i="5"/>
  <c r="B51" i="5"/>
  <c r="B35" i="5"/>
  <c r="B19" i="5"/>
  <c r="B6" i="5"/>
  <c r="B178" i="5"/>
  <c r="B162" i="5"/>
  <c r="B146" i="5"/>
  <c r="B130" i="5"/>
  <c r="B114" i="5"/>
  <c r="B98" i="5"/>
  <c r="B82" i="5"/>
  <c r="B66" i="5"/>
  <c r="B50" i="5"/>
  <c r="B34" i="5"/>
  <c r="B18" i="5"/>
  <c r="B5" i="5"/>
  <c r="B174" i="5"/>
  <c r="B158" i="5"/>
  <c r="B142" i="5"/>
  <c r="B126" i="5"/>
  <c r="B110" i="5"/>
  <c r="B94" i="5"/>
  <c r="B78" i="5"/>
  <c r="B62" i="5"/>
  <c r="B46" i="5"/>
  <c r="B30" i="5"/>
  <c r="B14" i="5"/>
  <c r="B4" i="5"/>
  <c r="B167" i="5"/>
  <c r="B151" i="5"/>
  <c r="B135" i="5"/>
  <c r="B119" i="5"/>
  <c r="B103" i="5"/>
  <c r="B87" i="5"/>
  <c r="B71" i="5"/>
  <c r="B55" i="5"/>
  <c r="B39" i="5"/>
  <c r="B23" i="5"/>
  <c r="B7" i="5"/>
  <c r="B102" i="5"/>
  <c r="B38" i="5"/>
  <c r="B182" i="5"/>
  <c r="B166" i="5"/>
  <c r="B150" i="5"/>
  <c r="B134" i="5"/>
  <c r="B118" i="5"/>
  <c r="B86" i="5"/>
  <c r="B70" i="5"/>
  <c r="B54" i="5"/>
  <c r="B22" i="5"/>
  <c r="B170" i="5"/>
  <c r="B145" i="5"/>
  <c r="B123" i="5"/>
  <c r="B100" i="5"/>
  <c r="B76" i="5"/>
  <c r="B53" i="5"/>
  <c r="B29" i="5"/>
  <c r="B8" i="5"/>
  <c r="B165" i="5"/>
  <c r="B26" i="5"/>
  <c r="B117" i="5"/>
  <c r="B47" i="5"/>
  <c r="B169" i="5"/>
  <c r="B144" i="5"/>
  <c r="B122" i="5"/>
  <c r="B97" i="5"/>
  <c r="B75" i="5"/>
  <c r="B52" i="5"/>
  <c r="B28" i="5"/>
  <c r="B141" i="5"/>
  <c r="B73" i="5"/>
  <c r="B140" i="5"/>
  <c r="B93" i="5"/>
  <c r="B72" i="5"/>
  <c r="B25" i="5"/>
  <c r="B168" i="5"/>
  <c r="B143" i="5"/>
  <c r="B121" i="5"/>
  <c r="B96" i="5"/>
  <c r="B74" i="5"/>
  <c r="B49" i="5"/>
  <c r="B27" i="5"/>
  <c r="B120" i="5"/>
  <c r="B95" i="5"/>
  <c r="B48" i="5"/>
  <c r="B164" i="5"/>
  <c r="B161" i="5"/>
  <c r="B139" i="5"/>
  <c r="B116" i="5"/>
  <c r="B92" i="5"/>
  <c r="B69" i="5"/>
  <c r="B45" i="5"/>
  <c r="B24" i="5"/>
  <c r="B160" i="5"/>
  <c r="B138" i="5"/>
  <c r="B113" i="5"/>
  <c r="B91" i="5"/>
  <c r="B68" i="5"/>
  <c r="B44" i="5"/>
  <c r="B21" i="5"/>
  <c r="B181" i="5"/>
  <c r="B157" i="5"/>
  <c r="B136" i="5"/>
  <c r="B111" i="5"/>
  <c r="B89" i="5"/>
  <c r="B64" i="5"/>
  <c r="B42" i="5"/>
  <c r="B17" i="5"/>
  <c r="B2" i="5"/>
  <c r="B173" i="5"/>
  <c r="B152" i="5"/>
  <c r="B127" i="5"/>
  <c r="B105" i="5"/>
  <c r="B80" i="5"/>
  <c r="B58" i="5"/>
  <c r="B33" i="5"/>
  <c r="B11" i="5"/>
  <c r="B90" i="5"/>
  <c r="B133" i="5"/>
  <c r="G8" i="6" a="1"/>
  <c r="G8" i="6" s="1"/>
  <c r="A13" i="6"/>
  <c r="G7" i="6" a="1"/>
  <c r="G7" i="6" s="1"/>
  <c r="G9" i="6" a="1"/>
  <c r="G9" i="6" s="1"/>
  <c r="G6" i="6" a="1"/>
  <c r="G6" i="6" s="1"/>
  <c r="B31" i="5"/>
  <c r="B84" i="5"/>
  <c r="J293" i="6"/>
  <c r="J292" i="6"/>
  <c r="B40" i="5"/>
  <c r="B153" i="5"/>
  <c r="B41" i="5"/>
  <c r="B154" i="5"/>
  <c r="A22" i="6"/>
  <c r="C18" i="6"/>
  <c r="B155" i="5"/>
  <c r="B9" i="5"/>
  <c r="B59" i="5"/>
  <c r="B108" i="5"/>
  <c r="B159" i="5"/>
  <c r="B171" i="5"/>
  <c r="B81" i="5"/>
  <c r="B32" i="5"/>
  <c r="B149" i="5"/>
  <c r="B104" i="5"/>
  <c r="B156" i="5"/>
  <c r="B109" i="5"/>
  <c r="B172" i="5"/>
  <c r="B13" i="5"/>
  <c r="B63" i="5"/>
  <c r="B124" i="5"/>
  <c r="B175" i="5"/>
  <c r="A19" i="6"/>
  <c r="C15" i="6"/>
  <c r="B101" i="5"/>
  <c r="C9" i="6"/>
  <c r="B43" i="5"/>
  <c r="B56" i="5"/>
  <c r="B107" i="5"/>
  <c r="C14" i="6"/>
  <c r="M2" i="6"/>
  <c r="B61" i="5"/>
  <c r="B112" i="5"/>
  <c r="B65" i="5"/>
  <c r="B176" i="5"/>
  <c r="B16" i="5"/>
  <c r="B77" i="5"/>
  <c r="B128" i="5"/>
  <c r="B177" i="5"/>
  <c r="B10" i="5"/>
  <c r="B60" i="5"/>
  <c r="B12" i="5"/>
  <c r="B15" i="5"/>
  <c r="B125" i="5"/>
  <c r="B20" i="5"/>
  <c r="B79" i="5"/>
  <c r="B129" i="5"/>
  <c r="B180" i="5"/>
  <c r="G11" i="6" a="1"/>
  <c r="G11" i="6" s="1"/>
  <c r="J295" i="6"/>
  <c r="J296" i="6"/>
  <c r="J300" i="6"/>
  <c r="J301" i="6"/>
  <c r="J304" i="6"/>
  <c r="J294" i="6"/>
  <c r="J302" i="6"/>
  <c r="C10" i="6"/>
  <c r="C19" i="6" l="1"/>
  <c r="A23" i="6"/>
  <c r="A17" i="6"/>
  <c r="C13" i="6"/>
  <c r="C22" i="6"/>
  <c r="A26" i="6"/>
  <c r="A20" i="6"/>
  <c r="C16" i="6"/>
  <c r="G16" i="6" a="1"/>
  <c r="G16" i="6" s="1"/>
  <c r="G12" i="6" a="1"/>
  <c r="G12" i="6" s="1"/>
  <c r="G15" i="6" a="1"/>
  <c r="G15" i="6" s="1"/>
  <c r="G13" i="6" a="1"/>
  <c r="G13" i="6" s="1"/>
  <c r="G14" i="6" a="1"/>
  <c r="G14" i="6" s="1"/>
  <c r="G10" i="6" a="1"/>
  <c r="G10" i="6" s="1"/>
  <c r="A24" i="6" l="1"/>
  <c r="C20" i="6"/>
  <c r="C26" i="6"/>
  <c r="A30" i="6"/>
  <c r="C17" i="6"/>
  <c r="A21" i="6"/>
  <c r="G20" i="6" a="1"/>
  <c r="G20" i="6" s="1"/>
  <c r="G17" i="6" a="1"/>
  <c r="G17" i="6" s="1"/>
  <c r="G18" i="6" a="1"/>
  <c r="G18" i="6" s="1"/>
  <c r="C23" i="6"/>
  <c r="A27" i="6"/>
  <c r="A31" i="6" l="1"/>
  <c r="C27" i="6"/>
  <c r="C30" i="6"/>
  <c r="A34" i="6"/>
  <c r="A25" i="6"/>
  <c r="C21" i="6"/>
  <c r="G21" i="6" a="1"/>
  <c r="G21" i="6" s="1"/>
  <c r="G22" i="6" a="1"/>
  <c r="G22" i="6" s="1"/>
  <c r="G19" i="6" a="1"/>
  <c r="G19" i="6" s="1"/>
  <c r="G23" i="6" a="1"/>
  <c r="G23" i="6" s="1"/>
  <c r="A28" i="6"/>
  <c r="C24" i="6"/>
  <c r="C28" i="6" l="1"/>
  <c r="A32" i="6"/>
  <c r="A29" i="6"/>
  <c r="C25" i="6"/>
  <c r="G28" i="6" a="1"/>
  <c r="G28" i="6" s="1"/>
  <c r="G25" i="6" a="1"/>
  <c r="G25" i="6" s="1"/>
  <c r="G26" i="6" a="1"/>
  <c r="G26" i="6" s="1"/>
  <c r="G27" i="6" a="1"/>
  <c r="G27" i="6" s="1"/>
  <c r="G24" i="6" a="1"/>
  <c r="G24" i="6" s="1"/>
  <c r="C34" i="6"/>
  <c r="A38" i="6"/>
  <c r="C31" i="6"/>
  <c r="A35" i="6"/>
  <c r="A39" i="6" l="1"/>
  <c r="C35" i="6"/>
  <c r="C38" i="6"/>
  <c r="A42" i="6"/>
  <c r="A33" i="6"/>
  <c r="C29" i="6"/>
  <c r="G32" i="6" a="1"/>
  <c r="G32" i="6" s="1"/>
  <c r="G29" i="6" a="1"/>
  <c r="G29" i="6" s="1"/>
  <c r="A36" i="6"/>
  <c r="C32" i="6"/>
  <c r="G30" i="6" a="1"/>
  <c r="G30" i="6" s="1"/>
  <c r="G31" i="6" a="1"/>
  <c r="G31" i="6" s="1"/>
  <c r="A40" i="6" l="1"/>
  <c r="C36" i="6"/>
  <c r="C33" i="6"/>
  <c r="A37" i="6"/>
  <c r="G36" i="6" a="1"/>
  <c r="G36" i="6" s="1"/>
  <c r="G33" i="6" a="1"/>
  <c r="G33" i="6" s="1"/>
  <c r="G34" i="6" a="1"/>
  <c r="G34" i="6" s="1"/>
  <c r="C42" i="6"/>
  <c r="A46" i="6"/>
  <c r="A43" i="6"/>
  <c r="C39" i="6"/>
  <c r="C37" i="6" l="1"/>
  <c r="A41" i="6"/>
  <c r="G40" i="6" s="1" a="1"/>
  <c r="G40" i="6" s="1"/>
  <c r="G37" i="6" a="1"/>
  <c r="G37" i="6" s="1"/>
  <c r="G35" i="6" a="1"/>
  <c r="G35" i="6" s="1"/>
  <c r="C46" i="6"/>
  <c r="A50" i="6"/>
  <c r="G39" i="6" a="1"/>
  <c r="G39" i="6" s="1"/>
  <c r="A47" i="6"/>
  <c r="C43" i="6"/>
  <c r="C40" i="6"/>
  <c r="A44" i="6"/>
  <c r="A48" i="6" l="1"/>
  <c r="C44" i="6"/>
  <c r="A51" i="6"/>
  <c r="C47" i="6"/>
  <c r="A45" i="6"/>
  <c r="G43" i="6" s="1" a="1"/>
  <c r="G43" i="6" s="1"/>
  <c r="G44" i="6" a="1"/>
  <c r="G44" i="6" s="1"/>
  <c r="C41" i="6"/>
  <c r="G41" i="6" a="1"/>
  <c r="G41" i="6" s="1"/>
  <c r="G38" i="6" a="1"/>
  <c r="G38" i="6" s="1"/>
  <c r="G42" i="6" a="1"/>
  <c r="G42" i="6" s="1"/>
  <c r="C50" i="6"/>
  <c r="A54" i="6"/>
  <c r="C51" i="6" l="1"/>
  <c r="A55" i="6"/>
  <c r="A52" i="6"/>
  <c r="C48" i="6"/>
  <c r="A49" i="6"/>
  <c r="G48" i="6" a="1"/>
  <c r="G48" i="6" s="1"/>
  <c r="C45" i="6"/>
  <c r="G45" i="6" a="1"/>
  <c r="G45" i="6" s="1"/>
  <c r="A58" i="6"/>
  <c r="C54" i="6"/>
  <c r="G46" i="6" a="1"/>
  <c r="G46" i="6" s="1"/>
  <c r="C58" i="6" l="1"/>
  <c r="A62" i="6"/>
  <c r="A53" i="6"/>
  <c r="C49" i="6"/>
  <c r="G49" i="6" a="1"/>
  <c r="G49" i="6" s="1"/>
  <c r="G50" i="6" a="1"/>
  <c r="G50" i="6" s="1"/>
  <c r="G51" i="6" a="1"/>
  <c r="G51" i="6" s="1"/>
  <c r="C52" i="6"/>
  <c r="A56" i="6"/>
  <c r="A59" i="6"/>
  <c r="C55" i="6"/>
  <c r="G47" i="6" a="1"/>
  <c r="G47" i="6" s="1"/>
  <c r="C59" i="6" l="1"/>
  <c r="A63" i="6"/>
  <c r="A57" i="6"/>
  <c r="C53" i="6"/>
  <c r="G56" i="6" a="1"/>
  <c r="G56" i="6" s="1"/>
  <c r="G53" i="6" a="1"/>
  <c r="G53" i="6" s="1"/>
  <c r="A60" i="6"/>
  <c r="C56" i="6"/>
  <c r="G55" i="6" a="1"/>
  <c r="G55" i="6" s="1"/>
  <c r="G52" i="6" a="1"/>
  <c r="G52" i="6" s="1"/>
  <c r="C62" i="6"/>
  <c r="A66" i="6"/>
  <c r="G54" i="6" a="1"/>
  <c r="G54" i="6" s="1"/>
  <c r="C66" i="6" l="1"/>
  <c r="A70" i="6"/>
  <c r="C60" i="6"/>
  <c r="A64" i="6"/>
  <c r="C57" i="6"/>
  <c r="A61" i="6"/>
  <c r="G57" i="6" a="1"/>
  <c r="G57" i="6" s="1"/>
  <c r="G58" i="6" a="1"/>
  <c r="G58" i="6" s="1"/>
  <c r="A67" i="6"/>
  <c r="C63" i="6"/>
  <c r="A65" i="6" l="1"/>
  <c r="G64" i="6" a="1"/>
  <c r="G64" i="6" s="1"/>
  <c r="C61" i="6"/>
  <c r="G61" i="6" a="1"/>
  <c r="G61" i="6" s="1"/>
  <c r="G59" i="6" a="1"/>
  <c r="G59" i="6" s="1"/>
  <c r="G62" i="6" a="1"/>
  <c r="G62" i="6" s="1"/>
  <c r="A68" i="6"/>
  <c r="C64" i="6"/>
  <c r="C67" i="6"/>
  <c r="A71" i="6"/>
  <c r="G60" i="6" a="1"/>
  <c r="G60" i="6" s="1"/>
  <c r="G63" i="6" a="1"/>
  <c r="G63" i="6" s="1"/>
  <c r="A74" i="6"/>
  <c r="C70" i="6"/>
  <c r="C74" i="6" l="1"/>
  <c r="A78" i="6"/>
  <c r="C71" i="6"/>
  <c r="A75" i="6"/>
  <c r="C68" i="6"/>
  <c r="A72" i="6"/>
  <c r="G67" i="6" a="1"/>
  <c r="G67" i="6" s="1"/>
  <c r="C65" i="6"/>
  <c r="A69" i="6"/>
  <c r="G68" i="6" a="1"/>
  <c r="G68" i="6" s="1"/>
  <c r="G65" i="6" a="1"/>
  <c r="G65" i="6" s="1"/>
  <c r="G66" i="6" a="1"/>
  <c r="G66" i="6" s="1"/>
  <c r="A82" i="6" l="1"/>
  <c r="C78" i="6"/>
  <c r="A73" i="6"/>
  <c r="G72" i="6" a="1"/>
  <c r="G72" i="6" s="1"/>
  <c r="C69" i="6"/>
  <c r="G69" i="6" a="1"/>
  <c r="G69" i="6" s="1"/>
  <c r="G70" i="6" a="1"/>
  <c r="G70" i="6" s="1"/>
  <c r="A76" i="6"/>
  <c r="C72" i="6"/>
  <c r="A79" i="6"/>
  <c r="C75" i="6"/>
  <c r="C73" i="6" l="1"/>
  <c r="A77" i="6"/>
  <c r="G76" i="6" s="1" a="1"/>
  <c r="G76" i="6" s="1"/>
  <c r="G73" i="6" a="1"/>
  <c r="G73" i="6" s="1"/>
  <c r="G74" i="6" a="1"/>
  <c r="G74" i="6" s="1"/>
  <c r="C82" i="6"/>
  <c r="A86" i="6"/>
  <c r="A83" i="6"/>
  <c r="C79" i="6"/>
  <c r="C76" i="6"/>
  <c r="A80" i="6"/>
  <c r="G71" i="6" a="1"/>
  <c r="G71" i="6" s="1"/>
  <c r="C80" i="6" l="1"/>
  <c r="A84" i="6"/>
  <c r="C83" i="6"/>
  <c r="A87" i="6"/>
  <c r="A81" i="6"/>
  <c r="G80" i="6" a="1"/>
  <c r="G80" i="6" s="1"/>
  <c r="C77" i="6"/>
  <c r="G77" i="6" a="1"/>
  <c r="G77" i="6" s="1"/>
  <c r="G78" i="6" a="1"/>
  <c r="G78" i="6" s="1"/>
  <c r="A90" i="6"/>
  <c r="C86" i="6"/>
  <c r="G75" i="6" a="1"/>
  <c r="G75" i="6" s="1"/>
  <c r="A85" i="6" l="1"/>
  <c r="C81" i="6"/>
  <c r="G84" i="6" a="1"/>
  <c r="G84" i="6" s="1"/>
  <c r="G81" i="6" a="1"/>
  <c r="G81" i="6" s="1"/>
  <c r="A91" i="6"/>
  <c r="C87" i="6"/>
  <c r="C90" i="6"/>
  <c r="A94" i="6"/>
  <c r="G79" i="6" a="1"/>
  <c r="G79" i="6" s="1"/>
  <c r="A88" i="6"/>
  <c r="C84" i="6"/>
  <c r="C88" i="6" l="1"/>
  <c r="A92" i="6"/>
  <c r="C94" i="6"/>
  <c r="A98" i="6"/>
  <c r="A95" i="6"/>
  <c r="C91" i="6"/>
  <c r="A89" i="6"/>
  <c r="C85" i="6"/>
  <c r="G85" i="6" a="1"/>
  <c r="G85" i="6" s="1"/>
  <c r="G83" i="6" a="1"/>
  <c r="G83" i="6" s="1"/>
  <c r="G82" i="6" a="1"/>
  <c r="G82" i="6" s="1"/>
  <c r="C89" i="6" l="1"/>
  <c r="A93" i="6"/>
  <c r="G92" i="6" a="1"/>
  <c r="G92" i="6" s="1"/>
  <c r="G89" i="6" a="1"/>
  <c r="G89" i="6" s="1"/>
  <c r="A99" i="6"/>
  <c r="C95" i="6"/>
  <c r="G88" i="6" a="1"/>
  <c r="G88" i="6" s="1"/>
  <c r="G90" i="6" a="1"/>
  <c r="G90" i="6" s="1"/>
  <c r="C98" i="6"/>
  <c r="A102" i="6"/>
  <c r="G87" i="6" a="1"/>
  <c r="G87" i="6" s="1"/>
  <c r="C92" i="6"/>
  <c r="A96" i="6"/>
  <c r="G86" i="6" a="1"/>
  <c r="G86" i="6" s="1"/>
  <c r="G91" i="6" a="1"/>
  <c r="G91" i="6" s="1"/>
  <c r="C99" i="6" l="1"/>
  <c r="A103" i="6"/>
  <c r="A100" i="6"/>
  <c r="C96" i="6"/>
  <c r="A106" i="6"/>
  <c r="C102" i="6"/>
  <c r="A97" i="6"/>
  <c r="G96" i="6" a="1"/>
  <c r="G96" i="6" s="1"/>
  <c r="C93" i="6"/>
  <c r="G93" i="6" a="1"/>
  <c r="G93" i="6" s="1"/>
  <c r="G94" i="6" a="1"/>
  <c r="G94" i="6" s="1"/>
  <c r="A101" i="6" l="1"/>
  <c r="C97" i="6"/>
  <c r="G97" i="6" a="1"/>
  <c r="G97" i="6" s="1"/>
  <c r="G95" i="6" a="1"/>
  <c r="G95" i="6" s="1"/>
  <c r="C106" i="6"/>
  <c r="A110" i="6"/>
  <c r="G98" i="6" a="1"/>
  <c r="G98" i="6" s="1"/>
  <c r="G99" i="6" a="1"/>
  <c r="G99" i="6" s="1"/>
  <c r="A104" i="6"/>
  <c r="C100" i="6"/>
  <c r="C103" i="6"/>
  <c r="A107" i="6"/>
  <c r="A108" i="6" l="1"/>
  <c r="C104" i="6"/>
  <c r="A114" i="6"/>
  <c r="C110" i="6"/>
  <c r="A105" i="6"/>
  <c r="G104" i="6" a="1"/>
  <c r="G104" i="6" s="1"/>
  <c r="C101" i="6"/>
  <c r="G101" i="6" a="1"/>
  <c r="G101" i="6" s="1"/>
  <c r="A111" i="6"/>
  <c r="C107" i="6"/>
  <c r="G103" i="6" a="1"/>
  <c r="G103" i="6" s="1"/>
  <c r="G102" i="6" a="1"/>
  <c r="G102" i="6" s="1"/>
  <c r="G100" i="6" a="1"/>
  <c r="G100" i="6" s="1"/>
  <c r="C108" i="6" l="1"/>
  <c r="A112" i="6"/>
  <c r="A115" i="6"/>
  <c r="C111" i="6"/>
  <c r="C105" i="6"/>
  <c r="A109" i="6"/>
  <c r="G105" i="6" a="1"/>
  <c r="G105" i="6" s="1"/>
  <c r="G106" i="6" a="1"/>
  <c r="G106" i="6" s="1"/>
  <c r="C114" i="6"/>
  <c r="A118" i="6"/>
  <c r="G107" i="6" a="1"/>
  <c r="G107" i="6" s="1"/>
  <c r="A122" i="6" l="1"/>
  <c r="C118" i="6"/>
  <c r="A113" i="6"/>
  <c r="G112" i="6" a="1"/>
  <c r="G112" i="6" s="1"/>
  <c r="C109" i="6"/>
  <c r="G109" i="6" a="1"/>
  <c r="G109" i="6" s="1"/>
  <c r="G110" i="6" a="1"/>
  <c r="G110" i="6" s="1"/>
  <c r="G108" i="6" a="1"/>
  <c r="G108" i="6" s="1"/>
  <c r="G111" i="6" a="1"/>
  <c r="G111" i="6" s="1"/>
  <c r="C112" i="6"/>
  <c r="A116" i="6"/>
  <c r="C115" i="6"/>
  <c r="A119" i="6"/>
  <c r="A120" i="6" l="1"/>
  <c r="C116" i="6"/>
  <c r="C119" i="6"/>
  <c r="A123" i="6"/>
  <c r="A117" i="6"/>
  <c r="C113" i="6"/>
  <c r="G113" i="6" a="1"/>
  <c r="G113" i="6" s="1"/>
  <c r="G114" i="6" a="1"/>
  <c r="G114" i="6" s="1"/>
  <c r="C122" i="6"/>
  <c r="A126" i="6"/>
  <c r="A121" i="6" l="1"/>
  <c r="G120" i="6" s="1" a="1"/>
  <c r="G120" i="6" s="1"/>
  <c r="C117" i="6"/>
  <c r="G117" i="6" a="1"/>
  <c r="G117" i="6" s="1"/>
  <c r="G115" i="6" a="1"/>
  <c r="G115" i="6" s="1"/>
  <c r="G118" i="6" a="1"/>
  <c r="G118" i="6" s="1"/>
  <c r="A124" i="6"/>
  <c r="C120" i="6"/>
  <c r="C126" i="6"/>
  <c r="A130" i="6"/>
  <c r="G116" i="6" a="1"/>
  <c r="G116" i="6" s="1"/>
  <c r="C123" i="6"/>
  <c r="A127" i="6"/>
  <c r="G119" i="6" a="1"/>
  <c r="G119" i="6" s="1"/>
  <c r="A131" i="6" l="1"/>
  <c r="C127" i="6"/>
  <c r="C130" i="6"/>
  <c r="A134" i="6"/>
  <c r="C124" i="6"/>
  <c r="A128" i="6"/>
  <c r="C121" i="6"/>
  <c r="A125" i="6"/>
  <c r="G121" i="6" a="1"/>
  <c r="G121" i="6" s="1"/>
  <c r="A129" i="6" l="1"/>
  <c r="G128" i="6" a="1"/>
  <c r="G128" i="6" s="1"/>
  <c r="C125" i="6"/>
  <c r="G125" i="6" a="1"/>
  <c r="G125" i="6" s="1"/>
  <c r="G126" i="6" a="1"/>
  <c r="G126" i="6" s="1"/>
  <c r="G123" i="6" a="1"/>
  <c r="G123" i="6" s="1"/>
  <c r="G127" i="6" a="1"/>
  <c r="G127" i="6" s="1"/>
  <c r="C128" i="6"/>
  <c r="A132" i="6"/>
  <c r="A138" i="6"/>
  <c r="C134" i="6"/>
  <c r="G122" i="6" a="1"/>
  <c r="G122" i="6" s="1"/>
  <c r="G124" i="6" a="1"/>
  <c r="G124" i="6" s="1"/>
  <c r="C131" i="6"/>
  <c r="A135" i="6"/>
  <c r="C135" i="6" l="1"/>
  <c r="A139" i="6"/>
  <c r="C138" i="6"/>
  <c r="A142" i="6"/>
  <c r="C132" i="6"/>
  <c r="A136" i="6"/>
  <c r="C129" i="6"/>
  <c r="A133" i="6"/>
  <c r="G132" i="6" a="1"/>
  <c r="G132" i="6" s="1"/>
  <c r="G129" i="6" a="1"/>
  <c r="G129" i="6" s="1"/>
  <c r="G134" i="6" l="1" a="1"/>
  <c r="G134" i="6" s="1"/>
  <c r="A137" i="6"/>
  <c r="C133" i="6"/>
  <c r="G136" i="6" a="1"/>
  <c r="G136" i="6" s="1"/>
  <c r="G133" i="6" a="1"/>
  <c r="G133" i="6" s="1"/>
  <c r="G130" i="6" a="1"/>
  <c r="G130" i="6" s="1"/>
  <c r="G131" i="6" a="1"/>
  <c r="G131" i="6" s="1"/>
  <c r="A140" i="6"/>
  <c r="C136" i="6"/>
  <c r="G135" i="6" a="1"/>
  <c r="G135" i="6" s="1"/>
  <c r="C142" i="6"/>
  <c r="A146" i="6"/>
  <c r="C139" i="6"/>
  <c r="A143" i="6"/>
  <c r="C140" i="6" l="1"/>
  <c r="A144" i="6"/>
  <c r="C137" i="6"/>
  <c r="A141" i="6"/>
  <c r="G140" i="6" a="1"/>
  <c r="G140" i="6" s="1"/>
  <c r="G137" i="6" a="1"/>
  <c r="G137" i="6" s="1"/>
  <c r="C146" i="6"/>
  <c r="A150" i="6"/>
  <c r="A147" i="6"/>
  <c r="C143" i="6"/>
  <c r="G138" i="6" a="1"/>
  <c r="G138" i="6" s="1"/>
  <c r="A145" i="6" l="1"/>
  <c r="G144" i="6" s="1" a="1"/>
  <c r="G144" i="6" s="1"/>
  <c r="C141" i="6"/>
  <c r="G141" i="6" a="1"/>
  <c r="G141" i="6" s="1"/>
  <c r="G139" i="6" a="1"/>
  <c r="G139" i="6" s="1"/>
  <c r="A148" i="6"/>
  <c r="C144" i="6"/>
  <c r="C147" i="6"/>
  <c r="A151" i="6"/>
  <c r="A154" i="6"/>
  <c r="C150" i="6"/>
  <c r="A155" i="6" l="1"/>
  <c r="C151" i="6"/>
  <c r="C154" i="6"/>
  <c r="A158" i="6"/>
  <c r="A152" i="6"/>
  <c r="C148" i="6"/>
  <c r="G143" i="6" a="1"/>
  <c r="G143" i="6" s="1"/>
  <c r="G142" i="6" a="1"/>
  <c r="G142" i="6" s="1"/>
  <c r="A149" i="6"/>
  <c r="G148" i="6" a="1"/>
  <c r="G148" i="6" s="1"/>
  <c r="C145" i="6"/>
  <c r="G145" i="6" a="1"/>
  <c r="G145" i="6" s="1"/>
  <c r="A153" i="6" l="1"/>
  <c r="G152" i="6" s="1" a="1"/>
  <c r="G152" i="6" s="1"/>
  <c r="C149" i="6"/>
  <c r="G149" i="6" a="1"/>
  <c r="G149" i="6" s="1"/>
  <c r="G150" i="6" a="1"/>
  <c r="G150" i="6" s="1"/>
  <c r="G147" i="6" a="1"/>
  <c r="G147" i="6" s="1"/>
  <c r="A156" i="6"/>
  <c r="C152" i="6"/>
  <c r="G151" i="6" a="1"/>
  <c r="G151" i="6" s="1"/>
  <c r="A162" i="6"/>
  <c r="C158" i="6"/>
  <c r="G146" i="6" a="1"/>
  <c r="G146" i="6" s="1"/>
  <c r="A159" i="6"/>
  <c r="C155" i="6"/>
  <c r="C162" i="6" l="1"/>
  <c r="A166" i="6"/>
  <c r="C156" i="6"/>
  <c r="A160" i="6"/>
  <c r="A163" i="6"/>
  <c r="C159" i="6"/>
  <c r="C153" i="6"/>
  <c r="A157" i="6"/>
  <c r="G155" i="6" s="1" a="1"/>
  <c r="G155" i="6" s="1"/>
  <c r="G156" i="6" a="1"/>
  <c r="G156" i="6" s="1"/>
  <c r="G153" i="6" a="1"/>
  <c r="G153" i="6" s="1"/>
  <c r="A161" i="6" l="1"/>
  <c r="G160" i="6" a="1"/>
  <c r="G160" i="6" s="1"/>
  <c r="C157" i="6"/>
  <c r="G157" i="6" a="1"/>
  <c r="G157" i="6" s="1"/>
  <c r="G158" i="6" a="1"/>
  <c r="G158" i="6" s="1"/>
  <c r="G154" i="6" a="1"/>
  <c r="G154" i="6" s="1"/>
  <c r="C163" i="6"/>
  <c r="A167" i="6"/>
  <c r="G159" i="6" a="1"/>
  <c r="G159" i="6" s="1"/>
  <c r="C160" i="6"/>
  <c r="A164" i="6"/>
  <c r="A170" i="6"/>
  <c r="C166" i="6"/>
  <c r="C170" i="6" l="1"/>
  <c r="A174" i="6"/>
  <c r="A168" i="6"/>
  <c r="C164" i="6"/>
  <c r="A171" i="6"/>
  <c r="C167" i="6"/>
  <c r="C161" i="6"/>
  <c r="A165" i="6"/>
  <c r="G161" i="6" a="1"/>
  <c r="G161" i="6" s="1"/>
  <c r="G162" i="6" a="1"/>
  <c r="G162" i="6" s="1"/>
  <c r="A169" i="6" l="1"/>
  <c r="C165" i="6"/>
  <c r="G168" i="6" a="1"/>
  <c r="G168" i="6" s="1"/>
  <c r="G165" i="6" a="1"/>
  <c r="G165" i="6" s="1"/>
  <c r="G166" i="6" a="1"/>
  <c r="G166" i="6" s="1"/>
  <c r="C174" i="6"/>
  <c r="A178" i="6"/>
  <c r="G167" i="6" a="1"/>
  <c r="G167" i="6" s="1"/>
  <c r="G164" i="6" a="1"/>
  <c r="G164" i="6" s="1"/>
  <c r="C171" i="6"/>
  <c r="A175" i="6"/>
  <c r="C168" i="6"/>
  <c r="A172" i="6"/>
  <c r="G163" i="6" a="1"/>
  <c r="G163" i="6" s="1"/>
  <c r="A179" i="6" l="1"/>
  <c r="C175" i="6"/>
  <c r="C172" i="6"/>
  <c r="A176" i="6"/>
  <c r="C178" i="6"/>
  <c r="A182" i="6"/>
  <c r="C169" i="6"/>
  <c r="A173" i="6"/>
  <c r="G172" i="6" a="1"/>
  <c r="G172" i="6" s="1"/>
  <c r="G169" i="6" a="1"/>
  <c r="G169" i="6" s="1"/>
  <c r="G170" i="6" a="1"/>
  <c r="G170" i="6" s="1"/>
  <c r="A177" i="6" l="1"/>
  <c r="G176" i="6" a="1"/>
  <c r="G176" i="6" s="1"/>
  <c r="C173" i="6"/>
  <c r="G173" i="6" a="1"/>
  <c r="G173" i="6" s="1"/>
  <c r="G171" i="6" a="1"/>
  <c r="G171" i="6" s="1"/>
  <c r="A186" i="6"/>
  <c r="C182" i="6"/>
  <c r="C179" i="6"/>
  <c r="A183" i="6"/>
  <c r="G175" i="6" a="1"/>
  <c r="G175" i="6" s="1"/>
  <c r="C176" i="6"/>
  <c r="A180" i="6"/>
  <c r="G174" i="6" a="1"/>
  <c r="G174" i="6" s="1"/>
  <c r="A187" i="6" l="1"/>
  <c r="C183" i="6"/>
  <c r="C186" i="6"/>
  <c r="A190" i="6"/>
  <c r="C177" i="6"/>
  <c r="A181" i="6"/>
  <c r="G177" i="6" a="1"/>
  <c r="G177" i="6" s="1"/>
  <c r="C180" i="6"/>
  <c r="A184" i="6"/>
  <c r="G178" i="6" a="1"/>
  <c r="G178" i="6" s="1"/>
  <c r="A185" i="6" l="1"/>
  <c r="G184" i="6" a="1"/>
  <c r="G184" i="6" s="1"/>
  <c r="C181" i="6"/>
  <c r="G181" i="6" a="1"/>
  <c r="G181" i="6" s="1"/>
  <c r="G179" i="6" a="1"/>
  <c r="G179" i="6" s="1"/>
  <c r="A188" i="6"/>
  <c r="C184" i="6"/>
  <c r="G183" i="6" a="1"/>
  <c r="G183" i="6" s="1"/>
  <c r="G180" i="6" a="1"/>
  <c r="G180" i="6" s="1"/>
  <c r="C190" i="6"/>
  <c r="A194" i="6"/>
  <c r="A191" i="6"/>
  <c r="C187" i="6"/>
  <c r="A195" i="6" l="1"/>
  <c r="C191" i="6"/>
  <c r="C188" i="6"/>
  <c r="A192" i="6"/>
  <c r="C194" i="6"/>
  <c r="A198" i="6"/>
  <c r="C185" i="6"/>
  <c r="A189" i="6"/>
  <c r="G188" i="6" s="1" a="1"/>
  <c r="G188" i="6" s="1"/>
  <c r="G185" i="6" a="1"/>
  <c r="G185" i="6" s="1"/>
  <c r="G182" i="6" a="1"/>
  <c r="G182" i="6" s="1"/>
  <c r="A202" i="6" l="1"/>
  <c r="C198" i="6"/>
  <c r="A196" i="6"/>
  <c r="C192" i="6"/>
  <c r="A193" i="6"/>
  <c r="G192" i="6" a="1"/>
  <c r="G192" i="6" s="1"/>
  <c r="C189" i="6"/>
  <c r="G189" i="6" a="1"/>
  <c r="G189" i="6" s="1"/>
  <c r="G190" i="6" a="1"/>
  <c r="G190" i="6" s="1"/>
  <c r="G187" i="6" a="1"/>
  <c r="G187" i="6" s="1"/>
  <c r="G186" i="6" a="1"/>
  <c r="G186" i="6" s="1"/>
  <c r="G191" i="6" a="1"/>
  <c r="G191" i="6" s="1"/>
  <c r="C195" i="6"/>
  <c r="A199" i="6"/>
  <c r="A197" i="6" l="1"/>
  <c r="G196" i="6" a="1"/>
  <c r="G196" i="6" s="1"/>
  <c r="C193" i="6"/>
  <c r="G193" i="6" a="1"/>
  <c r="G193" i="6" s="1"/>
  <c r="A200" i="6"/>
  <c r="C196" i="6"/>
  <c r="C199" i="6"/>
  <c r="A203" i="6"/>
  <c r="G195" i="6" a="1"/>
  <c r="G195" i="6" s="1"/>
  <c r="C202" i="6"/>
  <c r="A206" i="6"/>
  <c r="C206" i="6" l="1"/>
  <c r="A210" i="6"/>
  <c r="A204" i="6"/>
  <c r="C200" i="6"/>
  <c r="A207" i="6"/>
  <c r="C203" i="6"/>
  <c r="A201" i="6"/>
  <c r="C197" i="6"/>
  <c r="G200" i="6" a="1"/>
  <c r="G200" i="6" s="1"/>
  <c r="G197" i="6" a="1"/>
  <c r="G197" i="6" s="1"/>
  <c r="G194" i="6" a="1"/>
  <c r="G194" i="6" s="1"/>
  <c r="C201" i="6" l="1"/>
  <c r="A205" i="6"/>
  <c r="G204" i="6" a="1"/>
  <c r="G204" i="6" s="1"/>
  <c r="G201" i="6" a="1"/>
  <c r="G201" i="6" s="1"/>
  <c r="G202" i="6" a="1"/>
  <c r="G202" i="6" s="1"/>
  <c r="G198" i="6" a="1"/>
  <c r="G198" i="6" s="1"/>
  <c r="A211" i="6"/>
  <c r="C207" i="6"/>
  <c r="G203" i="6" a="1"/>
  <c r="G203" i="6" s="1"/>
  <c r="C204" i="6"/>
  <c r="A208" i="6"/>
  <c r="C210" i="6"/>
  <c r="A214" i="6"/>
  <c r="G199" i="6" a="1"/>
  <c r="G199" i="6" s="1"/>
  <c r="C208" i="6" l="1"/>
  <c r="A212" i="6"/>
  <c r="A218" i="6"/>
  <c r="C214" i="6"/>
  <c r="C211" i="6"/>
  <c r="A215" i="6"/>
  <c r="A209" i="6"/>
  <c r="G208" i="6" a="1"/>
  <c r="G208" i="6" s="1"/>
  <c r="C205" i="6"/>
  <c r="G205" i="6" a="1"/>
  <c r="G205" i="6" s="1"/>
  <c r="G206" i="6" a="1"/>
  <c r="G206" i="6" s="1"/>
  <c r="G207" i="6" a="1"/>
  <c r="G207" i="6" s="1"/>
  <c r="A213" i="6" l="1"/>
  <c r="C209" i="6"/>
  <c r="G209" i="6" a="1"/>
  <c r="G209" i="6" s="1"/>
  <c r="C215" i="6"/>
  <c r="A219" i="6"/>
  <c r="G210" i="6" a="1"/>
  <c r="G210" i="6" s="1"/>
  <c r="C218" i="6"/>
  <c r="A222" i="6"/>
  <c r="A216" i="6"/>
  <c r="C212" i="6"/>
  <c r="G211" i="6" a="1"/>
  <c r="G211" i="6" s="1"/>
  <c r="A220" i="6" l="1"/>
  <c r="C216" i="6"/>
  <c r="A223" i="6"/>
  <c r="C219" i="6"/>
  <c r="A217" i="6"/>
  <c r="C213" i="6"/>
  <c r="G216" i="6" a="1"/>
  <c r="G216" i="6" s="1"/>
  <c r="G213" i="6" a="1"/>
  <c r="G213" i="6" s="1"/>
  <c r="G214" i="6" a="1"/>
  <c r="G214" i="6" s="1"/>
  <c r="A226" i="6"/>
  <c r="C222" i="6"/>
  <c r="G212" i="6" a="1"/>
  <c r="G212" i="6" s="1"/>
  <c r="C226" i="6" l="1"/>
  <c r="A230" i="6"/>
  <c r="C217" i="6"/>
  <c r="A221" i="6"/>
  <c r="G218" i="6" s="1" a="1"/>
  <c r="G218" i="6" s="1"/>
  <c r="G220" i="6" a="1"/>
  <c r="G220" i="6" s="1"/>
  <c r="G217" i="6" a="1"/>
  <c r="G217" i="6" s="1"/>
  <c r="A227" i="6"/>
  <c r="C223" i="6"/>
  <c r="G215" i="6" a="1"/>
  <c r="G215" i="6" s="1"/>
  <c r="C220" i="6"/>
  <c r="A224" i="6"/>
  <c r="C224" i="6" l="1"/>
  <c r="A228" i="6"/>
  <c r="C227" i="6"/>
  <c r="A231" i="6"/>
  <c r="A225" i="6"/>
  <c r="G224" i="6" a="1"/>
  <c r="G224" i="6" s="1"/>
  <c r="C221" i="6"/>
  <c r="G221" i="6" a="1"/>
  <c r="G221" i="6" s="1"/>
  <c r="G222" i="6" a="1"/>
  <c r="G222" i="6" s="1"/>
  <c r="A234" i="6"/>
  <c r="C230" i="6"/>
  <c r="G219" i="6" a="1"/>
  <c r="G219" i="6" s="1"/>
  <c r="C234" i="6" l="1"/>
  <c r="A238" i="6"/>
  <c r="A229" i="6"/>
  <c r="G228" i="6" a="1"/>
  <c r="G228" i="6" s="1"/>
  <c r="C225" i="6"/>
  <c r="G225" i="6" a="1"/>
  <c r="G225" i="6" s="1"/>
  <c r="G223" i="6" a="1"/>
  <c r="G223" i="6" s="1"/>
  <c r="A235" i="6"/>
  <c r="C231" i="6"/>
  <c r="G227" i="6" a="1"/>
  <c r="G227" i="6" s="1"/>
  <c r="G226" i="6" a="1"/>
  <c r="G226" i="6" s="1"/>
  <c r="A232" i="6"/>
  <c r="C228" i="6"/>
  <c r="C232" i="6" l="1"/>
  <c r="A236" i="6"/>
  <c r="C235" i="6"/>
  <c r="A239" i="6"/>
  <c r="A233" i="6"/>
  <c r="C229" i="6"/>
  <c r="G232" i="6" a="1"/>
  <c r="G232" i="6" s="1"/>
  <c r="G229" i="6" a="1"/>
  <c r="G229" i="6" s="1"/>
  <c r="G230" i="6" a="1"/>
  <c r="G230" i="6" s="1"/>
  <c r="C238" i="6"/>
  <c r="A242" i="6"/>
  <c r="C233" i="6" l="1"/>
  <c r="A237" i="6"/>
  <c r="G236" i="6" a="1"/>
  <c r="G236" i="6" s="1"/>
  <c r="G233" i="6" a="1"/>
  <c r="G233" i="6" s="1"/>
  <c r="C236" i="6"/>
  <c r="A240" i="6"/>
  <c r="G234" i="6" a="1"/>
  <c r="G234" i="6" s="1"/>
  <c r="C242" i="6"/>
  <c r="A246" i="6"/>
  <c r="A243" i="6"/>
  <c r="C239" i="6"/>
  <c r="G235" i="6" a="1"/>
  <c r="G235" i="6" s="1"/>
  <c r="G231" i="6" a="1"/>
  <c r="G231" i="6" s="1"/>
  <c r="C243" i="6" l="1"/>
  <c r="A247" i="6"/>
  <c r="A241" i="6"/>
  <c r="G240" i="6" a="1"/>
  <c r="G240" i="6" s="1"/>
  <c r="C237" i="6"/>
  <c r="G237" i="6" a="1"/>
  <c r="G237" i="6" s="1"/>
  <c r="G238" i="6" a="1"/>
  <c r="G238" i="6" s="1"/>
  <c r="A250" i="6"/>
  <c r="C246" i="6"/>
  <c r="A244" i="6"/>
  <c r="C240" i="6"/>
  <c r="C244" i="6" l="1"/>
  <c r="A248" i="6"/>
  <c r="C250" i="6"/>
  <c r="A254" i="6"/>
  <c r="C241" i="6"/>
  <c r="A245" i="6"/>
  <c r="G244" i="6" s="1" a="1"/>
  <c r="G244" i="6" s="1"/>
  <c r="G241" i="6" a="1"/>
  <c r="G241" i="6" s="1"/>
  <c r="G239" i="6" a="1"/>
  <c r="G239" i="6" s="1"/>
  <c r="G242" i="6" a="1"/>
  <c r="G242" i="6" s="1"/>
  <c r="C247" i="6"/>
  <c r="A251" i="6"/>
  <c r="A255" i="6" l="1"/>
  <c r="C251" i="6"/>
  <c r="A249" i="6"/>
  <c r="G248" i="6" a="1"/>
  <c r="G248" i="6" s="1"/>
  <c r="C245" i="6"/>
  <c r="G245" i="6" a="1"/>
  <c r="G245" i="6" s="1"/>
  <c r="G243" i="6" a="1"/>
  <c r="G243" i="6" s="1"/>
  <c r="A258" i="6"/>
  <c r="C254" i="6"/>
  <c r="C248" i="6"/>
  <c r="A252" i="6"/>
  <c r="G247" i="6" a="1"/>
  <c r="G247" i="6" s="1"/>
  <c r="G246" i="6" a="1"/>
  <c r="G246" i="6" s="1"/>
  <c r="C258" i="6" l="1"/>
  <c r="A262" i="6"/>
  <c r="A259" i="6"/>
  <c r="C255" i="6"/>
  <c r="C252" i="6"/>
  <c r="A256" i="6"/>
  <c r="C249" i="6"/>
  <c r="G252" i="6" a="1"/>
  <c r="G252" i="6" s="1"/>
  <c r="A253" i="6"/>
  <c r="G249" i="6" a="1"/>
  <c r="G249" i="6" s="1"/>
  <c r="G250" i="6" a="1"/>
  <c r="G250" i="6" s="1"/>
  <c r="A257" i="6" l="1"/>
  <c r="G256" i="6" s="1" a="1"/>
  <c r="G256" i="6" s="1"/>
  <c r="C253" i="6"/>
  <c r="G253" i="6" a="1"/>
  <c r="G253" i="6" s="1"/>
  <c r="G251" i="6" a="1"/>
  <c r="G251" i="6" s="1"/>
  <c r="C259" i="6"/>
  <c r="A263" i="6"/>
  <c r="A266" i="6"/>
  <c r="C262" i="6"/>
  <c r="G255" i="6" a="1"/>
  <c r="G255" i="6" s="1"/>
  <c r="A260" i="6"/>
  <c r="C256" i="6"/>
  <c r="A267" i="6" l="1"/>
  <c r="C263" i="6"/>
  <c r="A264" i="6"/>
  <c r="C260" i="6"/>
  <c r="C266" i="6"/>
  <c r="A270" i="6"/>
  <c r="A261" i="6"/>
  <c r="C257" i="6"/>
  <c r="G260" i="6" a="1"/>
  <c r="G260" i="6" s="1"/>
  <c r="G257" i="6" a="1"/>
  <c r="G257" i="6" s="1"/>
  <c r="G254" i="6" a="1"/>
  <c r="G254" i="6" s="1"/>
  <c r="G263" i="6" l="1" a="1"/>
  <c r="G263" i="6" s="1"/>
  <c r="A265" i="6"/>
  <c r="G264" i="6" a="1"/>
  <c r="G264" i="6" s="1"/>
  <c r="C261" i="6"/>
  <c r="G261" i="6" a="1"/>
  <c r="G261" i="6" s="1"/>
  <c r="G258" i="6" a="1"/>
  <c r="G258" i="6" s="1"/>
  <c r="G259" i="6" a="1"/>
  <c r="G259" i="6" s="1"/>
  <c r="C270" i="6"/>
  <c r="A274" i="6"/>
  <c r="A268" i="6"/>
  <c r="C264" i="6"/>
  <c r="C267" i="6"/>
  <c r="A271" i="6"/>
  <c r="C268" i="6" l="1"/>
  <c r="A272" i="6"/>
  <c r="A275" i="6"/>
  <c r="C271" i="6"/>
  <c r="C274" i="6"/>
  <c r="A278" i="6"/>
  <c r="C265" i="6"/>
  <c r="A269" i="6"/>
  <c r="G268" i="6" a="1"/>
  <c r="G268" i="6" s="1"/>
  <c r="G265" i="6" a="1"/>
  <c r="G265" i="6" s="1"/>
  <c r="G266" i="6" a="1"/>
  <c r="G266" i="6" s="1"/>
  <c r="G262" i="6" a="1"/>
  <c r="G262" i="6" s="1"/>
  <c r="A282" i="6" l="1"/>
  <c r="C278" i="6"/>
  <c r="C275" i="6"/>
  <c r="A279" i="6"/>
  <c r="A273" i="6"/>
  <c r="G272" i="6" a="1"/>
  <c r="G272" i="6" s="1"/>
  <c r="C269" i="6"/>
  <c r="G269" i="6" a="1"/>
  <c r="G269" i="6" s="1"/>
  <c r="G270" i="6" a="1"/>
  <c r="G270" i="6" s="1"/>
  <c r="G267" i="6" a="1"/>
  <c r="G267" i="6" s="1"/>
  <c r="G271" i="6" a="1"/>
  <c r="G271" i="6" s="1"/>
  <c r="A276" i="6"/>
  <c r="C272" i="6"/>
  <c r="C279" i="6" l="1"/>
  <c r="A283" i="6"/>
  <c r="C276" i="6"/>
  <c r="A280" i="6"/>
  <c r="C273" i="6"/>
  <c r="A277" i="6"/>
  <c r="G276" i="6" a="1"/>
  <c r="G276" i="6" s="1"/>
  <c r="G273" i="6" a="1"/>
  <c r="G273" i="6" s="1"/>
  <c r="G274" i="6" a="1"/>
  <c r="G274" i="6" s="1"/>
  <c r="C282" i="6"/>
  <c r="A286" i="6"/>
  <c r="A290" i="6" l="1"/>
  <c r="C286" i="6"/>
  <c r="A281" i="6"/>
  <c r="C277" i="6"/>
  <c r="G280" i="6" a="1"/>
  <c r="G280" i="6" s="1"/>
  <c r="G277" i="6" a="1"/>
  <c r="G277" i="6" s="1"/>
  <c r="C280" i="6"/>
  <c r="A284" i="6"/>
  <c r="A287" i="6"/>
  <c r="C283" i="6"/>
  <c r="G275" i="6" a="1"/>
  <c r="G275" i="6" s="1"/>
  <c r="C290" i="6" l="1"/>
  <c r="A294" i="6"/>
  <c r="A291" i="6"/>
  <c r="C287" i="6"/>
  <c r="C284" i="6"/>
  <c r="A288" i="6"/>
  <c r="C281" i="6"/>
  <c r="A285" i="6"/>
  <c r="G284" i="6" a="1"/>
  <c r="G284" i="6" s="1"/>
  <c r="G281" i="6" a="1"/>
  <c r="G281" i="6" s="1"/>
  <c r="G278" i="6" a="1"/>
  <c r="G278" i="6" s="1"/>
  <c r="G282" i="6" a="1"/>
  <c r="G282" i="6" s="1"/>
  <c r="G279" i="6" a="1"/>
  <c r="G279" i="6" s="1"/>
  <c r="A289" i="6" l="1"/>
  <c r="G288" i="6" a="1"/>
  <c r="G288" i="6" s="1"/>
  <c r="C285" i="6"/>
  <c r="G285" i="6" a="1"/>
  <c r="G285" i="6" s="1"/>
  <c r="G286" i="6" a="1"/>
  <c r="G286" i="6" s="1"/>
  <c r="G283" i="6" a="1"/>
  <c r="G283" i="6" s="1"/>
  <c r="G287" i="6" a="1"/>
  <c r="G287" i="6" s="1"/>
  <c r="C288" i="6"/>
  <c r="A292" i="6"/>
  <c r="C291" i="6"/>
  <c r="A295" i="6"/>
  <c r="A298" i="6"/>
  <c r="C294" i="6"/>
  <c r="C295" i="6" l="1"/>
  <c r="A299" i="6"/>
  <c r="A302" i="6"/>
  <c r="C302" i="6" s="1"/>
  <c r="C298" i="6"/>
  <c r="A296" i="6"/>
  <c r="C292" i="6"/>
  <c r="A293" i="6"/>
  <c r="C289" i="6"/>
  <c r="G292" i="6" a="1"/>
  <c r="G292" i="6" s="1"/>
  <c r="G289" i="6" a="1"/>
  <c r="G289" i="6" s="1"/>
  <c r="G290" i="6" a="1"/>
  <c r="G290" i="6" s="1"/>
  <c r="C293" i="6" l="1"/>
  <c r="A297" i="6"/>
  <c r="G293" i="6" a="1"/>
  <c r="G293" i="6" s="1"/>
  <c r="G291" i="6" a="1"/>
  <c r="G291" i="6" s="1"/>
  <c r="G294" i="6" a="1"/>
  <c r="G294" i="6" s="1"/>
  <c r="G295" i="6" a="1"/>
  <c r="G295" i="6" s="1"/>
  <c r="C296" i="6"/>
  <c r="A300" i="6"/>
  <c r="C299" i="6"/>
  <c r="A303" i="6"/>
  <c r="C300" i="6" l="1"/>
  <c r="A304" i="6"/>
  <c r="C297" i="6"/>
  <c r="A301" i="6"/>
  <c r="G300" i="6" a="1"/>
  <c r="G300" i="6" s="1"/>
  <c r="G297" i="6" a="1"/>
  <c r="G297" i="6" s="1"/>
  <c r="C303" i="6"/>
  <c r="G296" i="6" a="1"/>
  <c r="G296" i="6" s="1"/>
  <c r="G298" i="6" a="1"/>
  <c r="G298" i="6" s="1"/>
  <c r="C301" i="6" l="1"/>
  <c r="A305" i="6"/>
  <c r="G301" i="6" a="1"/>
  <c r="G301" i="6" s="1"/>
  <c r="G302" i="6" a="1"/>
  <c r="G302" i="6" s="1"/>
  <c r="C304" i="6"/>
  <c r="G304" i="6" a="1"/>
  <c r="G304" i="6" s="1"/>
  <c r="G299" i="6" a="1"/>
  <c r="G299" i="6" s="1"/>
  <c r="C305" i="6" l="1"/>
  <c r="G305" i="6" a="1"/>
  <c r="G305" i="6" s="1"/>
  <c r="K3" i="6" a="1"/>
  <c r="K3" i="6" s="1"/>
  <c r="G303" i="6" a="1"/>
  <c r="G303" i="6" s="1"/>
  <c r="L3" i="6" l="1"/>
  <c r="L2" i="6" s="1"/>
  <c r="L6" i="6"/>
</calcChain>
</file>

<file path=xl/sharedStrings.xml><?xml version="1.0" encoding="utf-8"?>
<sst xmlns="http://schemas.openxmlformats.org/spreadsheetml/2006/main" count="4873" uniqueCount="1758">
  <si>
    <t>UnitClass</t>
  </si>
  <si>
    <t>PartitioningType</t>
  </si>
  <si>
    <t>Reference date</t>
  </si>
  <si>
    <t>Reference currency</t>
  </si>
  <si>
    <t>Notes</t>
  </si>
  <si>
    <t>MyDehulling</t>
  </si>
  <si>
    <t>Overall, Component</t>
  </si>
  <si>
    <t>USD</t>
  </si>
  <si>
    <t>MyImpactMilling</t>
  </si>
  <si>
    <t>None</t>
  </si>
  <si>
    <t>NZD</t>
  </si>
  <si>
    <t>MyCombine</t>
  </si>
  <si>
    <t>MyClarifier</t>
  </si>
  <si>
    <t>MyUltrafiltration</t>
  </si>
  <si>
    <t>MCF, RC</t>
  </si>
  <si>
    <t>MyDiafiltration</t>
  </si>
  <si>
    <t>DF, RC</t>
  </si>
  <si>
    <t>MySprayDryer</t>
  </si>
  <si>
    <t>Drying</t>
  </si>
  <si>
    <t>MySplitter</t>
  </si>
  <si>
    <t>Overall</t>
  </si>
  <si>
    <t>MyAirClassification</t>
  </si>
  <si>
    <t>MyFiltration</t>
  </si>
  <si>
    <t>MyWetExtraction</t>
  </si>
  <si>
    <t>MyPasteurisation</t>
  </si>
  <si>
    <t>MyReverseOsmosis</t>
  </si>
  <si>
    <t>MyCyclone</t>
  </si>
  <si>
    <t>MyCooling</t>
  </si>
  <si>
    <t>MyMixingTank</t>
  </si>
  <si>
    <t>MyDrumDryer</t>
  </si>
  <si>
    <t>MyDecanterCentrifuge</t>
  </si>
  <si>
    <t>MyHoldingTube</t>
  </si>
  <si>
    <t>https://www.xe.com/currencytables/?from=NZD&amp;date=2004-07-02</t>
  </si>
  <si>
    <t>EUR</t>
  </si>
  <si>
    <t>GBP</t>
  </si>
  <si>
    <t>INR</t>
  </si>
  <si>
    <t>AUD</t>
  </si>
  <si>
    <t>CAD</t>
  </si>
  <si>
    <t>SGD</t>
  </si>
  <si>
    <t>CHF</t>
  </si>
  <si>
    <t>MYR</t>
  </si>
  <si>
    <t>JPY</t>
  </si>
  <si>
    <t>CNY</t>
  </si>
  <si>
    <t>THB</t>
  </si>
  <si>
    <t>HUF</t>
  </si>
  <si>
    <t>AED</t>
  </si>
  <si>
    <t>HKD</t>
  </si>
  <si>
    <t>MXN</t>
  </si>
  <si>
    <t>ZAR</t>
  </si>
  <si>
    <t>PHP</t>
  </si>
  <si>
    <t>SEK</t>
  </si>
  <si>
    <t>IDR</t>
  </si>
  <si>
    <t>SAR</t>
  </si>
  <si>
    <t>BRL</t>
  </si>
  <si>
    <t>TRY</t>
  </si>
  <si>
    <t>KES</t>
  </si>
  <si>
    <t>KRW</t>
  </si>
  <si>
    <t>EGP</t>
  </si>
  <si>
    <t>IQD</t>
  </si>
  <si>
    <t>NOK</t>
  </si>
  <si>
    <t>KWD</t>
  </si>
  <si>
    <t>RUB</t>
  </si>
  <si>
    <t>DKK</t>
  </si>
  <si>
    <t>PKR</t>
  </si>
  <si>
    <t>ILS</t>
  </si>
  <si>
    <t>PLN</t>
  </si>
  <si>
    <t>QAR</t>
  </si>
  <si>
    <t>XAU</t>
  </si>
  <si>
    <t>OMR</t>
  </si>
  <si>
    <t>COP</t>
  </si>
  <si>
    <t>CLP</t>
  </si>
  <si>
    <t>TWD</t>
  </si>
  <si>
    <t>ARS</t>
  </si>
  <si>
    <t>CZK</t>
  </si>
  <si>
    <t>VND</t>
  </si>
  <si>
    <t>MAD</t>
  </si>
  <si>
    <t>JOD</t>
  </si>
  <si>
    <t>BHD</t>
  </si>
  <si>
    <t>XOF</t>
  </si>
  <si>
    <t>LKR</t>
  </si>
  <si>
    <t>UAH</t>
  </si>
  <si>
    <t>NGN</t>
  </si>
  <si>
    <t>TND</t>
  </si>
  <si>
    <t>UGX</t>
  </si>
  <si>
    <t>RON</t>
  </si>
  <si>
    <t>BDT</t>
  </si>
  <si>
    <t>PEN</t>
  </si>
  <si>
    <t>GEL</t>
  </si>
  <si>
    <t>XAF</t>
  </si>
  <si>
    <t>FJD</t>
  </si>
  <si>
    <t>VEF</t>
  </si>
  <si>
    <t>BYN</t>
  </si>
  <si>
    <t>HRK</t>
  </si>
  <si>
    <t>UZS</t>
  </si>
  <si>
    <t>BGN</t>
  </si>
  <si>
    <t>DZD</t>
  </si>
  <si>
    <t>IRR</t>
  </si>
  <si>
    <t>DOP</t>
  </si>
  <si>
    <t>ISK</t>
  </si>
  <si>
    <t>XAG</t>
  </si>
  <si>
    <t>CRC</t>
  </si>
  <si>
    <t>SYP</t>
  </si>
  <si>
    <t>LYD</t>
  </si>
  <si>
    <t>JMD</t>
  </si>
  <si>
    <t>MUR</t>
  </si>
  <si>
    <t>GHS</t>
  </si>
  <si>
    <t>AOA</t>
  </si>
  <si>
    <t>UYU</t>
  </si>
  <si>
    <t>AFN</t>
  </si>
  <si>
    <t>LBP</t>
  </si>
  <si>
    <t>XPF</t>
  </si>
  <si>
    <t>TTD</t>
  </si>
  <si>
    <t>TZS</t>
  </si>
  <si>
    <t>ALL</t>
  </si>
  <si>
    <t>XCD</t>
  </si>
  <si>
    <t>GTQ</t>
  </si>
  <si>
    <t>NPR</t>
  </si>
  <si>
    <t>BOB</t>
  </si>
  <si>
    <t>ZWD</t>
  </si>
  <si>
    <t>BBD</t>
  </si>
  <si>
    <t>CUC</t>
  </si>
  <si>
    <t>LAK</t>
  </si>
  <si>
    <t>BND</t>
  </si>
  <si>
    <t>BWP</t>
  </si>
  <si>
    <t>HNL</t>
  </si>
  <si>
    <t>PYG</t>
  </si>
  <si>
    <t>ETB</t>
  </si>
  <si>
    <t>NAD</t>
  </si>
  <si>
    <t>PGK</t>
  </si>
  <si>
    <t>SDG</t>
  </si>
  <si>
    <t>MOP</t>
  </si>
  <si>
    <t>NIO</t>
  </si>
  <si>
    <t>BMD</t>
  </si>
  <si>
    <t>KZT</t>
  </si>
  <si>
    <t>PAB</t>
  </si>
  <si>
    <t>BAM</t>
  </si>
  <si>
    <t>GYD</t>
  </si>
  <si>
    <t>YER</t>
  </si>
  <si>
    <t>MGA</t>
  </si>
  <si>
    <t>KYD</t>
  </si>
  <si>
    <t>MZN</t>
  </si>
  <si>
    <t>RSD</t>
  </si>
  <si>
    <t>SCR</t>
  </si>
  <si>
    <t>AMD</t>
  </si>
  <si>
    <t>SBD</t>
  </si>
  <si>
    <t>AZN</t>
  </si>
  <si>
    <t>SLL</t>
  </si>
  <si>
    <t>TOP</t>
  </si>
  <si>
    <t>BZD</t>
  </si>
  <si>
    <t>MWK</t>
  </si>
  <si>
    <t>GMD</t>
  </si>
  <si>
    <t>BIF</t>
  </si>
  <si>
    <t>SOS</t>
  </si>
  <si>
    <t>HTG</t>
  </si>
  <si>
    <t>GNF</t>
  </si>
  <si>
    <t>MVR</t>
  </si>
  <si>
    <t>MNT</t>
  </si>
  <si>
    <t>CDF</t>
  </si>
  <si>
    <t>STN</t>
  </si>
  <si>
    <t>TJS</t>
  </si>
  <si>
    <t>KPW</t>
  </si>
  <si>
    <t>MMK</t>
  </si>
  <si>
    <t>LSL</t>
  </si>
  <si>
    <t>LRD</t>
  </si>
  <si>
    <t>KGS</t>
  </si>
  <si>
    <t>GIP</t>
  </si>
  <si>
    <t>XPT</t>
  </si>
  <si>
    <t>MDL</t>
  </si>
  <si>
    <t>CUP</t>
  </si>
  <si>
    <t>KHR</t>
  </si>
  <si>
    <t>MKD</t>
  </si>
  <si>
    <t>VUV</t>
  </si>
  <si>
    <t>MRU</t>
  </si>
  <si>
    <t>ANG</t>
  </si>
  <si>
    <t>SZL</t>
  </si>
  <si>
    <t>CVE</t>
  </si>
  <si>
    <t>SRD</t>
  </si>
  <si>
    <t>XPD</t>
  </si>
  <si>
    <t>SVC</t>
  </si>
  <si>
    <t>BSD</t>
  </si>
  <si>
    <t>XDR</t>
  </si>
  <si>
    <t>RWF</t>
  </si>
  <si>
    <t>AWG</t>
  </si>
  <si>
    <t>DJF</t>
  </si>
  <si>
    <t>BTN</t>
  </si>
  <si>
    <t>KMF</t>
  </si>
  <si>
    <t>WST</t>
  </si>
  <si>
    <t>SPL</t>
  </si>
  <si>
    <t>ERN</t>
  </si>
  <si>
    <t>FKP</t>
  </si>
  <si>
    <t>SHP</t>
  </si>
  <si>
    <t>JEP</t>
  </si>
  <si>
    <t>TMT</t>
  </si>
  <si>
    <t>TVD</t>
  </si>
  <si>
    <t>IMP</t>
  </si>
  <si>
    <t>GGP</t>
  </si>
  <si>
    <t>ZMW</t>
  </si>
  <si>
    <t>BCH</t>
  </si>
  <si>
    <t>CLF</t>
  </si>
  <si>
    <t>CNH</t>
  </si>
  <si>
    <t>ETH</t>
  </si>
  <si>
    <t>LINK</t>
  </si>
  <si>
    <t>LTC</t>
  </si>
  <si>
    <t>MXV</t>
  </si>
  <si>
    <t>XBT</t>
  </si>
  <si>
    <t>XLM</t>
  </si>
  <si>
    <t>XRP</t>
  </si>
  <si>
    <t>VES</t>
  </si>
  <si>
    <t>UNI</t>
  </si>
  <si>
    <t>ADA</t>
  </si>
  <si>
    <t>DOGE</t>
  </si>
  <si>
    <t>DOT</t>
  </si>
  <si>
    <t>today: https://tradingeconomics.com/new-zealand/consumer-price-index-cpi</t>
  </si>
  <si>
    <t>linear, 5 month fit for inflation</t>
  </si>
  <si>
    <t>today</t>
  </si>
  <si>
    <t>index estimate for today</t>
  </si>
  <si>
    <t>Extrapolation of inflation into the future based on the last 5 quarters for which we have data</t>
  </si>
  <si>
    <t>https://www.stats.govt.nz/large-datasets/csv-files-for-download/</t>
  </si>
  <si>
    <t>Year</t>
  </si>
  <si>
    <t>Quarter</t>
  </si>
  <si>
    <t>YQ</t>
  </si>
  <si>
    <t>Date</t>
  </si>
  <si>
    <t>CPI</t>
  </si>
  <si>
    <t>Inflation (2 quarter central estimate)</t>
  </si>
  <si>
    <t>CPIY</t>
  </si>
  <si>
    <t>Inflation (rolling 5 quarter linear fit)</t>
  </si>
  <si>
    <t>Q1</t>
  </si>
  <si>
    <t>1950Q1</t>
  </si>
  <si>
    <t>Q2</t>
  </si>
  <si>
    <t>Any year</t>
  </si>
  <si>
    <t>Q3</t>
  </si>
  <si>
    <t>Q4</t>
  </si>
  <si>
    <t>US Dollar</t>
  </si>
  <si>
    <t>Euro</t>
  </si>
  <si>
    <t>British Pound</t>
  </si>
  <si>
    <t>Indian Rupee</t>
  </si>
  <si>
    <t>Australian Dollar</t>
  </si>
  <si>
    <t>Canadian Dollar</t>
  </si>
  <si>
    <t>Singapore Dollar</t>
  </si>
  <si>
    <t>Swiss Franc</t>
  </si>
  <si>
    <t>Malaysian Ringgit</t>
  </si>
  <si>
    <t>Japanese Yen</t>
  </si>
  <si>
    <t>Chinese Yuan Renminbi</t>
  </si>
  <si>
    <t>New Zealand Dollar</t>
  </si>
  <si>
    <t>Thai Baht</t>
  </si>
  <si>
    <t>Hungarian Forint</t>
  </si>
  <si>
    <t>Emirati Dirham</t>
  </si>
  <si>
    <t>Hong Kong Dollar</t>
  </si>
  <si>
    <t>Mexican Peso</t>
  </si>
  <si>
    <t>South African Rand</t>
  </si>
  <si>
    <t>Philippine Peso</t>
  </si>
  <si>
    <t>Swedish Krona</t>
  </si>
  <si>
    <t>Indonesian Rupiah</t>
  </si>
  <si>
    <t>Brazilian Real</t>
  </si>
  <si>
    <t>Saudi Arabian Riyal</t>
  </si>
  <si>
    <t>Turkish Lira</t>
  </si>
  <si>
    <t>Kenyan Shilling</t>
  </si>
  <si>
    <t>South Korean Won</t>
  </si>
  <si>
    <t>Egyptian Pound</t>
  </si>
  <si>
    <t>Iraqi Dinar</t>
  </si>
  <si>
    <t>Norwegian Krone</t>
  </si>
  <si>
    <t>Kuwaiti Dinar</t>
  </si>
  <si>
    <t>Russian Ruble</t>
  </si>
  <si>
    <t>Danish Krone</t>
  </si>
  <si>
    <t>Pakistani Rupee</t>
  </si>
  <si>
    <t>Israeli Shekel</t>
  </si>
  <si>
    <t>Polish Zloty</t>
  </si>
  <si>
    <t>Qatari Riyal</t>
  </si>
  <si>
    <t>Gold Ounce</t>
  </si>
  <si>
    <t>Omani Rial</t>
  </si>
  <si>
    <t>Colombian Peso</t>
  </si>
  <si>
    <t>Chilean Peso</t>
  </si>
  <si>
    <t>Taiwan New Dollar</t>
  </si>
  <si>
    <t>Argentine Peso</t>
  </si>
  <si>
    <t>Czech Koruna</t>
  </si>
  <si>
    <t>Vietnamese Dong</t>
  </si>
  <si>
    <t>Moroccan Dirham</t>
  </si>
  <si>
    <t>Jordanian Dinar</t>
  </si>
  <si>
    <t>Bahraini Dinar</t>
  </si>
  <si>
    <t>CFA Franc</t>
  </si>
  <si>
    <t>Sri Lankan Rupee</t>
  </si>
  <si>
    <t>Ukrainian Hryvnia</t>
  </si>
  <si>
    <t>Nigerian Naira</t>
  </si>
  <si>
    <t>Tunisian Dinar</t>
  </si>
  <si>
    <t>Ugandan Shilling</t>
  </si>
  <si>
    <t>Romanian Leu</t>
  </si>
  <si>
    <t>Bangladeshi Taka</t>
  </si>
  <si>
    <t>Peruvian Sol</t>
  </si>
  <si>
    <t>Georgian Lari</t>
  </si>
  <si>
    <t>Central African CFA Franc BEAC</t>
  </si>
  <si>
    <t>Fijian Dollar</t>
  </si>
  <si>
    <t>Venezuelan Bolívar</t>
  </si>
  <si>
    <t>Belarusian Ruble</t>
  </si>
  <si>
    <t>Croatian Kuna</t>
  </si>
  <si>
    <t>Uzbekistani Som</t>
  </si>
  <si>
    <t>Bulgarian Lev</t>
  </si>
  <si>
    <t>Algerian Dinar</t>
  </si>
  <si>
    <t>Iranian Rial</t>
  </si>
  <si>
    <t>Dominican Peso</t>
  </si>
  <si>
    <t>Icelandic Krona</t>
  </si>
  <si>
    <t>Costa Rican Colon</t>
  </si>
  <si>
    <t>Silver Ounce</t>
  </si>
  <si>
    <t>Syrian Pound</t>
  </si>
  <si>
    <t>Jamaican Dollar</t>
  </si>
  <si>
    <t>Libyan Dinar</t>
  </si>
  <si>
    <t>Ghanaian Cedi</t>
  </si>
  <si>
    <t>Mauritian Rupee</t>
  </si>
  <si>
    <t>Angolan Kwanza</t>
  </si>
  <si>
    <t>Uruguayan Peso</t>
  </si>
  <si>
    <t>Afghan Afghani</t>
  </si>
  <si>
    <t>Lebanese Pound</t>
  </si>
  <si>
    <t>CFP Franc</t>
  </si>
  <si>
    <t>Trinidadian Dollar</t>
  </si>
  <si>
    <t>Tanzanian Shilling</t>
  </si>
  <si>
    <t>Albanian Lek</t>
  </si>
  <si>
    <t>East Caribbean Dollar</t>
  </si>
  <si>
    <t>Guatemalan Quetzal</t>
  </si>
  <si>
    <t>Nepalese Rupee</t>
  </si>
  <si>
    <t>Bolivian Bolíviano</t>
  </si>
  <si>
    <t>Barbadian or Bajan Dollar</t>
  </si>
  <si>
    <t>Zimbabwean Dollar</t>
  </si>
  <si>
    <t>Cuban Convertible Peso</t>
  </si>
  <si>
    <t>Lao Kip</t>
  </si>
  <si>
    <t>Bruneian Dollar</t>
  </si>
  <si>
    <t>Botswana Pula</t>
  </si>
  <si>
    <t>Honduran Lempira</t>
  </si>
  <si>
    <t>Paraguayan Guarani</t>
  </si>
  <si>
    <t>Ethiopian Birr</t>
  </si>
  <si>
    <t>Namibian Dollar</t>
  </si>
  <si>
    <t>Papua New Guinean Kina</t>
  </si>
  <si>
    <t>Sudanese Pound</t>
  </si>
  <si>
    <t>Macau Pataca</t>
  </si>
  <si>
    <t>Bermudian Dollar</t>
  </si>
  <si>
    <t>Nicaraguan Cordoba</t>
  </si>
  <si>
    <t>Bosnia-Herzegovina Convertible Mark</t>
  </si>
  <si>
    <t>Kazakhstani Tenge</t>
  </si>
  <si>
    <t>Panamanian Balboa</t>
  </si>
  <si>
    <t>Guyanese Dollar</t>
  </si>
  <si>
    <t>Bosnian Convertible Mark</t>
  </si>
  <si>
    <t>Yemeni Rial</t>
  </si>
  <si>
    <t>Malagasy Ariary</t>
  </si>
  <si>
    <t>Caymanian Dollar</t>
  </si>
  <si>
    <t>Mozambican Metical</t>
  </si>
  <si>
    <t>Serbian Dinar</t>
  </si>
  <si>
    <t>Seychellois Rupee</t>
  </si>
  <si>
    <t>Armenian Dram</t>
  </si>
  <si>
    <t>Azerbaijan Manat</t>
  </si>
  <si>
    <t>Solomon Islander Dollar</t>
  </si>
  <si>
    <t>Tongan Pa'anga</t>
  </si>
  <si>
    <t>Belizean Dollar</t>
  </si>
  <si>
    <t>Sierra Leonean Leone</t>
  </si>
  <si>
    <t>Gambian Dalasi</t>
  </si>
  <si>
    <t>Malawian Kwacha</t>
  </si>
  <si>
    <t>Burundian Franc</t>
  </si>
  <si>
    <t>Haitian Gourde</t>
  </si>
  <si>
    <t>Somali Shilling</t>
  </si>
  <si>
    <t>Guinean Franc</t>
  </si>
  <si>
    <t>Mongolian Tughrik</t>
  </si>
  <si>
    <t>Maldivian Rufiyaa</t>
  </si>
  <si>
    <t>Congolese Franc</t>
  </si>
  <si>
    <t>Sao Tomean Dobra</t>
  </si>
  <si>
    <t>Tajikistani Somoni</t>
  </si>
  <si>
    <t>North Korean Won</t>
  </si>
  <si>
    <t>Kyrgyzstani Som</t>
  </si>
  <si>
    <t>Liberian Dollar</t>
  </si>
  <si>
    <t>Burmese Kyat</t>
  </si>
  <si>
    <t>Basotho Loti</t>
  </si>
  <si>
    <t>Gibraltar Pound</t>
  </si>
  <si>
    <t>Platinum Ounce</t>
  </si>
  <si>
    <t>Moldovan Leu</t>
  </si>
  <si>
    <t>Cuban Peso</t>
  </si>
  <si>
    <t>Cambodian Riel</t>
  </si>
  <si>
    <t>Macedonian Denar</t>
  </si>
  <si>
    <t>Ni-Vanuatu Vatu</t>
  </si>
  <si>
    <t>Dutch Guilder</t>
  </si>
  <si>
    <t>Mauritanian Ouguiya</t>
  </si>
  <si>
    <t>Swazi Lilangeni</t>
  </si>
  <si>
    <t>Cape Verdean Escudo</t>
  </si>
  <si>
    <t>Surinamese Dollar</t>
  </si>
  <si>
    <t>Salvadoran Colon</t>
  </si>
  <si>
    <t>Palladium Ounce</t>
  </si>
  <si>
    <t>Bahamian Dollar</t>
  </si>
  <si>
    <t>IMF Special Drawing Rights</t>
  </si>
  <si>
    <t>Rwandan Franc</t>
  </si>
  <si>
    <t>Aruban or Dutch Guilder</t>
  </si>
  <si>
    <t>Bhutanese Ngultrum</t>
  </si>
  <si>
    <t>Djiboutian Franc</t>
  </si>
  <si>
    <t>Comorian Franc</t>
  </si>
  <si>
    <t>Eritrean Nakfa</t>
  </si>
  <si>
    <t>Samoan Tala</t>
  </si>
  <si>
    <t>Falkland Island Pound</t>
  </si>
  <si>
    <t>Seborgan Luigino</t>
  </si>
  <si>
    <t>Saint Helenian Pound</t>
  </si>
  <si>
    <t>Jersey Pound</t>
  </si>
  <si>
    <t>Turkmenistani Manat</t>
  </si>
  <si>
    <t>Guernsey Pound</t>
  </si>
  <si>
    <t>Tuvaluan Dollar</t>
  </si>
  <si>
    <t>Isle of Man Pound</t>
  </si>
  <si>
    <t>Zambian Kwacha</t>
  </si>
  <si>
    <t>Cardano</t>
  </si>
  <si>
    <t>Bitcoin Cash</t>
  </si>
  <si>
    <t>BTC</t>
  </si>
  <si>
    <t>Bitcoin</t>
  </si>
  <si>
    <t>Chinese Yuan Renminbi Offshore</t>
  </si>
  <si>
    <t>Dogecoin</t>
  </si>
  <si>
    <t>Polkadot</t>
  </si>
  <si>
    <t>Ethereum</t>
  </si>
  <si>
    <t>EURC</t>
  </si>
  <si>
    <t>Chainlink</t>
  </si>
  <si>
    <t>Litecoin</t>
  </si>
  <si>
    <t>LUNA</t>
  </si>
  <si>
    <t>Terra</t>
  </si>
  <si>
    <t>SLE</t>
  </si>
  <si>
    <t>SOL</t>
  </si>
  <si>
    <t>Uniswap</t>
  </si>
  <si>
    <t>USDC</t>
  </si>
  <si>
    <t>USDP</t>
  </si>
  <si>
    <t>VED</t>
  </si>
  <si>
    <t>XCG</t>
  </si>
  <si>
    <t>Caribbean Guilder</t>
  </si>
  <si>
    <t>Stellar Lumen</t>
  </si>
  <si>
    <t>Ripple</t>
  </si>
  <si>
    <t>ZWG</t>
  </si>
  <si>
    <t>StreamID</t>
  </si>
  <si>
    <t>StreamName</t>
  </si>
  <si>
    <t>S1</t>
  </si>
  <si>
    <t>Peas</t>
  </si>
  <si>
    <t>S2</t>
  </si>
  <si>
    <t>Dehulled peas</t>
  </si>
  <si>
    <t>S3</t>
  </si>
  <si>
    <t>Hulls</t>
  </si>
  <si>
    <t>S4</t>
  </si>
  <si>
    <t>Dehulled pea flour</t>
  </si>
  <si>
    <t>S5</t>
  </si>
  <si>
    <t>NaOH solution</t>
  </si>
  <si>
    <t>S6</t>
  </si>
  <si>
    <t>Water 1</t>
  </si>
  <si>
    <t>S7</t>
  </si>
  <si>
    <t>Heat treated slurry</t>
  </si>
  <si>
    <t>S8</t>
  </si>
  <si>
    <t>Cooled slurry</t>
  </si>
  <si>
    <t>S9</t>
  </si>
  <si>
    <t>Sludge</t>
  </si>
  <si>
    <t>S10</t>
  </si>
  <si>
    <t>Supernatant 1</t>
  </si>
  <si>
    <t>S11</t>
  </si>
  <si>
    <t>Sediment 1</t>
  </si>
  <si>
    <t>S12</t>
  </si>
  <si>
    <t>Whey 1</t>
  </si>
  <si>
    <t>S13</t>
  </si>
  <si>
    <t>Water 2</t>
  </si>
  <si>
    <t>S14</t>
  </si>
  <si>
    <t>Suspension 1</t>
  </si>
  <si>
    <t>S15</t>
  </si>
  <si>
    <t>Sediment 2</t>
  </si>
  <si>
    <t>S16</t>
  </si>
  <si>
    <t>Whey 2</t>
  </si>
  <si>
    <t>S17</t>
  </si>
  <si>
    <t>Water 3</t>
  </si>
  <si>
    <t>S18</t>
  </si>
  <si>
    <t>Suspension 2</t>
  </si>
  <si>
    <t>S19</t>
  </si>
  <si>
    <t>Sediment 3</t>
  </si>
  <si>
    <t>S20</t>
  </si>
  <si>
    <t>Whey 3</t>
  </si>
  <si>
    <t>S21</t>
  </si>
  <si>
    <t>Dried sediment</t>
  </si>
  <si>
    <t>S22</t>
  </si>
  <si>
    <t>Water vapour 1</t>
  </si>
  <si>
    <t>S23</t>
  </si>
  <si>
    <t>Retentate 1</t>
  </si>
  <si>
    <t>S24</t>
  </si>
  <si>
    <t>Permeate 1</t>
  </si>
  <si>
    <t>S25</t>
  </si>
  <si>
    <t>Water 4</t>
  </si>
  <si>
    <t>S26</t>
  </si>
  <si>
    <t>Retentate 2</t>
  </si>
  <si>
    <t>S27</t>
  </si>
  <si>
    <t>Permeate 2</t>
  </si>
  <si>
    <t>S28</t>
  </si>
  <si>
    <t>Pasteurised retentate</t>
  </si>
  <si>
    <t>S29</t>
  </si>
  <si>
    <t>Hold retentate</t>
  </si>
  <si>
    <t>S30</t>
  </si>
  <si>
    <t>Retentate 3</t>
  </si>
  <si>
    <t>S31</t>
  </si>
  <si>
    <t>Permeate 3</t>
  </si>
  <si>
    <t>S32</t>
  </si>
  <si>
    <t>Spray dried powder</t>
  </si>
  <si>
    <t>S33</t>
  </si>
  <si>
    <t>Water vapour 2</t>
  </si>
  <si>
    <t>Role</t>
  </si>
  <si>
    <t>Input/Output</t>
  </si>
  <si>
    <t>Price model</t>
  </si>
  <si>
    <t>No.</t>
  </si>
  <si>
    <t>Stream type</t>
  </si>
  <si>
    <t>Cost model description</t>
  </si>
  <si>
    <t>cost model name</t>
  </si>
  <si>
    <t>Feedstock</t>
  </si>
  <si>
    <t>static</t>
  </si>
  <si>
    <t>Input</t>
  </si>
  <si>
    <t>TBD</t>
  </si>
  <si>
    <t>Byproduct</t>
  </si>
  <si>
    <t>Water</t>
  </si>
  <si>
    <t>linear_protein</t>
  </si>
  <si>
    <t>Solvent</t>
  </si>
  <si>
    <t>performance_index</t>
  </si>
  <si>
    <t>Waste</t>
  </si>
  <si>
    <t>Output</t>
  </si>
  <si>
    <t>yield_adjusted</t>
  </si>
  <si>
    <t>Product</t>
  </si>
  <si>
    <t>Component</t>
  </si>
  <si>
    <t>Category</t>
  </si>
  <si>
    <t xml:space="preserve">Unit </t>
  </si>
  <si>
    <t>Tiers_of_components</t>
  </si>
  <si>
    <t>Total mass</t>
  </si>
  <si>
    <t>Total</t>
  </si>
  <si>
    <t>kg</t>
  </si>
  <si>
    <t>Total Solids</t>
  </si>
  <si>
    <t>Solids</t>
  </si>
  <si>
    <t>Ash</t>
  </si>
  <si>
    <t>Protein</t>
  </si>
  <si>
    <t>Moisture</t>
  </si>
  <si>
    <t>Fat</t>
  </si>
  <si>
    <t>Starch</t>
  </si>
  <si>
    <t>Sugars</t>
  </si>
  <si>
    <t>Fibre</t>
  </si>
  <si>
    <t>Other</t>
  </si>
  <si>
    <t>NaOH</t>
  </si>
  <si>
    <t>UnitID</t>
  </si>
  <si>
    <t>UnitName</t>
  </si>
  <si>
    <t>U1</t>
  </si>
  <si>
    <t>Dehulling</t>
  </si>
  <si>
    <t>U2</t>
  </si>
  <si>
    <t>Milling</t>
  </si>
  <si>
    <t>U3</t>
  </si>
  <si>
    <t>Wet extraction</t>
  </si>
  <si>
    <t>U4</t>
  </si>
  <si>
    <t>Cooling</t>
  </si>
  <si>
    <t>U5</t>
  </si>
  <si>
    <t>Decanter centrifuge</t>
  </si>
  <si>
    <t>U6</t>
  </si>
  <si>
    <t>Clarification 1</t>
  </si>
  <si>
    <t>U7</t>
  </si>
  <si>
    <t>Mixing 1</t>
  </si>
  <si>
    <t>U8</t>
  </si>
  <si>
    <t>Clarification 2</t>
  </si>
  <si>
    <t>U9</t>
  </si>
  <si>
    <t>Mixing 2</t>
  </si>
  <si>
    <t>U10</t>
  </si>
  <si>
    <t>Clarification 3</t>
  </si>
  <si>
    <t>U11</t>
  </si>
  <si>
    <t>Drum drying</t>
  </si>
  <si>
    <t>U12</t>
  </si>
  <si>
    <t>Ultrafiltration</t>
  </si>
  <si>
    <t>U13</t>
  </si>
  <si>
    <t>Diafiltration</t>
  </si>
  <si>
    <t>U14</t>
  </si>
  <si>
    <t>Pasteurisation</t>
  </si>
  <si>
    <t>U15</t>
  </si>
  <si>
    <t>Holding Tube</t>
  </si>
  <si>
    <t>U16</t>
  </si>
  <si>
    <t>Reverse osmosis</t>
  </si>
  <si>
    <t>U17</t>
  </si>
  <si>
    <t>Spray drying</t>
  </si>
  <si>
    <t>Step</t>
  </si>
  <si>
    <t>Number of inlets</t>
  </si>
  <si>
    <t>Number of outlets</t>
  </si>
  <si>
    <t>Inlet 1 Name</t>
  </si>
  <si>
    <t>Inlet 1 StreamID</t>
  </si>
  <si>
    <t>Inlet 2 Name</t>
  </si>
  <si>
    <t>Inlet 2 StreamID</t>
  </si>
  <si>
    <t>Inlet 3 Name</t>
  </si>
  <si>
    <t>Inlet 3 StreamID</t>
  </si>
  <si>
    <t>Outlet 1 Name</t>
  </si>
  <si>
    <t>Outlet 1 StreamID</t>
  </si>
  <si>
    <t>Outlet 2 Name</t>
  </si>
  <si>
    <t>Outlet 2 StreamID</t>
  </si>
  <si>
    <t>Parameter</t>
  </si>
  <si>
    <t>Identifier</t>
  </si>
  <si>
    <t>Value</t>
  </si>
  <si>
    <t>Unit</t>
  </si>
  <si>
    <t>Basismass</t>
  </si>
  <si>
    <t>S1.Basismass</t>
  </si>
  <si>
    <t>S1.Total mass</t>
  </si>
  <si>
    <t>kg/kg</t>
  </si>
  <si>
    <t>S1.Total Solids</t>
  </si>
  <si>
    <t>S1.Ash</t>
  </si>
  <si>
    <t>S1.Protein</t>
  </si>
  <si>
    <t>S1.Fat</t>
  </si>
  <si>
    <t>S1.Starch</t>
  </si>
  <si>
    <t>S1.Sugars</t>
  </si>
  <si>
    <t>S1.Fibre</t>
  </si>
  <si>
    <t>S1.Other</t>
  </si>
  <si>
    <t>S1.Water</t>
  </si>
  <si>
    <t>S5.Basismass</t>
  </si>
  <si>
    <t>S5.Total mass</t>
  </si>
  <si>
    <t>S5.Total Solids</t>
  </si>
  <si>
    <t>S5.NaOH</t>
  </si>
  <si>
    <t>S5.Water</t>
  </si>
  <si>
    <t>S6.Basismass</t>
  </si>
  <si>
    <t>S6.Total mass</t>
  </si>
  <si>
    <t>S6.Water</t>
  </si>
  <si>
    <t>S13.Basismass</t>
  </si>
  <si>
    <t>S13.Total mass</t>
  </si>
  <si>
    <t>S13.Water</t>
  </si>
  <si>
    <t>S17.Basismass</t>
  </si>
  <si>
    <t>S17.Total mass</t>
  </si>
  <si>
    <t>S17.Water</t>
  </si>
  <si>
    <t>S25.Basismass</t>
  </si>
  <si>
    <t>S25.Total mass</t>
  </si>
  <si>
    <t>S25.Water</t>
  </si>
  <si>
    <t>Unit ID</t>
  </si>
  <si>
    <t>Unit Name</t>
  </si>
  <si>
    <t>UniqueID</t>
  </si>
  <si>
    <t>MCF/RC</t>
  </si>
  <si>
    <t>Final Moisture</t>
  </si>
  <si>
    <t>Outlet 1 Parameter</t>
  </si>
  <si>
    <t>Outlet 2 Parameter</t>
  </si>
  <si>
    <t>overall</t>
  </si>
  <si>
    <t>U1.Total mass</t>
  </si>
  <si>
    <t>Outlet 1 Parameter;Outlet 2 Parameter</t>
  </si>
  <si>
    <t>component</t>
  </si>
  <si>
    <t>U1.Total Solids</t>
  </si>
  <si>
    <t>U1.Ash</t>
  </si>
  <si>
    <t>U1.Protein</t>
  </si>
  <si>
    <t>U1.Fat</t>
  </si>
  <si>
    <t>U1.Starch</t>
  </si>
  <si>
    <t>U1.Sugars</t>
  </si>
  <si>
    <t>U1.Fibre</t>
  </si>
  <si>
    <t>U1.Other</t>
  </si>
  <si>
    <t>U1.NaOH</t>
  </si>
  <si>
    <t>U5.Total mass</t>
  </si>
  <si>
    <t>U5.Total Solids</t>
  </si>
  <si>
    <t>U5.Ash</t>
  </si>
  <si>
    <t>U5.Protein</t>
  </si>
  <si>
    <t>U5.Fat</t>
  </si>
  <si>
    <t>U5.Starch</t>
  </si>
  <si>
    <t>U5.Sugars</t>
  </si>
  <si>
    <t>U5.Fibre</t>
  </si>
  <si>
    <t>U5.Other</t>
  </si>
  <si>
    <t>U5.NaOH</t>
  </si>
  <si>
    <t>U6.Total mass</t>
  </si>
  <si>
    <t>U6.Total Solids</t>
  </si>
  <si>
    <t>U6.Ash</t>
  </si>
  <si>
    <t>U6.Protein</t>
  </si>
  <si>
    <t>U6.Fat</t>
  </si>
  <si>
    <t>U6.Starch</t>
  </si>
  <si>
    <t>U6.Sugars</t>
  </si>
  <si>
    <t>U6.Fibre</t>
  </si>
  <si>
    <t>U6.Other</t>
  </si>
  <si>
    <t>U6.NaOH</t>
  </si>
  <si>
    <t>U8.Total mass</t>
  </si>
  <si>
    <t>U8.Total Solids</t>
  </si>
  <si>
    <t>U8.Ash</t>
  </si>
  <si>
    <t>U8.Protein</t>
  </si>
  <si>
    <t>U8.Fat</t>
  </si>
  <si>
    <t>U8.Starch</t>
  </si>
  <si>
    <t>U8.Sugars</t>
  </si>
  <si>
    <t>U8.Fibre</t>
  </si>
  <si>
    <t>U8.Other</t>
  </si>
  <si>
    <t>U8.NaOH</t>
  </si>
  <si>
    <t>U10.Total mass</t>
  </si>
  <si>
    <t>U10.Total Solids</t>
  </si>
  <si>
    <t>U10.Ash</t>
  </si>
  <si>
    <t>U10.Protein</t>
  </si>
  <si>
    <t>U10.Fat</t>
  </si>
  <si>
    <t>U10.Starch</t>
  </si>
  <si>
    <t>U10.Sugars</t>
  </si>
  <si>
    <t>U10.Fibre</t>
  </si>
  <si>
    <t>U10.Other</t>
  </si>
  <si>
    <t>U10.NaOH</t>
  </si>
  <si>
    <t>drying</t>
  </si>
  <si>
    <t>U11.Water</t>
  </si>
  <si>
    <t>mcf</t>
  </si>
  <si>
    <t>U12.Total mass</t>
  </si>
  <si>
    <t>rc</t>
  </si>
  <si>
    <t>U12.Total Solids</t>
  </si>
  <si>
    <t>U12.Ash</t>
  </si>
  <si>
    <t>U12.Protein</t>
  </si>
  <si>
    <t>U12.Fat</t>
  </si>
  <si>
    <t>U12.Starch</t>
  </si>
  <si>
    <t>U12.Sugars</t>
  </si>
  <si>
    <t>U12.Fibre</t>
  </si>
  <si>
    <t>U12.Other</t>
  </si>
  <si>
    <t>U12.Water</t>
  </si>
  <si>
    <t>U12.NaOH</t>
  </si>
  <si>
    <t>df</t>
  </si>
  <si>
    <t>U13.Total mass</t>
  </si>
  <si>
    <t>U13.Total Solids</t>
  </si>
  <si>
    <t>U13.Ash</t>
  </si>
  <si>
    <t>U13.Protein</t>
  </si>
  <si>
    <t>U13.Fat</t>
  </si>
  <si>
    <t>U13.Starch</t>
  </si>
  <si>
    <t>U13.Sugars</t>
  </si>
  <si>
    <t>U13.Fibre</t>
  </si>
  <si>
    <t>U13.Other</t>
  </si>
  <si>
    <t>U13.Water</t>
  </si>
  <si>
    <t>U13.NaOH</t>
  </si>
  <si>
    <t>U16.Total mass</t>
  </si>
  <si>
    <t>U16.Total Solids</t>
  </si>
  <si>
    <t>U16.Ash</t>
  </si>
  <si>
    <t>U16.Protein</t>
  </si>
  <si>
    <t>U16.Fat</t>
  </si>
  <si>
    <t>U16.Starch</t>
  </si>
  <si>
    <t>U16.Sugars</t>
  </si>
  <si>
    <t>U16.Fibre</t>
  </si>
  <si>
    <t>U16.Other</t>
  </si>
  <si>
    <t>U16.Water</t>
  </si>
  <si>
    <t>U16.NaOH</t>
  </si>
  <si>
    <t>U17.Water</t>
  </si>
  <si>
    <t>ParameterName</t>
  </si>
  <si>
    <t>BaseValue</t>
  </si>
  <si>
    <t>Description</t>
  </si>
  <si>
    <t>References</t>
  </si>
  <si>
    <t>energy_slope</t>
  </si>
  <si>
    <t>kW/(kg/hr)</t>
  </si>
  <si>
    <t>U1.energy_slope</t>
  </si>
  <si>
    <t>Slope of the energy consumption curve</t>
  </si>
  <si>
    <t>energy_intercept</t>
  </si>
  <si>
    <t>kW</t>
  </si>
  <si>
    <t>U1.energy_intercept</t>
  </si>
  <si>
    <t>Intercept of the energy consumption curve</t>
  </si>
  <si>
    <t>kd</t>
  </si>
  <si>
    <t>no unit</t>
  </si>
  <si>
    <t>U2.kd</t>
  </si>
  <si>
    <t>Size reduction power coefficient</t>
  </si>
  <si>
    <t>w</t>
  </si>
  <si>
    <t>kJ/kg</t>
  </si>
  <si>
    <t>U2.w</t>
  </si>
  <si>
    <t>Work index</t>
  </si>
  <si>
    <t>D1</t>
  </si>
  <si>
    <t>m</t>
  </si>
  <si>
    <t>U2.D1</t>
  </si>
  <si>
    <t>Initial particle size</t>
  </si>
  <si>
    <t>D2</t>
  </si>
  <si>
    <t>U2.D2</t>
  </si>
  <si>
    <t>Final particle size</t>
  </si>
  <si>
    <t>slurry_density</t>
  </si>
  <si>
    <t>kg/m3</t>
  </si>
  <si>
    <t>U3.slurry_density</t>
  </si>
  <si>
    <t>Density of the slurry</t>
  </si>
  <si>
    <t>cp_feedstock</t>
  </si>
  <si>
    <t>kJ/kg-K</t>
  </si>
  <si>
    <t>U3.cp_feedstock</t>
  </si>
  <si>
    <t>Heat capacity of the feedstock</t>
  </si>
  <si>
    <t>cp_water</t>
  </si>
  <si>
    <t>U3.cp_water</t>
  </si>
  <si>
    <t>Heat capacity of water</t>
  </si>
  <si>
    <t>cp_feedstock_slurry</t>
  </si>
  <si>
    <t>U3.cp_feedstock_slurry</t>
  </si>
  <si>
    <t>Heat capacity of the feedstock slurry</t>
  </si>
  <si>
    <t>k_G</t>
  </si>
  <si>
    <t>dimensionless</t>
  </si>
  <si>
    <t>U3.k_G</t>
  </si>
  <si>
    <t>Power coefficient for agitation</t>
  </si>
  <si>
    <t>tau</t>
  </si>
  <si>
    <t>hr</t>
  </si>
  <si>
    <t>U3.tau</t>
  </si>
  <si>
    <t>residence time</t>
  </si>
  <si>
    <t>cp_h</t>
  </si>
  <si>
    <t>U4.cp_h</t>
  </si>
  <si>
    <t>Heat capacity of the hot slurry</t>
  </si>
  <si>
    <t>T_hin</t>
  </si>
  <si>
    <t>°C</t>
  </si>
  <si>
    <t>U4.T_hin</t>
  </si>
  <si>
    <t>Inlet hot slurry temperature</t>
  </si>
  <si>
    <t>T_hout</t>
  </si>
  <si>
    <t>U4.T_hout</t>
  </si>
  <si>
    <t>Outlet hot slurry temperature</t>
  </si>
  <si>
    <t>T_win</t>
  </si>
  <si>
    <t>U4.T_win</t>
  </si>
  <si>
    <t>Inlet cooling water temperature</t>
  </si>
  <si>
    <t>T_wout</t>
  </si>
  <si>
    <t>U4.T_wout</t>
  </si>
  <si>
    <t>Outlet cooling water temperature</t>
  </si>
  <si>
    <t>cp_w</t>
  </si>
  <si>
    <t>U4.cp_w</t>
  </si>
  <si>
    <t>Heat capacity of the cooling water</t>
  </si>
  <si>
    <t>U</t>
  </si>
  <si>
    <t>kW/m2-K</t>
  </si>
  <si>
    <t>U4.U</t>
  </si>
  <si>
    <t>Overall heat transfer coefficient</t>
  </si>
  <si>
    <t>U5.slurry_density</t>
  </si>
  <si>
    <t>U5.tau</t>
  </si>
  <si>
    <t>U6.slurry_density</t>
  </si>
  <si>
    <t>U6.tau</t>
  </si>
  <si>
    <t>U7.slurry_density</t>
  </si>
  <si>
    <t>U7.k_G</t>
  </si>
  <si>
    <t>U7.tau</t>
  </si>
  <si>
    <t>U8.slurry_density</t>
  </si>
  <si>
    <t>U8.tau</t>
  </si>
  <si>
    <t>U9.slurry_density</t>
  </si>
  <si>
    <t>U9.k_G</t>
  </si>
  <si>
    <t>U9.tau</t>
  </si>
  <si>
    <t>U10.slurry_density</t>
  </si>
  <si>
    <t>U10.tau</t>
  </si>
  <si>
    <t>latent_heat_vaporization</t>
  </si>
  <si>
    <t>U11.latent_heat_vaporization</t>
  </si>
  <si>
    <t>Latent heat of vaporization for water</t>
  </si>
  <si>
    <t>overall heat transfer coefficient</t>
  </si>
  <si>
    <t>kJ/(m²·s·°C)</t>
  </si>
  <si>
    <t>U11.overall heat transfer coefficient</t>
  </si>
  <si>
    <t>Overall heat transfer coefficient for the drum dryer</t>
  </si>
  <si>
    <t>Drum dryer temperature</t>
  </si>
  <si>
    <t>U11.Drum dryer temperature</t>
  </si>
  <si>
    <t>Average temperature of the drum dryer</t>
  </si>
  <si>
    <t>Surface food temperature</t>
  </si>
  <si>
    <t>U11.Surface food temperature</t>
  </si>
  <si>
    <t>Average temperature of the surface food</t>
  </si>
  <si>
    <t>U12.slurry_density</t>
  </si>
  <si>
    <t>transmembrane_pressure</t>
  </si>
  <si>
    <t>bar</t>
  </si>
  <si>
    <t>U12.transmembrane_pressure</t>
  </si>
  <si>
    <t>Transmembrane pressure</t>
  </si>
  <si>
    <t>pump_efficiency</t>
  </si>
  <si>
    <t>U12.pump_efficiency</t>
  </si>
  <si>
    <t>Pump efficiency</t>
  </si>
  <si>
    <t>U12.tau</t>
  </si>
  <si>
    <t>retentate_density</t>
  </si>
  <si>
    <t>U13.retentate_density</t>
  </si>
  <si>
    <t>Density of the incoming retentate</t>
  </si>
  <si>
    <t>U13.transmembrane_pressure</t>
  </si>
  <si>
    <t>U13.tau</t>
  </si>
  <si>
    <t>U13.pump_efficiency</t>
  </si>
  <si>
    <t>cp_ret</t>
  </si>
  <si>
    <t>U14.cp_ret</t>
  </si>
  <si>
    <t>Heat capacity of the retentate</t>
  </si>
  <si>
    <t>T_in</t>
  </si>
  <si>
    <t>U14.T_in</t>
  </si>
  <si>
    <t>Inlet temperature</t>
  </si>
  <si>
    <t>T_out</t>
  </si>
  <si>
    <t>U14.T_out</t>
  </si>
  <si>
    <t>Outlet temperature</t>
  </si>
  <si>
    <t>T_deltamin</t>
  </si>
  <si>
    <t>U14.T_deltamin</t>
  </si>
  <si>
    <t>Minimum approach temperature for water</t>
  </si>
  <si>
    <t>U14.U</t>
  </si>
  <si>
    <t>U15.slurry_density</t>
  </si>
  <si>
    <t>U15.tau</t>
  </si>
  <si>
    <t>pea_slurry_density</t>
  </si>
  <si>
    <t>U16.pea_slurry_density</t>
  </si>
  <si>
    <t>Density of the pea slurry</t>
  </si>
  <si>
    <t>U16.transmembrane_pressure</t>
  </si>
  <si>
    <t>U16.pump_efficiency</t>
  </si>
  <si>
    <t>U16.tau</t>
  </si>
  <si>
    <t>U17.latent_heat_vaporization</t>
  </si>
  <si>
    <t>thermal_efficiency</t>
  </si>
  <si>
    <t>U17.thermal_efficiency</t>
  </si>
  <si>
    <t>Thermal efficiency of the spray dryer</t>
  </si>
  <si>
    <t>average_kW_per_tonne_hr</t>
  </si>
  <si>
    <t>kW/tonne</t>
  </si>
  <si>
    <t>U17.average_kW_per_tonne_hr</t>
  </si>
  <si>
    <t>Average power consumption per tonne of product</t>
  </si>
  <si>
    <t>Variables</t>
  </si>
  <si>
    <t>Units</t>
  </si>
  <si>
    <t>Definition</t>
  </si>
  <si>
    <t>Reference</t>
  </si>
  <si>
    <t>Lang factor</t>
  </si>
  <si>
    <t>Labour cost per hour</t>
  </si>
  <si>
    <t>$/hr</t>
  </si>
  <si>
    <t>Packaging cost per kg</t>
  </si>
  <si>
    <t>$/kg</t>
  </si>
  <si>
    <t>Maintenance cost factor</t>
  </si>
  <si>
    <t>Depreciation rate</t>
  </si>
  <si>
    <t>%</t>
  </si>
  <si>
    <t>Tax rate</t>
  </si>
  <si>
    <t>Internal discount rate</t>
  </si>
  <si>
    <t>Project life years</t>
  </si>
  <si>
    <t>years</t>
  </si>
  <si>
    <t>Power price</t>
  </si>
  <si>
    <t>NZD/kWh</t>
  </si>
  <si>
    <t>Process heat price</t>
  </si>
  <si>
    <t>$/MJ</t>
  </si>
  <si>
    <t>Unit Operation</t>
  </si>
  <si>
    <t>Inflation factor</t>
  </si>
  <si>
    <t>Exchange factor</t>
  </si>
  <si>
    <t>Calibration factor</t>
  </si>
  <si>
    <t>ref date</t>
  </si>
  <si>
    <t>ref currency</t>
  </si>
  <si>
    <t>ModelType</t>
  </si>
  <si>
    <t>base</t>
  </si>
  <si>
    <t>alpha</t>
  </si>
  <si>
    <t>price_per_kg</t>
  </si>
  <si>
    <t>protein_fraction</t>
  </si>
  <si>
    <t>base;alpha</t>
  </si>
  <si>
    <t>MB.S32.C3.fraction.Spray dried powder.Protein</t>
  </si>
  <si>
    <t>Shift hours per day</t>
  </si>
  <si>
    <t>hours</t>
  </si>
  <si>
    <t>Months per year</t>
  </si>
  <si>
    <t>months</t>
  </si>
  <si>
    <t>Days per year</t>
  </si>
  <si>
    <t>days</t>
  </si>
  <si>
    <t>Working days per month</t>
  </si>
  <si>
    <t>Target feed</t>
  </si>
  <si>
    <t>tonnes/year</t>
  </si>
  <si>
    <t>VariableName</t>
  </si>
  <si>
    <t>SourceSheet</t>
  </si>
  <si>
    <t>CurrentValue</t>
  </si>
  <si>
    <t>LowerBound</t>
  </si>
  <si>
    <t>UpperBound</t>
  </si>
  <si>
    <t>Active</t>
  </si>
  <si>
    <t>Sensitivity</t>
  </si>
  <si>
    <t>FinancialInputs</t>
  </si>
  <si>
    <t>Water price</t>
  </si>
  <si>
    <t>Waste price</t>
  </si>
  <si>
    <t>Solvent price</t>
  </si>
  <si>
    <t>OperatingInputs</t>
  </si>
  <si>
    <t>ProcessInputs</t>
  </si>
  <si>
    <t>U1.Total mass.Outlet 1 Parameter</t>
  </si>
  <si>
    <t>PartitioningCoefficients</t>
  </si>
  <si>
    <t>U1.Total mass.Outlet 2 Parameter</t>
  </si>
  <si>
    <t>U1.Total Solids.Outlet 1 Parameter</t>
  </si>
  <si>
    <t>U1.Total Solids.Outlet 2 Parameter</t>
  </si>
  <si>
    <t>U1.Ash.Outlet 1 Parameter</t>
  </si>
  <si>
    <t>U1.Ash.Outlet 2 Parameter</t>
  </si>
  <si>
    <t>U1.Protein.Outlet 1 Parameter</t>
  </si>
  <si>
    <t>U1.Protein.Outlet 2 Parameter</t>
  </si>
  <si>
    <t>U1.Fat.Outlet 1 Parameter</t>
  </si>
  <si>
    <t>U1.Fat.Outlet 2 Parameter</t>
  </si>
  <si>
    <t>U1.Starch.Outlet 1 Parameter</t>
  </si>
  <si>
    <t>U1.Starch.Outlet 2 Parameter</t>
  </si>
  <si>
    <t>U1.Sugars.Outlet 1 Parameter</t>
  </si>
  <si>
    <t>U1.Sugars.Outlet 2 Parameter</t>
  </si>
  <si>
    <t>U1.Fibre.Outlet 1 Parameter</t>
  </si>
  <si>
    <t>U1.Fibre.Outlet 2 Parameter</t>
  </si>
  <si>
    <t>U1.Other.Outlet 1 Parameter</t>
  </si>
  <si>
    <t>U1.Other.Outlet 2 Parameter</t>
  </si>
  <si>
    <t>U1.NaOH.Outlet 1 Parameter</t>
  </si>
  <si>
    <t>U1.NaOH.Outlet 2 Parameter</t>
  </si>
  <si>
    <t>U5.Total mass.Outlet 1 Parameter</t>
  </si>
  <si>
    <t>U5.Total mass.Outlet 2 Parameter</t>
  </si>
  <si>
    <t>U5.Total Solids.Outlet 1 Parameter</t>
  </si>
  <si>
    <t>U5.Total Solids.Outlet 2 Parameter</t>
  </si>
  <si>
    <t>U5.Ash.Outlet 1 Parameter</t>
  </si>
  <si>
    <t>U5.Ash.Outlet 2 Parameter</t>
  </si>
  <si>
    <t>U5.Protein.Outlet 1 Parameter</t>
  </si>
  <si>
    <t>U5.Protein.Outlet 2 Parameter</t>
  </si>
  <si>
    <t>U5.Fat.Outlet 1 Parameter</t>
  </si>
  <si>
    <t>U5.Fat.Outlet 2 Parameter</t>
  </si>
  <si>
    <t>U5.Starch.Outlet 1 Parameter</t>
  </si>
  <si>
    <t>U5.Starch.Outlet 2 Parameter</t>
  </si>
  <si>
    <t>U5.Sugars.Outlet 1 Parameter</t>
  </si>
  <si>
    <t>U5.Sugars.Outlet 2 Parameter</t>
  </si>
  <si>
    <t>U5.Fibre.Outlet 1 Parameter</t>
  </si>
  <si>
    <t>U5.Fibre.Outlet 2 Parameter</t>
  </si>
  <si>
    <t>U5.Other.Outlet 1 Parameter</t>
  </si>
  <si>
    <t>U5.Other.Outlet 2 Parameter</t>
  </si>
  <si>
    <t>U5.NaOH.Outlet 1 Parameter</t>
  </si>
  <si>
    <t>U5.NaOH.Outlet 2 Parameter</t>
  </si>
  <si>
    <t>U6.Total mass.Outlet 1 Parameter</t>
  </si>
  <si>
    <t>U6.Total mass.Outlet 2 Parameter</t>
  </si>
  <si>
    <t>U6.Total Solids.Outlet 1 Parameter</t>
  </si>
  <si>
    <t>U6.Total Solids.Outlet 2 Parameter</t>
  </si>
  <si>
    <t>U6.Ash.Outlet 1 Parameter</t>
  </si>
  <si>
    <t>U6.Ash.Outlet 2 Parameter</t>
  </si>
  <si>
    <t>U6.Protein.Outlet 1 Parameter</t>
  </si>
  <si>
    <t>U6.Protein.Outlet 2 Parameter</t>
  </si>
  <si>
    <t>U6.Fat.Outlet 1 Parameter</t>
  </si>
  <si>
    <t>U6.Fat.Outlet 2 Parameter</t>
  </si>
  <si>
    <t>U6.Starch.Outlet 1 Parameter</t>
  </si>
  <si>
    <t>U6.Starch.Outlet 2 Parameter</t>
  </si>
  <si>
    <t>U6.Sugars.Outlet 1 Parameter</t>
  </si>
  <si>
    <t>U6.Sugars.Outlet 2 Parameter</t>
  </si>
  <si>
    <t>U6.Fibre.Outlet 1 Parameter</t>
  </si>
  <si>
    <t>U6.Fibre.Outlet 2 Parameter</t>
  </si>
  <si>
    <t>U6.Other.Outlet 1 Parameter</t>
  </si>
  <si>
    <t>U6.Other.Outlet 2 Parameter</t>
  </si>
  <si>
    <t>U6.NaOH.Outlet 1 Parameter</t>
  </si>
  <si>
    <t>U6.NaOH.Outlet 2 Parameter</t>
  </si>
  <si>
    <t>U8.Total mass.Outlet 1 Parameter</t>
  </si>
  <si>
    <t>U8.Total mass.Outlet 2 Parameter</t>
  </si>
  <si>
    <t>U8.Total Solids.Outlet 1 Parameter</t>
  </si>
  <si>
    <t>U8.Total Solids.Outlet 2 Parameter</t>
  </si>
  <si>
    <t>U8.Ash.Outlet 1 Parameter</t>
  </si>
  <si>
    <t>U8.Ash.Outlet 2 Parameter</t>
  </si>
  <si>
    <t>U8.Protein.Outlet 1 Parameter</t>
  </si>
  <si>
    <t>U8.Protein.Outlet 2 Parameter</t>
  </si>
  <si>
    <t>U8.Fat.Outlet 1 Parameter</t>
  </si>
  <si>
    <t>U8.Fat.Outlet 2 Parameter</t>
  </si>
  <si>
    <t>U8.Starch.Outlet 1 Parameter</t>
  </si>
  <si>
    <t>U8.Starch.Outlet 2 Parameter</t>
  </si>
  <si>
    <t>U8.Sugars.Outlet 1 Parameter</t>
  </si>
  <si>
    <t>U8.Sugars.Outlet 2 Parameter</t>
  </si>
  <si>
    <t>U8.Fibre.Outlet 1 Parameter</t>
  </si>
  <si>
    <t>U8.Fibre.Outlet 2 Parameter</t>
  </si>
  <si>
    <t>U8.Other.Outlet 1 Parameter</t>
  </si>
  <si>
    <t>U8.Other.Outlet 2 Parameter</t>
  </si>
  <si>
    <t>U8.NaOH.Outlet 1 Parameter</t>
  </si>
  <si>
    <t>U8.NaOH.Outlet 2 Parameter</t>
  </si>
  <si>
    <t>U10.Total mass.Outlet 1 Parameter</t>
  </si>
  <si>
    <t>U10.Total mass.Outlet 2 Parameter</t>
  </si>
  <si>
    <t>U10.Total Solids.Outlet 1 Parameter</t>
  </si>
  <si>
    <t>U10.Total Solids.Outlet 2 Parameter</t>
  </si>
  <si>
    <t>U10.Ash.Outlet 1 Parameter</t>
  </si>
  <si>
    <t>U10.Ash.Outlet 2 Parameter</t>
  </si>
  <si>
    <t>U10.Protein.Outlet 1 Parameter</t>
  </si>
  <si>
    <t>U10.Protein.Outlet 2 Parameter</t>
  </si>
  <si>
    <t>U10.Fat.Outlet 1 Parameter</t>
  </si>
  <si>
    <t>U10.Fat.Outlet 2 Parameter</t>
  </si>
  <si>
    <t>U10.Starch.Outlet 1 Parameter</t>
  </si>
  <si>
    <t>U10.Starch.Outlet 2 Parameter</t>
  </si>
  <si>
    <t>U10.Sugars.Outlet 1 Parameter</t>
  </si>
  <si>
    <t>U10.Sugars.Outlet 2 Parameter</t>
  </si>
  <si>
    <t>U10.Fibre.Outlet 1 Parameter</t>
  </si>
  <si>
    <t>U10.Fibre.Outlet 2 Parameter</t>
  </si>
  <si>
    <t>U10.Other.Outlet 1 Parameter</t>
  </si>
  <si>
    <t>U10.Other.Outlet 2 Parameter</t>
  </si>
  <si>
    <t>U10.NaOH.Outlet 1 Parameter</t>
  </si>
  <si>
    <t>U10.NaOH.Outlet 2 Parameter</t>
  </si>
  <si>
    <t>U11.Water.Final Moisture</t>
  </si>
  <si>
    <t>U12.Total mass.MCF/RC</t>
  </si>
  <si>
    <t>U12.Total Solids.MCF/RC</t>
  </si>
  <si>
    <t>U12.Ash.MCF/RC</t>
  </si>
  <si>
    <t>U12.Protein.MCF/RC</t>
  </si>
  <si>
    <t>U12.Fat.MCF/RC</t>
  </si>
  <si>
    <t>U12.Starch.MCF/RC</t>
  </si>
  <si>
    <t>U12.Sugars.MCF/RC</t>
  </si>
  <si>
    <t>U12.Fibre.MCF/RC</t>
  </si>
  <si>
    <t>U12.Other.MCF/RC</t>
  </si>
  <si>
    <t>U12.Water.MCF/RC</t>
  </si>
  <si>
    <t>U12.NaOH.MCF/RC</t>
  </si>
  <si>
    <t>U13.Total mass.MCF/RC</t>
  </si>
  <si>
    <t>U13.Total Solids.MCF/RC</t>
  </si>
  <si>
    <t>U13.Ash.MCF/RC</t>
  </si>
  <si>
    <t>U13.Protein.MCF/RC</t>
  </si>
  <si>
    <t>U13.Fat.MCF/RC</t>
  </si>
  <si>
    <t>U13.Starch.MCF/RC</t>
  </si>
  <si>
    <t>U13.Sugars.MCF/RC</t>
  </si>
  <si>
    <t>U13.Fibre.MCF/RC</t>
  </si>
  <si>
    <t>U13.Other.MCF/RC</t>
  </si>
  <si>
    <t>U13.Water.MCF/RC</t>
  </si>
  <si>
    <t>U13.NaOH.MCF/RC</t>
  </si>
  <si>
    <t>U16.Total mass.MCF/RC</t>
  </si>
  <si>
    <t>U16.Total Solids.MCF/RC</t>
  </si>
  <si>
    <t>U16.Ash.MCF/RC</t>
  </si>
  <si>
    <t>U16.Protein.MCF/RC</t>
  </si>
  <si>
    <t>U16.Fat.MCF/RC</t>
  </si>
  <si>
    <t>U16.Starch.MCF/RC</t>
  </si>
  <si>
    <t>U16.Sugars.MCF/RC</t>
  </si>
  <si>
    <t>U16.Fibre.MCF/RC</t>
  </si>
  <si>
    <t>U16.Other.MCF/RC</t>
  </si>
  <si>
    <t>U16.Water.MCF/RC</t>
  </si>
  <si>
    <t>U16.NaOH.MCF/RC</t>
  </si>
  <si>
    <t>U17.Water.Final Moisture</t>
  </si>
  <si>
    <t>UnitParameters</t>
  </si>
  <si>
    <t>S1.price_per_kg</t>
  </si>
  <si>
    <t>EconomicStreams</t>
  </si>
  <si>
    <t>S3.price_per_kg</t>
  </si>
  <si>
    <t>S5.price_per_kg</t>
  </si>
  <si>
    <t>S6.price_per_kg</t>
  </si>
  <si>
    <t>S13.price_per_kg</t>
  </si>
  <si>
    <t>S12.price_per_kg</t>
  </si>
  <si>
    <t>S16.price_per_kg</t>
  </si>
  <si>
    <t>S17.price_per_kg</t>
  </si>
  <si>
    <t>S21.price_per_kg</t>
  </si>
  <si>
    <t>S22.price_per_kg</t>
  </si>
  <si>
    <t>S25.price_per_kg</t>
  </si>
  <si>
    <t>S24.price_per_kg</t>
  </si>
  <si>
    <t>S27.price_per_kg</t>
  </si>
  <si>
    <t>S31.price_per_kg</t>
  </si>
  <si>
    <t>S32.base</t>
  </si>
  <si>
    <t>S32.alpha</t>
  </si>
  <si>
    <t>S33.price_per_kg</t>
  </si>
  <si>
    <t>DV.Days per year</t>
  </si>
  <si>
    <t>DV.Depreciation rate</t>
  </si>
  <si>
    <t>DV.Internal discount rate</t>
  </si>
  <si>
    <t>DV.Labour cost per hour</t>
  </si>
  <si>
    <t>DV.Lang factor</t>
  </si>
  <si>
    <t>DV.Maintenance cost factor</t>
  </si>
  <si>
    <t>DV.Months per year</t>
  </si>
  <si>
    <t>DV.Packaging cost per kg</t>
  </si>
  <si>
    <t>DV.Power price</t>
  </si>
  <si>
    <t>DV.Process heat price</t>
  </si>
  <si>
    <t>DV.Project life years</t>
  </si>
  <si>
    <t>DV.S1.Ash</t>
  </si>
  <si>
    <t>DV.S1.Basismass</t>
  </si>
  <si>
    <t>DV.S1.Fat</t>
  </si>
  <si>
    <t>DV.S1.Fibre</t>
  </si>
  <si>
    <t>DV.S1.Other</t>
  </si>
  <si>
    <t>DV.S1.Protein</t>
  </si>
  <si>
    <t>DV.S1.Starch</t>
  </si>
  <si>
    <t>DV.S1.Sugars</t>
  </si>
  <si>
    <t>DV.S1.Total Solids</t>
  </si>
  <si>
    <t>DV.S1.Total mass</t>
  </si>
  <si>
    <t>DV.S1.Water</t>
  </si>
  <si>
    <t>DV.S1.price_per_kg</t>
  </si>
  <si>
    <t>DV.S12.price_per_kg</t>
  </si>
  <si>
    <t>DV.S13.Basismass</t>
  </si>
  <si>
    <t>DV.S13.Total mass</t>
  </si>
  <si>
    <t>DV.S13.Water</t>
  </si>
  <si>
    <t>DV.S13.price_per_kg</t>
  </si>
  <si>
    <t>DV.S16.price_per_kg</t>
  </si>
  <si>
    <t>DV.S17.Basismass</t>
  </si>
  <si>
    <t>DV.S17.Total mass</t>
  </si>
  <si>
    <t>DV.S17.Water</t>
  </si>
  <si>
    <t>DV.S17.price_per_kg</t>
  </si>
  <si>
    <t>DV.S21.price_per_kg</t>
  </si>
  <si>
    <t>DV.S22.price_per_kg</t>
  </si>
  <si>
    <t>DV.S24.price_per_kg</t>
  </si>
  <si>
    <t>DV.S25.Basismass</t>
  </si>
  <si>
    <t>DV.S25.Total mass</t>
  </si>
  <si>
    <t>DV.S25.Water</t>
  </si>
  <si>
    <t>DV.S25.price_per_kg</t>
  </si>
  <si>
    <t>DV.S27.price_per_kg</t>
  </si>
  <si>
    <t>DV.S3.price_per_kg</t>
  </si>
  <si>
    <t>DV.S31.price_per_kg</t>
  </si>
  <si>
    <t>DV.S32.alpha</t>
  </si>
  <si>
    <t>DV.S32.base</t>
  </si>
  <si>
    <t>DV.S33.price_per_kg</t>
  </si>
  <si>
    <t>DV.S5.Basismass</t>
  </si>
  <si>
    <t>DV.S5.NaOH</t>
  </si>
  <si>
    <t>DV.S5.Total Solids</t>
  </si>
  <si>
    <t>DV.S5.Total mass</t>
  </si>
  <si>
    <t>DV.S5.Water</t>
  </si>
  <si>
    <t>DV.S5.price_per_kg</t>
  </si>
  <si>
    <t>DV.S6.Basismass</t>
  </si>
  <si>
    <t>DV.S6.Total mass</t>
  </si>
  <si>
    <t>DV.S6.Water</t>
  </si>
  <si>
    <t>DV.S6.price_per_kg</t>
  </si>
  <si>
    <t>DV.Shift hours per day</t>
  </si>
  <si>
    <t>DV.Solvent price</t>
  </si>
  <si>
    <t>DV.Target feed</t>
  </si>
  <si>
    <t>DV.Tax rate</t>
  </si>
  <si>
    <t>DV.U1.Ash.Outlet 1 Parameter</t>
  </si>
  <si>
    <t>DV.U1.Ash.Outlet 2 Parameter</t>
  </si>
  <si>
    <t>DV.U1.Fat.Outlet 1 Parameter</t>
  </si>
  <si>
    <t>DV.U1.Fat.Outlet 2 Parameter</t>
  </si>
  <si>
    <t>DV.U1.Fibre.Outlet 1 Parameter</t>
  </si>
  <si>
    <t>DV.U1.Fibre.Outlet 2 Parameter</t>
  </si>
  <si>
    <t>DV.U1.NaOH.Outlet 1 Parameter</t>
  </si>
  <si>
    <t>DV.U1.NaOH.Outlet 2 Parameter</t>
  </si>
  <si>
    <t>DV.U1.Other.Outlet 1 Parameter</t>
  </si>
  <si>
    <t>DV.U1.Other.Outlet 2 Parameter</t>
  </si>
  <si>
    <t>DV.U1.Protein.Outlet 1 Parameter</t>
  </si>
  <si>
    <t>DV.U1.Protein.Outlet 2 Parameter</t>
  </si>
  <si>
    <t>DV.U1.Starch.Outlet 1 Parameter</t>
  </si>
  <si>
    <t>DV.U1.Starch.Outlet 2 Parameter</t>
  </si>
  <si>
    <t>DV.U1.Sugars.Outlet 1 Parameter</t>
  </si>
  <si>
    <t>DV.U1.Sugars.Outlet 2 Parameter</t>
  </si>
  <si>
    <t>DV.U1.Total Solids.Outlet 1 Parameter</t>
  </si>
  <si>
    <t>DV.U1.Total Solids.Outlet 2 Parameter</t>
  </si>
  <si>
    <t>DV.U1.Total mass.Outlet 1 Parameter</t>
  </si>
  <si>
    <t>DV.U1.Total mass.Outlet 2 Parameter</t>
  </si>
  <si>
    <t>DV.U1.energy_intercept</t>
  </si>
  <si>
    <t>DV.U1.energy_slope</t>
  </si>
  <si>
    <t>DV.U10.Ash.Outlet 1 Parameter</t>
  </si>
  <si>
    <t>DV.U10.Ash.Outlet 2 Parameter</t>
  </si>
  <si>
    <t>DV.U10.Fat.Outlet 1 Parameter</t>
  </si>
  <si>
    <t>DV.U10.Fat.Outlet 2 Parameter</t>
  </si>
  <si>
    <t>DV.U10.Fibre.Outlet 1 Parameter</t>
  </si>
  <si>
    <t>DV.U10.Fibre.Outlet 2 Parameter</t>
  </si>
  <si>
    <t>DV.U10.NaOH.Outlet 1 Parameter</t>
  </si>
  <si>
    <t>DV.U10.NaOH.Outlet 2 Parameter</t>
  </si>
  <si>
    <t>DV.U10.Other.Outlet 1 Parameter</t>
  </si>
  <si>
    <t>DV.U10.Other.Outlet 2 Parameter</t>
  </si>
  <si>
    <t>DV.U10.Protein.Outlet 1 Parameter</t>
  </si>
  <si>
    <t>DV.U10.Protein.Outlet 2 Parameter</t>
  </si>
  <si>
    <t>DV.U10.Starch.Outlet 1 Parameter</t>
  </si>
  <si>
    <t>DV.U10.Starch.Outlet 2 Parameter</t>
  </si>
  <si>
    <t>DV.U10.Sugars.Outlet 1 Parameter</t>
  </si>
  <si>
    <t>DV.U10.Sugars.Outlet 2 Parameter</t>
  </si>
  <si>
    <t>DV.U10.Total Solids.Outlet 1 Parameter</t>
  </si>
  <si>
    <t>DV.U10.Total Solids.Outlet 2 Parameter</t>
  </si>
  <si>
    <t>DV.U10.Total mass.Outlet 1 Parameter</t>
  </si>
  <si>
    <t>DV.U10.Total mass.Outlet 2 Parameter</t>
  </si>
  <si>
    <t>DV.U10.slurry_density</t>
  </si>
  <si>
    <t>DV.U10.tau</t>
  </si>
  <si>
    <t>DV.U11.Drum dryer temperature</t>
  </si>
  <si>
    <t>DV.U11.Surface food temperature</t>
  </si>
  <si>
    <t>DV.U11.Water.Final Moisture</t>
  </si>
  <si>
    <t>DV.U11.latent_heat_vaporization</t>
  </si>
  <si>
    <t>DV.U11.overall heat transfer coefficient</t>
  </si>
  <si>
    <t>DV.U12.Ash.MCF/RC</t>
  </si>
  <si>
    <t>DV.U12.Fat.MCF/RC</t>
  </si>
  <si>
    <t>DV.U12.Fibre.MCF/RC</t>
  </si>
  <si>
    <t>DV.U12.NaOH.MCF/RC</t>
  </si>
  <si>
    <t>DV.U12.Other.MCF/RC</t>
  </si>
  <si>
    <t>DV.U12.Protein.MCF/RC</t>
  </si>
  <si>
    <t>DV.U12.Starch.MCF/RC</t>
  </si>
  <si>
    <t>DV.U12.Sugars.MCF/RC</t>
  </si>
  <si>
    <t>DV.U12.Total Solids.MCF/RC</t>
  </si>
  <si>
    <t>DV.U12.Total mass.MCF/RC</t>
  </si>
  <si>
    <t>DV.U12.Water.MCF/RC</t>
  </si>
  <si>
    <t>DV.U12.pump_efficiency</t>
  </si>
  <si>
    <t>DV.U12.slurry_density</t>
  </si>
  <si>
    <t>DV.U12.tau</t>
  </si>
  <si>
    <t>DV.U12.transmembrane_pressure</t>
  </si>
  <si>
    <t>DV.U13.Ash.MCF/RC</t>
  </si>
  <si>
    <t>DV.U13.Fat.MCF/RC</t>
  </si>
  <si>
    <t>DV.U13.Fibre.MCF/RC</t>
  </si>
  <si>
    <t>DV.U13.NaOH.MCF/RC</t>
  </si>
  <si>
    <t>DV.U13.Other.MCF/RC</t>
  </si>
  <si>
    <t>DV.U13.Protein.MCF/RC</t>
  </si>
  <si>
    <t>DV.U13.Starch.MCF/RC</t>
  </si>
  <si>
    <t>DV.U13.Sugars.MCF/RC</t>
  </si>
  <si>
    <t>DV.U13.Total Solids.MCF/RC</t>
  </si>
  <si>
    <t>DV.U13.Total mass.MCF/RC</t>
  </si>
  <si>
    <t>DV.U13.Water.MCF/RC</t>
  </si>
  <si>
    <t>DV.U13.pump_efficiency</t>
  </si>
  <si>
    <t>DV.U13.retentate_density</t>
  </si>
  <si>
    <t>DV.U13.tau</t>
  </si>
  <si>
    <t>DV.U13.transmembrane_pressure</t>
  </si>
  <si>
    <t>DV.U14.T_deltamin</t>
  </si>
  <si>
    <t>DV.U14.T_in</t>
  </si>
  <si>
    <t>DV.U14.T_out</t>
  </si>
  <si>
    <t>DV.U14.U</t>
  </si>
  <si>
    <t>DV.U14.cp_ret</t>
  </si>
  <si>
    <t>DV.U15.slurry_density</t>
  </si>
  <si>
    <t>DV.U15.tau</t>
  </si>
  <si>
    <t>DV.U16.Ash.MCF/RC</t>
  </si>
  <si>
    <t>DV.U16.Fat.MCF/RC</t>
  </si>
  <si>
    <t>DV.U16.Fibre.MCF/RC</t>
  </si>
  <si>
    <t>DV.U16.NaOH.MCF/RC</t>
  </si>
  <si>
    <t>DV.U16.Other.MCF/RC</t>
  </si>
  <si>
    <t>DV.U16.Protein.MCF/RC</t>
  </si>
  <si>
    <t>DV.U16.Starch.MCF/RC</t>
  </si>
  <si>
    <t>DV.U16.Sugars.MCF/RC</t>
  </si>
  <si>
    <t>DV.U16.Total Solids.MCF/RC</t>
  </si>
  <si>
    <t>DV.U16.Total mass.MCF/RC</t>
  </si>
  <si>
    <t>DV.U16.Water.MCF/RC</t>
  </si>
  <si>
    <t>DV.U16.pea_slurry_density</t>
  </si>
  <si>
    <t>DV.U16.pump_efficiency</t>
  </si>
  <si>
    <t>DV.U16.tau</t>
  </si>
  <si>
    <t>DV.U16.transmembrane_pressure</t>
  </si>
  <si>
    <t>DV.U17.Water.Final Moisture</t>
  </si>
  <si>
    <t>DV.U17.average_kW_per_tonne_hr</t>
  </si>
  <si>
    <t>DV.U17.latent_heat_vaporization</t>
  </si>
  <si>
    <t>DV.U17.thermal_efficiency</t>
  </si>
  <si>
    <t>DV.U2.D1</t>
  </si>
  <si>
    <t>DV.U2.D2</t>
  </si>
  <si>
    <t>DV.U2.kd</t>
  </si>
  <si>
    <t>DV.U2.w</t>
  </si>
  <si>
    <t>DV.U3.cp_feedstock</t>
  </si>
  <si>
    <t>DV.U3.cp_feedstock_slurry</t>
  </si>
  <si>
    <t>DV.U3.cp_water</t>
  </si>
  <si>
    <t>DV.U3.k_G</t>
  </si>
  <si>
    <t>DV.U3.slurry_density</t>
  </si>
  <si>
    <t>DV.U3.tau</t>
  </si>
  <si>
    <t>DV.U4.T_hin</t>
  </si>
  <si>
    <t>DV.U4.T_hout</t>
  </si>
  <si>
    <t>DV.U4.T_win</t>
  </si>
  <si>
    <t>DV.U4.T_wout</t>
  </si>
  <si>
    <t>DV.U4.U</t>
  </si>
  <si>
    <t>DV.U4.cp_h</t>
  </si>
  <si>
    <t>DV.U4.cp_w</t>
  </si>
  <si>
    <t>DV.U5.Ash.Outlet 1 Parameter</t>
  </si>
  <si>
    <t>DV.U5.Ash.Outlet 2 Parameter</t>
  </si>
  <si>
    <t>DV.U5.Fat.Outlet 1 Parameter</t>
  </si>
  <si>
    <t>DV.U5.Fat.Outlet 2 Parameter</t>
  </si>
  <si>
    <t>DV.U5.Fibre.Outlet 1 Parameter</t>
  </si>
  <si>
    <t>DV.U5.Fibre.Outlet 2 Parameter</t>
  </si>
  <si>
    <t>DV.U5.NaOH.Outlet 1 Parameter</t>
  </si>
  <si>
    <t>DV.U5.NaOH.Outlet 2 Parameter</t>
  </si>
  <si>
    <t>DV.U5.Other.Outlet 1 Parameter</t>
  </si>
  <si>
    <t>DV.U5.Other.Outlet 2 Parameter</t>
  </si>
  <si>
    <t>DV.U5.Protein.Outlet 1 Parameter</t>
  </si>
  <si>
    <t>DV.U5.Protein.Outlet 2 Parameter</t>
  </si>
  <si>
    <t>DV.U5.Starch.Outlet 1 Parameter</t>
  </si>
  <si>
    <t>DV.U5.Starch.Outlet 2 Parameter</t>
  </si>
  <si>
    <t>DV.U5.Sugars.Outlet 1 Parameter</t>
  </si>
  <si>
    <t>DV.U5.Sugars.Outlet 2 Parameter</t>
  </si>
  <si>
    <t>DV.U5.Total Solids.Outlet 1 Parameter</t>
  </si>
  <si>
    <t>DV.U5.Total Solids.Outlet 2 Parameter</t>
  </si>
  <si>
    <t>DV.U5.Total mass.Outlet 1 Parameter</t>
  </si>
  <si>
    <t>DV.U5.Total mass.Outlet 2 Parameter</t>
  </si>
  <si>
    <t>DV.U5.slurry_density</t>
  </si>
  <si>
    <t>DV.U5.tau</t>
  </si>
  <si>
    <t>DV.U6.Ash.Outlet 1 Parameter</t>
  </si>
  <si>
    <t>DV.U6.Ash.Outlet 2 Parameter</t>
  </si>
  <si>
    <t>DV.U6.Fat.Outlet 1 Parameter</t>
  </si>
  <si>
    <t>DV.U6.Fat.Outlet 2 Parameter</t>
  </si>
  <si>
    <t>DV.U6.Fibre.Outlet 1 Parameter</t>
  </si>
  <si>
    <t>DV.U6.Fibre.Outlet 2 Parameter</t>
  </si>
  <si>
    <t>DV.U6.NaOH.Outlet 1 Parameter</t>
  </si>
  <si>
    <t>DV.U6.NaOH.Outlet 2 Parameter</t>
  </si>
  <si>
    <t>DV.U6.Other.Outlet 1 Parameter</t>
  </si>
  <si>
    <t>DV.U6.Other.Outlet 2 Parameter</t>
  </si>
  <si>
    <t>DV.U6.Protein.Outlet 1 Parameter</t>
  </si>
  <si>
    <t>DV.U6.Protein.Outlet 2 Parameter</t>
  </si>
  <si>
    <t>DV.U6.Starch.Outlet 1 Parameter</t>
  </si>
  <si>
    <t>DV.U6.Starch.Outlet 2 Parameter</t>
  </si>
  <si>
    <t>DV.U6.Sugars.Outlet 1 Parameter</t>
  </si>
  <si>
    <t>DV.U6.Sugars.Outlet 2 Parameter</t>
  </si>
  <si>
    <t>DV.U6.Total Solids.Outlet 1 Parameter</t>
  </si>
  <si>
    <t>DV.U6.Total Solids.Outlet 2 Parameter</t>
  </si>
  <si>
    <t>DV.U6.Total mass.Outlet 1 Parameter</t>
  </si>
  <si>
    <t>DV.U6.Total mass.Outlet 2 Parameter</t>
  </si>
  <si>
    <t>DV.U6.slurry_density</t>
  </si>
  <si>
    <t>DV.U6.tau</t>
  </si>
  <si>
    <t>DV.U7.k_G</t>
  </si>
  <si>
    <t>DV.U7.slurry_density</t>
  </si>
  <si>
    <t>DV.U7.tau</t>
  </si>
  <si>
    <t>DV.U8.Ash.Outlet 1 Parameter</t>
  </si>
  <si>
    <t>DV.U8.Ash.Outlet 2 Parameter</t>
  </si>
  <si>
    <t>DV.U8.Fat.Outlet 1 Parameter</t>
  </si>
  <si>
    <t>DV.U8.Fat.Outlet 2 Parameter</t>
  </si>
  <si>
    <t>DV.U8.Fibre.Outlet 1 Parameter</t>
  </si>
  <si>
    <t>DV.U8.Fibre.Outlet 2 Parameter</t>
  </si>
  <si>
    <t>DV.U8.NaOH.Outlet 1 Parameter</t>
  </si>
  <si>
    <t>DV.U8.NaOH.Outlet 2 Parameter</t>
  </si>
  <si>
    <t>DV.U8.Other.Outlet 1 Parameter</t>
  </si>
  <si>
    <t>DV.U8.Other.Outlet 2 Parameter</t>
  </si>
  <si>
    <t>DV.U8.Protein.Outlet 1 Parameter</t>
  </si>
  <si>
    <t>DV.U8.Protein.Outlet 2 Parameter</t>
  </si>
  <si>
    <t>DV.U8.Starch.Outlet 1 Parameter</t>
  </si>
  <si>
    <t>DV.U8.Starch.Outlet 2 Parameter</t>
  </si>
  <si>
    <t>DV.U8.Sugars.Outlet 1 Parameter</t>
  </si>
  <si>
    <t>DV.U8.Sugars.Outlet 2 Parameter</t>
  </si>
  <si>
    <t>DV.U8.Total Solids.Outlet 1 Parameter</t>
  </si>
  <si>
    <t>DV.U8.Total Solids.Outlet 2 Parameter</t>
  </si>
  <si>
    <t>DV.U8.Total mass.Outlet 1 Parameter</t>
  </si>
  <si>
    <t>DV.U8.Total mass.Outlet 2 Parameter</t>
  </si>
  <si>
    <t>DV.U8.slurry_density</t>
  </si>
  <si>
    <t>DV.U8.tau</t>
  </si>
  <si>
    <t>DV.U9.k_G</t>
  </si>
  <si>
    <t>DV.U9.slurry_density</t>
  </si>
  <si>
    <t>DV.U9.tau</t>
  </si>
  <si>
    <t>DV.Waste price</t>
  </si>
  <si>
    <t>DV.Water price</t>
  </si>
  <si>
    <t>DV.Working days per month</t>
  </si>
  <si>
    <t>MB.S1.C0.fraction.Peas.Total mass</t>
  </si>
  <si>
    <t>MB.S1.C1.fraction.Peas.Total Solids</t>
  </si>
  <si>
    <t>MB.S1.C10.fraction.Peas.NaOH</t>
  </si>
  <si>
    <t>MB.S1.C2.fraction.Peas.Ash</t>
  </si>
  <si>
    <t>MB.S1.C3.fraction.Peas.Protein</t>
  </si>
  <si>
    <t>MB.S1.C4.fraction.Peas.Fat</t>
  </si>
  <si>
    <t>MB.S1.C5.fraction.Peas.Starch</t>
  </si>
  <si>
    <t>MB.S1.C6.fraction.Peas.Sugars</t>
  </si>
  <si>
    <t>MB.S1.C7.fraction.Peas.Fibre</t>
  </si>
  <si>
    <t>MB.S1.C8.fraction.Peas.Other</t>
  </si>
  <si>
    <t>MB.S1.C9.fraction.Peas.Water</t>
  </si>
  <si>
    <t>MB.S10.C0.fraction.Supernatant 1.Total mass</t>
  </si>
  <si>
    <t>MB.S10.C1.fraction.Supernatant 1.Total Solids</t>
  </si>
  <si>
    <t>MB.S10.C10.fraction.Supernatant 1.NaOH</t>
  </si>
  <si>
    <t>MB.S10.C2.fraction.Supernatant 1.Ash</t>
  </si>
  <si>
    <t>MB.S10.C3.fraction.Supernatant 1.Protein</t>
  </si>
  <si>
    <t>MB.S10.C4.fraction.Supernatant 1.Fat</t>
  </si>
  <si>
    <t>MB.S10.C5.fraction.Supernatant 1.Starch</t>
  </si>
  <si>
    <t>MB.S10.C6.fraction.Supernatant 1.Sugars</t>
  </si>
  <si>
    <t>MB.S10.C7.fraction.Supernatant 1.Fibre</t>
  </si>
  <si>
    <t>MB.S10.C8.fraction.Supernatant 1.Other</t>
  </si>
  <si>
    <t>MB.S10.C9.fraction.Supernatant 1.Water</t>
  </si>
  <si>
    <t>MB.S11.C0.fraction.Sediment 1.Total mass</t>
  </si>
  <si>
    <t>MB.S11.C1.fraction.Sediment 1.Total Solids</t>
  </si>
  <si>
    <t>MB.S11.C10.fraction.Sediment 1.NaOH</t>
  </si>
  <si>
    <t>MB.S11.C2.fraction.Sediment 1.Ash</t>
  </si>
  <si>
    <t>MB.S11.C3.fraction.Sediment 1.Protein</t>
  </si>
  <si>
    <t>MB.S11.C4.fraction.Sediment 1.Fat</t>
  </si>
  <si>
    <t>MB.S11.C5.fraction.Sediment 1.Starch</t>
  </si>
  <si>
    <t>MB.S11.C6.fraction.Sediment 1.Sugars</t>
  </si>
  <si>
    <t>MB.S11.C7.fraction.Sediment 1.Fibre</t>
  </si>
  <si>
    <t>MB.S11.C8.fraction.Sediment 1.Other</t>
  </si>
  <si>
    <t>MB.S11.C9.fraction.Sediment 1.Water</t>
  </si>
  <si>
    <t>MB.S12.C0.fraction.Whey 1.Total mass</t>
  </si>
  <si>
    <t>MB.S12.C1.fraction.Whey 1.Total Solids</t>
  </si>
  <si>
    <t>MB.S12.C10.fraction.Whey 1.NaOH</t>
  </si>
  <si>
    <t>MB.S12.C2.fraction.Whey 1.Ash</t>
  </si>
  <si>
    <t>MB.S12.C3.fraction.Whey 1.Protein</t>
  </si>
  <si>
    <t>MB.S12.C4.fraction.Whey 1.Fat</t>
  </si>
  <si>
    <t>MB.S12.C5.fraction.Whey 1.Starch</t>
  </si>
  <si>
    <t>MB.S12.C6.fraction.Whey 1.Sugars</t>
  </si>
  <si>
    <t>MB.S12.C7.fraction.Whey 1.Fibre</t>
  </si>
  <si>
    <t>MB.S12.C8.fraction.Whey 1.Other</t>
  </si>
  <si>
    <t>MB.S12.C9.fraction.Whey 1.Water</t>
  </si>
  <si>
    <t>MB.S13.C0.fraction.Water 2.Total mass</t>
  </si>
  <si>
    <t>MB.S13.C1.fraction.Water 2.Total Solids</t>
  </si>
  <si>
    <t>MB.S13.C10.fraction.Water 2.NaOH</t>
  </si>
  <si>
    <t>MB.S13.C2.fraction.Water 2.Ash</t>
  </si>
  <si>
    <t>MB.S13.C3.fraction.Water 2.Protein</t>
  </si>
  <si>
    <t>MB.S13.C4.fraction.Water 2.Fat</t>
  </si>
  <si>
    <t>MB.S13.C5.fraction.Water 2.Starch</t>
  </si>
  <si>
    <t>MB.S13.C6.fraction.Water 2.Sugars</t>
  </si>
  <si>
    <t>MB.S13.C7.fraction.Water 2.Fibre</t>
  </si>
  <si>
    <t>MB.S13.C8.fraction.Water 2.Other</t>
  </si>
  <si>
    <t>MB.S13.C9.fraction.Water 2.Water</t>
  </si>
  <si>
    <t>MB.S14.C0.fraction.Suspension 1.Total mass</t>
  </si>
  <si>
    <t>MB.S14.C1.fraction.Suspension 1.Total Solids</t>
  </si>
  <si>
    <t>MB.S14.C10.fraction.Suspension 1.NaOH</t>
  </si>
  <si>
    <t>MB.S14.C2.fraction.Suspension 1.Ash</t>
  </si>
  <si>
    <t>MB.S14.C3.fraction.Suspension 1.Protein</t>
  </si>
  <si>
    <t>MB.S14.C4.fraction.Suspension 1.Fat</t>
  </si>
  <si>
    <t>MB.S14.C5.fraction.Suspension 1.Starch</t>
  </si>
  <si>
    <t>MB.S14.C6.fraction.Suspension 1.Sugars</t>
  </si>
  <si>
    <t>MB.S14.C7.fraction.Suspension 1.Fibre</t>
  </si>
  <si>
    <t>MB.S14.C8.fraction.Suspension 1.Other</t>
  </si>
  <si>
    <t>MB.S14.C9.fraction.Suspension 1.Water</t>
  </si>
  <si>
    <t>MB.S15.C0.fraction.Sediment 2.Total mass</t>
  </si>
  <si>
    <t>MB.S15.C1.fraction.Sediment 2.Total Solids</t>
  </si>
  <si>
    <t>MB.S15.C10.fraction.Sediment 2.NaOH</t>
  </si>
  <si>
    <t>MB.S15.C2.fraction.Sediment 2.Ash</t>
  </si>
  <si>
    <t>MB.S15.C3.fraction.Sediment 2.Protein</t>
  </si>
  <si>
    <t>MB.S15.C4.fraction.Sediment 2.Fat</t>
  </si>
  <si>
    <t>MB.S15.C5.fraction.Sediment 2.Starch</t>
  </si>
  <si>
    <t>MB.S15.C6.fraction.Sediment 2.Sugars</t>
  </si>
  <si>
    <t>MB.S15.C7.fraction.Sediment 2.Fibre</t>
  </si>
  <si>
    <t>MB.S15.C8.fraction.Sediment 2.Other</t>
  </si>
  <si>
    <t>MB.S15.C9.fraction.Sediment 2.Water</t>
  </si>
  <si>
    <t>MB.S16.C0.fraction.Whey 2.Total mass</t>
  </si>
  <si>
    <t>MB.S16.C1.fraction.Whey 2.Total Solids</t>
  </si>
  <si>
    <t>MB.S16.C10.fraction.Whey 2.NaOH</t>
  </si>
  <si>
    <t>MB.S16.C2.fraction.Whey 2.Ash</t>
  </si>
  <si>
    <t>MB.S16.C3.fraction.Whey 2.Protein</t>
  </si>
  <si>
    <t>MB.S16.C4.fraction.Whey 2.Fat</t>
  </si>
  <si>
    <t>MB.S16.C5.fraction.Whey 2.Starch</t>
  </si>
  <si>
    <t>MB.S16.C6.fraction.Whey 2.Sugars</t>
  </si>
  <si>
    <t>MB.S16.C7.fraction.Whey 2.Fibre</t>
  </si>
  <si>
    <t>MB.S16.C8.fraction.Whey 2.Other</t>
  </si>
  <si>
    <t>MB.S16.C9.fraction.Whey 2.Water</t>
  </si>
  <si>
    <t>MB.S17.C0.fraction.Water 3.Total mass</t>
  </si>
  <si>
    <t>MB.S17.C1.fraction.Water 3.Total Solids</t>
  </si>
  <si>
    <t>MB.S17.C10.fraction.Water 3.NaOH</t>
  </si>
  <si>
    <t>MB.S17.C2.fraction.Water 3.Ash</t>
  </si>
  <si>
    <t>MB.S17.C3.fraction.Water 3.Protein</t>
  </si>
  <si>
    <t>MB.S17.C4.fraction.Water 3.Fat</t>
  </si>
  <si>
    <t>MB.S17.C5.fraction.Water 3.Starch</t>
  </si>
  <si>
    <t>MB.S17.C6.fraction.Water 3.Sugars</t>
  </si>
  <si>
    <t>MB.S17.C7.fraction.Water 3.Fibre</t>
  </si>
  <si>
    <t>MB.S17.C8.fraction.Water 3.Other</t>
  </si>
  <si>
    <t>MB.S17.C9.fraction.Water 3.Water</t>
  </si>
  <si>
    <t>MB.S18.C0.fraction.Suspension 2.Total mass</t>
  </si>
  <si>
    <t>MB.S18.C1.fraction.Suspension 2.Total Solids</t>
  </si>
  <si>
    <t>MB.S18.C10.fraction.Suspension 2.NaOH</t>
  </si>
  <si>
    <t>MB.S18.C2.fraction.Suspension 2.Ash</t>
  </si>
  <si>
    <t>MB.S18.C3.fraction.Suspension 2.Protein</t>
  </si>
  <si>
    <t>MB.S18.C4.fraction.Suspension 2.Fat</t>
  </si>
  <si>
    <t>MB.S18.C5.fraction.Suspension 2.Starch</t>
  </si>
  <si>
    <t>MB.S18.C6.fraction.Suspension 2.Sugars</t>
  </si>
  <si>
    <t>MB.S18.C7.fraction.Suspension 2.Fibre</t>
  </si>
  <si>
    <t>MB.S18.C8.fraction.Suspension 2.Other</t>
  </si>
  <si>
    <t>MB.S18.C9.fraction.Suspension 2.Water</t>
  </si>
  <si>
    <t>MB.S19.C0.fraction.Sediment 3.Total mass</t>
  </si>
  <si>
    <t>MB.S19.C1.fraction.Sediment 3.Total Solids</t>
  </si>
  <si>
    <t>MB.S19.C10.fraction.Sediment 3.NaOH</t>
  </si>
  <si>
    <t>MB.S19.C2.fraction.Sediment 3.Ash</t>
  </si>
  <si>
    <t>MB.S19.C3.fraction.Sediment 3.Protein</t>
  </si>
  <si>
    <t>MB.S19.C4.fraction.Sediment 3.Fat</t>
  </si>
  <si>
    <t>MB.S19.C5.fraction.Sediment 3.Starch</t>
  </si>
  <si>
    <t>MB.S19.C6.fraction.Sediment 3.Sugars</t>
  </si>
  <si>
    <t>MB.S19.C7.fraction.Sediment 3.Fibre</t>
  </si>
  <si>
    <t>MB.S19.C8.fraction.Sediment 3.Other</t>
  </si>
  <si>
    <t>MB.S19.C9.fraction.Sediment 3.Water</t>
  </si>
  <si>
    <t>MB.S2.C0.fraction.Dehulled peas.Total mass</t>
  </si>
  <si>
    <t>MB.S2.C1.fraction.Dehulled peas.Total Solids</t>
  </si>
  <si>
    <t>MB.S2.C10.fraction.Dehulled peas.NaOH</t>
  </si>
  <si>
    <t>MB.S2.C2.fraction.Dehulled peas.Ash</t>
  </si>
  <si>
    <t>MB.S2.C3.fraction.Dehulled peas.Protein</t>
  </si>
  <si>
    <t>MB.S2.C4.fraction.Dehulled peas.Fat</t>
  </si>
  <si>
    <t>MB.S2.C5.fraction.Dehulled peas.Starch</t>
  </si>
  <si>
    <t>MB.S2.C6.fraction.Dehulled peas.Sugars</t>
  </si>
  <si>
    <t>MB.S2.C7.fraction.Dehulled peas.Fibre</t>
  </si>
  <si>
    <t>MB.S2.C8.fraction.Dehulled peas.Other</t>
  </si>
  <si>
    <t>MB.S2.C9.fraction.Dehulled peas.Water</t>
  </si>
  <si>
    <t>MB.S20.C0.fraction.Whey 3.Total mass</t>
  </si>
  <si>
    <t>MB.S20.C1.fraction.Whey 3.Total Solids</t>
  </si>
  <si>
    <t>MB.S20.C10.fraction.Whey 3.NaOH</t>
  </si>
  <si>
    <t>MB.S20.C2.fraction.Whey 3.Ash</t>
  </si>
  <si>
    <t>MB.S20.C3.fraction.Whey 3.Protein</t>
  </si>
  <si>
    <t>MB.S20.C4.fraction.Whey 3.Fat</t>
  </si>
  <si>
    <t>MB.S20.C5.fraction.Whey 3.Starch</t>
  </si>
  <si>
    <t>MB.S20.C6.fraction.Whey 3.Sugars</t>
  </si>
  <si>
    <t>MB.S20.C7.fraction.Whey 3.Fibre</t>
  </si>
  <si>
    <t>MB.S20.C8.fraction.Whey 3.Other</t>
  </si>
  <si>
    <t>MB.S20.C9.fraction.Whey 3.Water</t>
  </si>
  <si>
    <t>MB.S21.C0.fraction.Dried sediment.Total mass</t>
  </si>
  <si>
    <t>MB.S21.C1.fraction.Dried sediment.Total Solids</t>
  </si>
  <si>
    <t>MB.S21.C10.fraction.Dried sediment.NaOH</t>
  </si>
  <si>
    <t>MB.S21.C2.fraction.Dried sediment.Ash</t>
  </si>
  <si>
    <t>MB.S21.C3.fraction.Dried sediment.Protein</t>
  </si>
  <si>
    <t>MB.S21.C4.fraction.Dried sediment.Fat</t>
  </si>
  <si>
    <t>MB.S21.C5.fraction.Dried sediment.Starch</t>
  </si>
  <si>
    <t>MB.S21.C6.fraction.Dried sediment.Sugars</t>
  </si>
  <si>
    <t>MB.S21.C7.fraction.Dried sediment.Fibre</t>
  </si>
  <si>
    <t>MB.S21.C8.fraction.Dried sediment.Other</t>
  </si>
  <si>
    <t>MB.S21.C9.fraction.Dried sediment.Water</t>
  </si>
  <si>
    <t>MB.S22.C0.fraction.Water vapour 1.Total mass</t>
  </si>
  <si>
    <t>MB.S22.C1.fraction.Water vapour 1.Total Solids</t>
  </si>
  <si>
    <t>MB.S22.C10.fraction.Water vapour 1.NaOH</t>
  </si>
  <si>
    <t>MB.S22.C2.fraction.Water vapour 1.Ash</t>
  </si>
  <si>
    <t>MB.S22.C3.fraction.Water vapour 1.Protein</t>
  </si>
  <si>
    <t>MB.S22.C4.fraction.Water vapour 1.Fat</t>
  </si>
  <si>
    <t>MB.S22.C5.fraction.Water vapour 1.Starch</t>
  </si>
  <si>
    <t>MB.S22.C6.fraction.Water vapour 1.Sugars</t>
  </si>
  <si>
    <t>MB.S22.C7.fraction.Water vapour 1.Fibre</t>
  </si>
  <si>
    <t>MB.S22.C8.fraction.Water vapour 1.Other</t>
  </si>
  <si>
    <t>MB.S22.C9.fraction.Water vapour 1.Water</t>
  </si>
  <si>
    <t>MB.S23.C0.fraction.Retentate 1.Total mass</t>
  </si>
  <si>
    <t>MB.S23.C1.fraction.Retentate 1.Total Solids</t>
  </si>
  <si>
    <t>MB.S23.C10.fraction.Retentate 1.NaOH</t>
  </si>
  <si>
    <t>MB.S23.C2.fraction.Retentate 1.Ash</t>
  </si>
  <si>
    <t>MB.S23.C3.fraction.Retentate 1.Protein</t>
  </si>
  <si>
    <t>MB.S23.C4.fraction.Retentate 1.Fat</t>
  </si>
  <si>
    <t>MB.S23.C5.fraction.Retentate 1.Starch</t>
  </si>
  <si>
    <t>MB.S23.C6.fraction.Retentate 1.Sugars</t>
  </si>
  <si>
    <t>MB.S23.C7.fraction.Retentate 1.Fibre</t>
  </si>
  <si>
    <t>MB.S23.C8.fraction.Retentate 1.Other</t>
  </si>
  <si>
    <t>MB.S23.C9.fraction.Retentate 1.Water</t>
  </si>
  <si>
    <t>MB.S24.C0.fraction.Permeate 1.Total mass</t>
  </si>
  <si>
    <t>MB.S24.C1.fraction.Permeate 1.Total Solids</t>
  </si>
  <si>
    <t>MB.S24.C10.fraction.Permeate 1.NaOH</t>
  </si>
  <si>
    <t>MB.S24.C2.fraction.Permeate 1.Ash</t>
  </si>
  <si>
    <t>MB.S24.C3.fraction.Permeate 1.Protein</t>
  </si>
  <si>
    <t>MB.S24.C4.fraction.Permeate 1.Fat</t>
  </si>
  <si>
    <t>MB.S24.C5.fraction.Permeate 1.Starch</t>
  </si>
  <si>
    <t>MB.S24.C6.fraction.Permeate 1.Sugars</t>
  </si>
  <si>
    <t>MB.S24.C7.fraction.Permeate 1.Fibre</t>
  </si>
  <si>
    <t>MB.S24.C8.fraction.Permeate 1.Other</t>
  </si>
  <si>
    <t>MB.S24.C9.fraction.Permeate 1.Water</t>
  </si>
  <si>
    <t>MB.S25.C0.fraction.Water 4.Total mass</t>
  </si>
  <si>
    <t>MB.S25.C1.fraction.Water 4.Total Solids</t>
  </si>
  <si>
    <t>MB.S25.C10.fraction.Water 4.NaOH</t>
  </si>
  <si>
    <t>MB.S25.C2.fraction.Water 4.Ash</t>
  </si>
  <si>
    <t>MB.S25.C3.fraction.Water 4.Protein</t>
  </si>
  <si>
    <t>MB.S25.C4.fraction.Water 4.Fat</t>
  </si>
  <si>
    <t>MB.S25.C5.fraction.Water 4.Starch</t>
  </si>
  <si>
    <t>MB.S25.C6.fraction.Water 4.Sugars</t>
  </si>
  <si>
    <t>MB.S25.C7.fraction.Water 4.Fibre</t>
  </si>
  <si>
    <t>MB.S25.C8.fraction.Water 4.Other</t>
  </si>
  <si>
    <t>MB.S25.C9.fraction.Water 4.Water</t>
  </si>
  <si>
    <t>MB.S26.C0.fraction.Retentate 2.Total mass</t>
  </si>
  <si>
    <t>MB.S26.C1.fraction.Retentate 2.Total Solids</t>
  </si>
  <si>
    <t>MB.S26.C10.fraction.Retentate 2.NaOH</t>
  </si>
  <si>
    <t>MB.S26.C2.fraction.Retentate 2.Ash</t>
  </si>
  <si>
    <t>MB.S26.C3.fraction.Retentate 2.Protein</t>
  </si>
  <si>
    <t>MB.S26.C4.fraction.Retentate 2.Fat</t>
  </si>
  <si>
    <t>MB.S26.C5.fraction.Retentate 2.Starch</t>
  </si>
  <si>
    <t>MB.S26.C6.fraction.Retentate 2.Sugars</t>
  </si>
  <si>
    <t>MB.S26.C7.fraction.Retentate 2.Fibre</t>
  </si>
  <si>
    <t>MB.S26.C8.fraction.Retentate 2.Other</t>
  </si>
  <si>
    <t>MB.S26.C9.fraction.Retentate 2.Water</t>
  </si>
  <si>
    <t>MB.S27.C0.fraction.Permeate 2.Total mass</t>
  </si>
  <si>
    <t>MB.S27.C1.fraction.Permeate 2.Total Solids</t>
  </si>
  <si>
    <t>MB.S27.C10.fraction.Permeate 2.NaOH</t>
  </si>
  <si>
    <t>MB.S27.C2.fraction.Permeate 2.Ash</t>
  </si>
  <si>
    <t>MB.S27.C3.fraction.Permeate 2.Protein</t>
  </si>
  <si>
    <t>MB.S27.C4.fraction.Permeate 2.Fat</t>
  </si>
  <si>
    <t>MB.S27.C5.fraction.Permeate 2.Starch</t>
  </si>
  <si>
    <t>MB.S27.C6.fraction.Permeate 2.Sugars</t>
  </si>
  <si>
    <t>MB.S27.C7.fraction.Permeate 2.Fibre</t>
  </si>
  <si>
    <t>MB.S27.C8.fraction.Permeate 2.Other</t>
  </si>
  <si>
    <t>MB.S27.C9.fraction.Permeate 2.Water</t>
  </si>
  <si>
    <t>MB.S28.C0.fraction.Pasteurised retentate.Total mass</t>
  </si>
  <si>
    <t>MB.S28.C1.fraction.Pasteurised retentate.Total Solids</t>
  </si>
  <si>
    <t>MB.S28.C10.fraction.Pasteurised retentate.NaOH</t>
  </si>
  <si>
    <t>MB.S28.C2.fraction.Pasteurised retentate.Ash</t>
  </si>
  <si>
    <t>MB.S28.C3.fraction.Pasteurised retentate.Protein</t>
  </si>
  <si>
    <t>MB.S28.C4.fraction.Pasteurised retentate.Fat</t>
  </si>
  <si>
    <t>MB.S28.C5.fraction.Pasteurised retentate.Starch</t>
  </si>
  <si>
    <t>MB.S28.C6.fraction.Pasteurised retentate.Sugars</t>
  </si>
  <si>
    <t>MB.S28.C7.fraction.Pasteurised retentate.Fibre</t>
  </si>
  <si>
    <t>MB.S28.C8.fraction.Pasteurised retentate.Other</t>
  </si>
  <si>
    <t>MB.S28.C9.fraction.Pasteurised retentate.Water</t>
  </si>
  <si>
    <t>MB.S29.C0.fraction.Hold retentate.Total mass</t>
  </si>
  <si>
    <t>MB.S29.C1.fraction.Hold retentate.Total Solids</t>
  </si>
  <si>
    <t>MB.S29.C10.fraction.Hold retentate.NaOH</t>
  </si>
  <si>
    <t>MB.S29.C2.fraction.Hold retentate.Ash</t>
  </si>
  <si>
    <t>MB.S29.C3.fraction.Hold retentate.Protein</t>
  </si>
  <si>
    <t>MB.S29.C4.fraction.Hold retentate.Fat</t>
  </si>
  <si>
    <t>MB.S29.C5.fraction.Hold retentate.Starch</t>
  </si>
  <si>
    <t>MB.S29.C6.fraction.Hold retentate.Sugars</t>
  </si>
  <si>
    <t>MB.S29.C7.fraction.Hold retentate.Fibre</t>
  </si>
  <si>
    <t>MB.S29.C8.fraction.Hold retentate.Other</t>
  </si>
  <si>
    <t>MB.S29.C9.fraction.Hold retentate.Water</t>
  </si>
  <si>
    <t>MB.S3.C0.fraction.Hulls.Total mass</t>
  </si>
  <si>
    <t>MB.S3.C1.fraction.Hulls.Total Solids</t>
  </si>
  <si>
    <t>MB.S3.C10.fraction.Hulls.NaOH</t>
  </si>
  <si>
    <t>MB.S3.C2.fraction.Hulls.Ash</t>
  </si>
  <si>
    <t>MB.S3.C3.fraction.Hulls.Protein</t>
  </si>
  <si>
    <t>MB.S3.C4.fraction.Hulls.Fat</t>
  </si>
  <si>
    <t>MB.S3.C5.fraction.Hulls.Starch</t>
  </si>
  <si>
    <t>MB.S3.C6.fraction.Hulls.Sugars</t>
  </si>
  <si>
    <t>MB.S3.C7.fraction.Hulls.Fibre</t>
  </si>
  <si>
    <t>MB.S3.C8.fraction.Hulls.Other</t>
  </si>
  <si>
    <t>MB.S3.C9.fraction.Hulls.Water</t>
  </si>
  <si>
    <t>MB.S30.C0.fraction.Retentate 3.Total mass</t>
  </si>
  <si>
    <t>MB.S30.C1.fraction.Retentate 3.Total Solids</t>
  </si>
  <si>
    <t>MB.S30.C10.fraction.Retentate 3.NaOH</t>
  </si>
  <si>
    <t>MB.S30.C2.fraction.Retentate 3.Ash</t>
  </si>
  <si>
    <t>MB.S30.C3.fraction.Retentate 3.Protein</t>
  </si>
  <si>
    <t>MB.S30.C4.fraction.Retentate 3.Fat</t>
  </si>
  <si>
    <t>MB.S30.C5.fraction.Retentate 3.Starch</t>
  </si>
  <si>
    <t>MB.S30.C6.fraction.Retentate 3.Sugars</t>
  </si>
  <si>
    <t>MB.S30.C7.fraction.Retentate 3.Fibre</t>
  </si>
  <si>
    <t>MB.S30.C8.fraction.Retentate 3.Other</t>
  </si>
  <si>
    <t>MB.S30.C9.fraction.Retentate 3.Water</t>
  </si>
  <si>
    <t>MB.S31.C0.fraction.Permeate 3.Total mass</t>
  </si>
  <si>
    <t>MB.S31.C1.fraction.Permeate 3.Total Solids</t>
  </si>
  <si>
    <t>MB.S31.C10.fraction.Permeate 3.NaOH</t>
  </si>
  <si>
    <t>MB.S31.C2.fraction.Permeate 3.Ash</t>
  </si>
  <si>
    <t>MB.S31.C3.fraction.Permeate 3.Protein</t>
  </si>
  <si>
    <t>MB.S31.C4.fraction.Permeate 3.Fat</t>
  </si>
  <si>
    <t>MB.S31.C5.fraction.Permeate 3.Starch</t>
  </si>
  <si>
    <t>MB.S31.C6.fraction.Permeate 3.Sugars</t>
  </si>
  <si>
    <t>MB.S31.C7.fraction.Permeate 3.Fibre</t>
  </si>
  <si>
    <t>MB.S31.C8.fraction.Permeate 3.Other</t>
  </si>
  <si>
    <t>MB.S31.C9.fraction.Permeate 3.Water</t>
  </si>
  <si>
    <t>MB.S32.C0.fraction.Spray dried powder.Total mass</t>
  </si>
  <si>
    <t>MB.S32.C1.fraction.Spray dried powder.Total Solids</t>
  </si>
  <si>
    <t>MB.S32.C10.fraction.Spray dried powder.NaOH</t>
  </si>
  <si>
    <t>MB.S32.C2.fraction.Spray dried powder.Ash</t>
  </si>
  <si>
    <t>MB.S32.C4.fraction.Spray dried powder.Fat</t>
  </si>
  <si>
    <t>MB.S32.C5.fraction.Spray dried powder.Starch</t>
  </si>
  <si>
    <t>MB.S32.C6.fraction.Spray dried powder.Sugars</t>
  </si>
  <si>
    <t>MB.S32.C7.fraction.Spray dried powder.Fibre</t>
  </si>
  <si>
    <t>MB.S32.C8.fraction.Spray dried powder.Other</t>
  </si>
  <si>
    <t>MB.S32.C9.fraction.Spray dried powder.Water</t>
  </si>
  <si>
    <t>MB.S33.C0.fraction.Water vapour 2.Total mass</t>
  </si>
  <si>
    <t>MB.S33.C1.fraction.Water vapour 2.Total Solids</t>
  </si>
  <si>
    <t>MB.S33.C10.fraction.Water vapour 2.NaOH</t>
  </si>
  <si>
    <t>MB.S33.C2.fraction.Water vapour 2.Ash</t>
  </si>
  <si>
    <t>MB.S33.C3.fraction.Water vapour 2.Protein</t>
  </si>
  <si>
    <t>MB.S33.C4.fraction.Water vapour 2.Fat</t>
  </si>
  <si>
    <t>MB.S33.C5.fraction.Water vapour 2.Starch</t>
  </si>
  <si>
    <t>MB.S33.C6.fraction.Water vapour 2.Sugars</t>
  </si>
  <si>
    <t>MB.S33.C7.fraction.Water vapour 2.Fibre</t>
  </si>
  <si>
    <t>MB.S33.C8.fraction.Water vapour 2.Other</t>
  </si>
  <si>
    <t>MB.S33.C9.fraction.Water vapour 2.Water</t>
  </si>
  <si>
    <t>MB.S4.C0.fraction.Dehulled pea flour.Total mass</t>
  </si>
  <si>
    <t>MB.S4.C1.fraction.Dehulled pea flour.Total Solids</t>
  </si>
  <si>
    <t>MB.S4.C10.fraction.Dehulled pea flour.NaOH</t>
  </si>
  <si>
    <t>MB.S4.C2.fraction.Dehulled pea flour.Ash</t>
  </si>
  <si>
    <t>MB.S4.C3.fraction.Dehulled pea flour.Protein</t>
  </si>
  <si>
    <t>MB.S4.C4.fraction.Dehulled pea flour.Fat</t>
  </si>
  <si>
    <t>MB.S4.C5.fraction.Dehulled pea flour.Starch</t>
  </si>
  <si>
    <t>MB.S4.C6.fraction.Dehulled pea flour.Sugars</t>
  </si>
  <si>
    <t>MB.S4.C7.fraction.Dehulled pea flour.Fibre</t>
  </si>
  <si>
    <t>MB.S4.C8.fraction.Dehulled pea flour.Other</t>
  </si>
  <si>
    <t>MB.S4.C9.fraction.Dehulled pea flour.Water</t>
  </si>
  <si>
    <t>MB.S5.C0.fraction.NaOH solution.Total mass</t>
  </si>
  <si>
    <t>MB.S5.C1.fraction.NaOH solution.Total Solids</t>
  </si>
  <si>
    <t>MB.S5.C10.fraction.NaOH solution.NaOH</t>
  </si>
  <si>
    <t>MB.S5.C2.fraction.NaOH solution.Ash</t>
  </si>
  <si>
    <t>MB.S5.C3.fraction.NaOH solution.Protein</t>
  </si>
  <si>
    <t>MB.S5.C4.fraction.NaOH solution.Fat</t>
  </si>
  <si>
    <t>MB.S5.C5.fraction.NaOH solution.Starch</t>
  </si>
  <si>
    <t>MB.S5.C6.fraction.NaOH solution.Sugars</t>
  </si>
  <si>
    <t>MB.S5.C7.fraction.NaOH solution.Fibre</t>
  </si>
  <si>
    <t>MB.S5.C8.fraction.NaOH solution.Other</t>
  </si>
  <si>
    <t>MB.S5.C9.fraction.NaOH solution.Water</t>
  </si>
  <si>
    <t>MB.S6.C0.fraction.Water 1.Total mass</t>
  </si>
  <si>
    <t>MB.S6.C1.fraction.Water 1.Total Solids</t>
  </si>
  <si>
    <t>MB.S6.C10.fraction.Water 1.NaOH</t>
  </si>
  <si>
    <t>MB.S6.C2.fraction.Water 1.Ash</t>
  </si>
  <si>
    <t>MB.S6.C3.fraction.Water 1.Protein</t>
  </si>
  <si>
    <t>MB.S6.C4.fraction.Water 1.Fat</t>
  </si>
  <si>
    <t>MB.S6.C5.fraction.Water 1.Starch</t>
  </si>
  <si>
    <t>MB.S6.C6.fraction.Water 1.Sugars</t>
  </si>
  <si>
    <t>MB.S6.C7.fraction.Water 1.Fibre</t>
  </si>
  <si>
    <t>MB.S6.C8.fraction.Water 1.Other</t>
  </si>
  <si>
    <t>MB.S6.C9.fraction.Water 1.Water</t>
  </si>
  <si>
    <t>MB.S7.C0.fraction.Heat treated slurry.Total mass</t>
  </si>
  <si>
    <t>MB.S7.C1.fraction.Heat treated slurry.Total Solids</t>
  </si>
  <si>
    <t>MB.S7.C10.fraction.Heat treated slurry.NaOH</t>
  </si>
  <si>
    <t>MB.S7.C2.fraction.Heat treated slurry.Ash</t>
  </si>
  <si>
    <t>MB.S7.C3.fraction.Heat treated slurry.Protein</t>
  </si>
  <si>
    <t>MB.S7.C4.fraction.Heat treated slurry.Fat</t>
  </si>
  <si>
    <t>MB.S7.C5.fraction.Heat treated slurry.Starch</t>
  </si>
  <si>
    <t>MB.S7.C6.fraction.Heat treated slurry.Sugars</t>
  </si>
  <si>
    <t>MB.S7.C7.fraction.Heat treated slurry.Fibre</t>
  </si>
  <si>
    <t>MB.S7.C8.fraction.Heat treated slurry.Other</t>
  </si>
  <si>
    <t>MB.S7.C9.fraction.Heat treated slurry.Water</t>
  </si>
  <si>
    <t>MB.S8.C0.fraction.Cooled slurry.Total mass</t>
  </si>
  <si>
    <t>MB.S8.C1.fraction.Cooled slurry.Total Solids</t>
  </si>
  <si>
    <t>MB.S8.C10.fraction.Cooled slurry.NaOH</t>
  </si>
  <si>
    <t>MB.S8.C2.fraction.Cooled slurry.Ash</t>
  </si>
  <si>
    <t>MB.S8.C3.fraction.Cooled slurry.Protein</t>
  </si>
  <si>
    <t>MB.S8.C4.fraction.Cooled slurry.Fat</t>
  </si>
  <si>
    <t>MB.S8.C5.fraction.Cooled slurry.Starch</t>
  </si>
  <si>
    <t>MB.S8.C6.fraction.Cooled slurry.Sugars</t>
  </si>
  <si>
    <t>MB.S8.C7.fraction.Cooled slurry.Fibre</t>
  </si>
  <si>
    <t>MB.S8.C8.fraction.Cooled slurry.Other</t>
  </si>
  <si>
    <t>MB.S8.C9.fraction.Cooled slurry.Water</t>
  </si>
  <si>
    <t>MB.S9.C0.fraction.Sludge.Total mass</t>
  </si>
  <si>
    <t>MB.S9.C1.fraction.Sludge.Total Solids</t>
  </si>
  <si>
    <t>MB.S9.C10.fraction.Sludge.NaOH</t>
  </si>
  <si>
    <t>MB.S9.C2.fraction.Sludge.Ash</t>
  </si>
  <si>
    <t>MB.S9.C3.fraction.Sludge.Protein</t>
  </si>
  <si>
    <t>MB.S9.C4.fraction.Sludge.Fat</t>
  </si>
  <si>
    <t>MB.S9.C5.fraction.Sludge.Starch</t>
  </si>
  <si>
    <t>MB.S9.C6.fraction.Sludge.Sugars</t>
  </si>
  <si>
    <t>MB.S9.C7.fraction.Sludge.Fibre</t>
  </si>
  <si>
    <t>MB.S9.C8.fraction.Sludge.Other</t>
  </si>
  <si>
    <t>MB.S9.C9.fraction.Sludge.Water</t>
  </si>
  <si>
    <t>Setting</t>
  </si>
  <si>
    <t>Objective</t>
  </si>
  <si>
    <t>NPV</t>
  </si>
  <si>
    <t>Direction</t>
  </si>
  <si>
    <t>Maximise</t>
  </si>
  <si>
    <t>In</t>
  </si>
  <si>
    <t>total In</t>
  </si>
  <si>
    <t>Out</t>
  </si>
  <si>
    <t>Total Out</t>
  </si>
  <si>
    <t>Residual</t>
  </si>
  <si>
    <t>Component ID</t>
  </si>
  <si>
    <t>stream name</t>
  </si>
  <si>
    <t>Total Mass</t>
  </si>
  <si>
    <t>fraction</t>
  </si>
  <si>
    <t>OutputName</t>
  </si>
  <si>
    <t>Decimals</t>
  </si>
  <si>
    <t>Baseline</t>
  </si>
  <si>
    <t>COGS</t>
  </si>
  <si>
    <t>ROI</t>
  </si>
  <si>
    <t>SPP</t>
  </si>
  <si>
    <t>Revenue</t>
  </si>
  <si>
    <t>Total CAPEX</t>
  </si>
  <si>
    <t>Total OPEX</t>
  </si>
  <si>
    <t>Net Profit</t>
  </si>
  <si>
    <t>Net Cash Income</t>
  </si>
  <si>
    <t>MSP</t>
  </si>
  <si>
    <t>Electricity (kWh/yr)</t>
  </si>
  <si>
    <t>Process heat (kWh/yr)</t>
  </si>
  <si>
    <t>Total energy (kWh/yr)</t>
  </si>
  <si>
    <t>Product breakdown</t>
  </si>
  <si>
    <t>Product S32</t>
  </si>
  <si>
    <t>kg/h</t>
  </si>
  <si>
    <t>Product S32 (annual)</t>
  </si>
  <si>
    <t>kg/yr</t>
  </si>
  <si>
    <t>Yield S32</t>
  </si>
  <si>
    <t>Revenue S32</t>
  </si>
  <si>
    <t>$/yr</t>
  </si>
  <si>
    <t>Price S32</t>
  </si>
  <si>
    <t>By-product S3</t>
  </si>
  <si>
    <t>By-product S3 (annual)</t>
  </si>
  <si>
    <t>Revenue S3</t>
  </si>
  <si>
    <t>Price S3</t>
  </si>
  <si>
    <t>By-product S21</t>
  </si>
  <si>
    <t>By-product S21 (annual)</t>
  </si>
  <si>
    <t>Revenue S21</t>
  </si>
  <si>
    <t>Price S21</t>
  </si>
  <si>
    <t>Feedstock Breakdown</t>
  </si>
  <si>
    <t>Raw material cost (total)</t>
  </si>
  <si>
    <t xml:space="preserve">     S1</t>
  </si>
  <si>
    <t xml:space="preserve">       Flow rate</t>
  </si>
  <si>
    <t xml:space="preserve">       Annual mass</t>
  </si>
  <si>
    <t xml:space="preserve">       Unit cost</t>
  </si>
  <si>
    <t>Unit Class</t>
  </si>
  <si>
    <t>CAPEX ($)</t>
  </si>
  <si>
    <t>Total Base CAPEX</t>
  </si>
  <si>
    <t>Total CAPEX (with Lang factor)</t>
  </si>
  <si>
    <t>Unit-level energy OPEX</t>
  </si>
  <si>
    <t>Electricity cost ($/yr)</t>
  </si>
  <si>
    <t>Process heat cost ($/yr)</t>
  </si>
  <si>
    <t>Total utility cost ($/yr)</t>
  </si>
  <si>
    <t>Electricity (kW)</t>
  </si>
  <si>
    <t>Process heat (kW)</t>
  </si>
  <si>
    <t>System-level OPEX</t>
  </si>
  <si>
    <t>Cost Item</t>
  </si>
  <si>
    <t>Value ($/yr)</t>
  </si>
  <si>
    <t>Labour cost</t>
  </si>
  <si>
    <t>Packaging cost</t>
  </si>
  <si>
    <t>Raw material cost</t>
  </si>
  <si>
    <t>Maintenance cost</t>
  </si>
  <si>
    <t>Amortisation</t>
  </si>
  <si>
    <t>Total electricity cost</t>
  </si>
  <si>
    <t>Total process heat cost</t>
  </si>
  <si>
    <t>Total water cost</t>
  </si>
  <si>
    <t>Total waste cost</t>
  </si>
  <si>
    <t>Total solvent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</si>
</sst>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434341"/>
      <name val="Arial"/>
      <family val="2"/>
    </font>
    <font>
      <b/>
      <sz val="11"/>
      <name val="Aptos Narrow"/>
      <family val="2"/>
    </font>
    <font>
      <b/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D9D9D9"/>
        <bgColor rgb="FFD9D9D9"/>
      </patternFill>
    </fill>
    <fill>
      <patternFill patternType="solid">
        <fgColor rgb="FFE7E6E6"/>
        <bgColor rgb="FFE7E6E6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4" borderId="0"/>
    <xf numFmtId="0" fontId="5" fillId="0" borderId="0"/>
    <xf numFmtId="0" fontId="2" fillId="0" borderId="0"/>
  </cellStyleXfs>
  <cellXfs count="44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top"/>
      <protection locked="0"/>
    </xf>
    <xf numFmtId="0" fontId="4" fillId="0" borderId="0" xfId="0" applyFont="1"/>
    <xf numFmtId="0" fontId="5" fillId="0" borderId="0" xfId="2"/>
    <xf numFmtId="0" fontId="4" fillId="0" borderId="0" xfId="0" applyFont="1" applyAlignment="1">
      <alignment horizontal="center" vertical="center" wrapText="1"/>
    </xf>
    <xf numFmtId="1" fontId="0" fillId="0" borderId="0" xfId="0" applyNumberForma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wrapText="1"/>
    </xf>
    <xf numFmtId="0" fontId="5" fillId="0" borderId="0" xfId="2" applyAlignment="1">
      <alignment horizontal="left" vertical="top"/>
    </xf>
    <xf numFmtId="0" fontId="6" fillId="0" borderId="1" xfId="2" applyFont="1" applyBorder="1" applyAlignment="1">
      <alignment horizontal="left" vertical="top"/>
    </xf>
    <xf numFmtId="0" fontId="2" fillId="0" borderId="0" xfId="3"/>
    <xf numFmtId="0" fontId="3" fillId="4" borderId="0" xfId="1"/>
    <xf numFmtId="0" fontId="2" fillId="0" borderId="2" xfId="3" applyBorder="1"/>
    <xf numFmtId="0" fontId="5" fillId="0" borderId="0" xfId="2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3" xfId="0" applyBorder="1"/>
    <xf numFmtId="0" fontId="0" fillId="5" borderId="0" xfId="0" applyFill="1"/>
    <xf numFmtId="0" fontId="8" fillId="0" borderId="0" xfId="0" applyFont="1"/>
    <xf numFmtId="0" fontId="9" fillId="0" borderId="0" xfId="0" applyFont="1" applyAlignment="1">
      <alignment horizontal="center"/>
    </xf>
    <xf numFmtId="0" fontId="9" fillId="6" borderId="0" xfId="0" applyFont="1" applyFill="1"/>
    <xf numFmtId="4" fontId="0" fillId="0" borderId="0" xfId="0" applyNumberFormat="1" applyAlignment="1">
      <alignment horizontal="right"/>
    </xf>
    <xf numFmtId="0" fontId="9" fillId="6" borderId="4" xfId="0" applyFont="1" applyFill="1" applyBorder="1" applyAlignment="1">
      <alignment horizontal="center"/>
    </xf>
    <xf numFmtId="0" fontId="9" fillId="0" borderId="0" xfId="0" applyFont="1"/>
    <xf numFmtId="4" fontId="9" fillId="0" borderId="0" xfId="0" applyNumberFormat="1" applyFont="1"/>
    <xf numFmtId="2" fontId="9" fillId="0" borderId="0" xfId="0" applyNumberFormat="1" applyFont="1"/>
    <xf numFmtId="0" fontId="9" fillId="6" borderId="0" xfId="0" applyFont="1" applyFill="1" applyAlignment="1">
      <alignment horizontal="center"/>
    </xf>
    <xf numFmtId="2" fontId="0" fillId="0" borderId="0" xfId="0" applyNumberFormat="1"/>
    <xf numFmtId="0" fontId="8" fillId="0" borderId="0" xfId="0" applyFont="1" applyAlignment="1">
      <alignment horizontal="center"/>
    </xf>
    <xf numFmtId="0" fontId="0" fillId="3" borderId="4" xfId="0" applyFill="1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0" fillId="2" borderId="4" xfId="0" applyFill="1" applyBorder="1"/>
    <xf numFmtId="0" fontId="0" fillId="2" borderId="4" xfId="0" applyFill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0" borderId="4" xfId="0" applyFont="1" applyBorder="1" applyAlignment="1">
      <alignment horizontal="center" vertical="top"/>
    </xf>
    <xf numFmtId="0" fontId="8" fillId="0" borderId="4" xfId="0" applyFont="1" applyBorder="1" applyAlignment="1" applyProtection="1">
      <alignment horizontal="center" vertical="top"/>
      <protection locked="0"/>
    </xf>
  </cellXfs>
  <cellStyles count="4">
    <cellStyle name="Bad" xfId="1" builtinId="27"/>
    <cellStyle name="Hyperlink" xfId="2" builtinId="8"/>
    <cellStyle name="Normal" xfId="0" builtinId="0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USD to NZD exchange rate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fc!$S$1:$AT$1</c:f>
              <c:numCache>
                <c:formatCode>General</c:formatCode>
                <c:ptCount val="28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</c:numCache>
            </c:numRef>
          </c:xVal>
          <c:yVal>
            <c:numRef>
              <c:f>fc!$S$2:$AT$2</c:f>
              <c:numCache>
                <c:formatCode>General</c:formatCode>
                <c:ptCount val="28"/>
                <c:pt idx="0">
                  <c:v>1.460261353899001</c:v>
                </c:pt>
                <c:pt idx="1">
                  <c:v>1.474309569685001</c:v>
                </c:pt>
                <c:pt idx="2">
                  <c:v>1.9481019378820019</c:v>
                </c:pt>
                <c:pt idx="3">
                  <c:v>1.8748946344670021</c:v>
                </c:pt>
                <c:pt idx="4">
                  <c:v>2.1321961620470038</c:v>
                </c:pt>
                <c:pt idx="5">
                  <c:v>2.4691420370070061</c:v>
                </c:pt>
                <c:pt idx="6">
                  <c:v>2.1243971403000002</c:v>
                </c:pt>
                <c:pt idx="7">
                  <c:v>2.0501294246620021</c:v>
                </c:pt>
                <c:pt idx="8">
                  <c:v>1.54603338609442</c:v>
                </c:pt>
                <c:pt idx="9">
                  <c:v>1.463050007820121</c:v>
                </c:pt>
                <c:pt idx="10">
                  <c:v>1.6406499999999999</c:v>
                </c:pt>
                <c:pt idx="11">
                  <c:v>1.277989658089641</c:v>
                </c:pt>
                <c:pt idx="12">
                  <c:v>1.3133595396080799</c:v>
                </c:pt>
                <c:pt idx="13">
                  <c:v>1.5902380871375621</c:v>
                </c:pt>
                <c:pt idx="14">
                  <c:v>1.4119312325</c:v>
                </c:pt>
                <c:pt idx="15">
                  <c:v>1.3043772333999999</c:v>
                </c:pt>
                <c:pt idx="16">
                  <c:v>1.2215978515999999</c:v>
                </c:pt>
                <c:pt idx="17">
                  <c:v>1.1939389001</c:v>
                </c:pt>
                <c:pt idx="18">
                  <c:v>1.1534053435</c:v>
                </c:pt>
                <c:pt idx="19">
                  <c:v>1.340842305</c:v>
                </c:pt>
                <c:pt idx="20">
                  <c:v>1.4501744781000001</c:v>
                </c:pt>
                <c:pt idx="21">
                  <c:v>1.4274498607999999</c:v>
                </c:pt>
                <c:pt idx="22">
                  <c:v>1.3806302004</c:v>
                </c:pt>
                <c:pt idx="23">
                  <c:v>1.6015820915000001</c:v>
                </c:pt>
                <c:pt idx="24">
                  <c:v>1.5012462346</c:v>
                </c:pt>
                <c:pt idx="25">
                  <c:v>1.4410586749000001</c:v>
                </c:pt>
                <c:pt idx="26">
                  <c:v>1.5763308105203819</c:v>
                </c:pt>
                <c:pt idx="27">
                  <c:v>1.606792412765917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73-4D6D-A9C6-5A77447FD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3604488"/>
        <c:axId val="703603504"/>
      </c:scatterChart>
      <c:valAx>
        <c:axId val="703604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Year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03504"/>
        <c:crosses val="autoZero"/>
        <c:crossBetween val="midCat"/>
      </c:valAx>
      <c:valAx>
        <c:axId val="70360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Z"/>
                  <a:t>NZD per USD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04488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NZ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fi!$D$6:$D$295</c:f>
              <c:numCache>
                <c:formatCode>m/d/yyyy</c:formatCode>
                <c:ptCount val="290"/>
                <c:pt idx="0">
                  <c:v>18536</c:v>
                </c:pt>
                <c:pt idx="1">
                  <c:v>18627</c:v>
                </c:pt>
                <c:pt idx="2">
                  <c:v>18717</c:v>
                </c:pt>
                <c:pt idx="3">
                  <c:v>18809</c:v>
                </c:pt>
                <c:pt idx="4">
                  <c:v>18901</c:v>
                </c:pt>
                <c:pt idx="5">
                  <c:v>18992</c:v>
                </c:pt>
                <c:pt idx="6">
                  <c:v>19083</c:v>
                </c:pt>
                <c:pt idx="7">
                  <c:v>19175</c:v>
                </c:pt>
                <c:pt idx="8">
                  <c:v>19267</c:v>
                </c:pt>
                <c:pt idx="9">
                  <c:v>19358</c:v>
                </c:pt>
                <c:pt idx="10">
                  <c:v>19448</c:v>
                </c:pt>
                <c:pt idx="11">
                  <c:v>19540</c:v>
                </c:pt>
                <c:pt idx="12">
                  <c:v>19632</c:v>
                </c:pt>
                <c:pt idx="13">
                  <c:v>19723</c:v>
                </c:pt>
                <c:pt idx="14">
                  <c:v>19813</c:v>
                </c:pt>
                <c:pt idx="15">
                  <c:v>19905</c:v>
                </c:pt>
                <c:pt idx="16">
                  <c:v>19997</c:v>
                </c:pt>
                <c:pt idx="17">
                  <c:v>20088</c:v>
                </c:pt>
                <c:pt idx="18">
                  <c:v>20178</c:v>
                </c:pt>
                <c:pt idx="19">
                  <c:v>20270</c:v>
                </c:pt>
                <c:pt idx="20">
                  <c:v>20362</c:v>
                </c:pt>
                <c:pt idx="21">
                  <c:v>20453</c:v>
                </c:pt>
                <c:pt idx="22">
                  <c:v>20544</c:v>
                </c:pt>
                <c:pt idx="23">
                  <c:v>20636</c:v>
                </c:pt>
                <c:pt idx="24">
                  <c:v>20728</c:v>
                </c:pt>
                <c:pt idx="25">
                  <c:v>20819</c:v>
                </c:pt>
                <c:pt idx="26">
                  <c:v>20909</c:v>
                </c:pt>
                <c:pt idx="27">
                  <c:v>21001</c:v>
                </c:pt>
                <c:pt idx="28">
                  <c:v>21093</c:v>
                </c:pt>
                <c:pt idx="29">
                  <c:v>21184</c:v>
                </c:pt>
                <c:pt idx="30">
                  <c:v>21274</c:v>
                </c:pt>
                <c:pt idx="31">
                  <c:v>21366</c:v>
                </c:pt>
                <c:pt idx="32">
                  <c:v>21458</c:v>
                </c:pt>
                <c:pt idx="33">
                  <c:v>21549</c:v>
                </c:pt>
                <c:pt idx="34">
                  <c:v>21639</c:v>
                </c:pt>
                <c:pt idx="35">
                  <c:v>21731</c:v>
                </c:pt>
                <c:pt idx="36">
                  <c:v>21823</c:v>
                </c:pt>
                <c:pt idx="37">
                  <c:v>21914</c:v>
                </c:pt>
                <c:pt idx="38">
                  <c:v>22005</c:v>
                </c:pt>
                <c:pt idx="39">
                  <c:v>22097</c:v>
                </c:pt>
                <c:pt idx="40">
                  <c:v>22189</c:v>
                </c:pt>
                <c:pt idx="41">
                  <c:v>22280</c:v>
                </c:pt>
                <c:pt idx="42">
                  <c:v>22370</c:v>
                </c:pt>
                <c:pt idx="43">
                  <c:v>22462</c:v>
                </c:pt>
                <c:pt idx="44">
                  <c:v>22554</c:v>
                </c:pt>
                <c:pt idx="45">
                  <c:v>22645</c:v>
                </c:pt>
                <c:pt idx="46">
                  <c:v>22735</c:v>
                </c:pt>
                <c:pt idx="47">
                  <c:v>22827</c:v>
                </c:pt>
                <c:pt idx="48">
                  <c:v>22919</c:v>
                </c:pt>
                <c:pt idx="49">
                  <c:v>23010</c:v>
                </c:pt>
                <c:pt idx="50">
                  <c:v>23100</c:v>
                </c:pt>
                <c:pt idx="51">
                  <c:v>23192</c:v>
                </c:pt>
                <c:pt idx="52">
                  <c:v>23284</c:v>
                </c:pt>
                <c:pt idx="53">
                  <c:v>23375</c:v>
                </c:pt>
                <c:pt idx="54">
                  <c:v>23466</c:v>
                </c:pt>
                <c:pt idx="55">
                  <c:v>23558</c:v>
                </c:pt>
                <c:pt idx="56">
                  <c:v>23650</c:v>
                </c:pt>
                <c:pt idx="57">
                  <c:v>23741</c:v>
                </c:pt>
                <c:pt idx="58">
                  <c:v>23831</c:v>
                </c:pt>
                <c:pt idx="59">
                  <c:v>23923</c:v>
                </c:pt>
                <c:pt idx="60">
                  <c:v>24015</c:v>
                </c:pt>
                <c:pt idx="61">
                  <c:v>24106</c:v>
                </c:pt>
                <c:pt idx="62">
                  <c:v>24196</c:v>
                </c:pt>
                <c:pt idx="63">
                  <c:v>24288</c:v>
                </c:pt>
                <c:pt idx="64">
                  <c:v>24380</c:v>
                </c:pt>
                <c:pt idx="65">
                  <c:v>24471</c:v>
                </c:pt>
                <c:pt idx="66">
                  <c:v>24561</c:v>
                </c:pt>
                <c:pt idx="67">
                  <c:v>24653</c:v>
                </c:pt>
                <c:pt idx="68">
                  <c:v>24745</c:v>
                </c:pt>
                <c:pt idx="69">
                  <c:v>24836</c:v>
                </c:pt>
                <c:pt idx="70">
                  <c:v>24927</c:v>
                </c:pt>
                <c:pt idx="71">
                  <c:v>25019</c:v>
                </c:pt>
                <c:pt idx="72">
                  <c:v>25111</c:v>
                </c:pt>
                <c:pt idx="73">
                  <c:v>25202</c:v>
                </c:pt>
                <c:pt idx="74">
                  <c:v>25292</c:v>
                </c:pt>
                <c:pt idx="75">
                  <c:v>25384</c:v>
                </c:pt>
                <c:pt idx="76">
                  <c:v>25476</c:v>
                </c:pt>
                <c:pt idx="77">
                  <c:v>25567</c:v>
                </c:pt>
                <c:pt idx="78">
                  <c:v>25657</c:v>
                </c:pt>
                <c:pt idx="79">
                  <c:v>25749</c:v>
                </c:pt>
                <c:pt idx="80">
                  <c:v>25841</c:v>
                </c:pt>
                <c:pt idx="81">
                  <c:v>25932</c:v>
                </c:pt>
                <c:pt idx="82">
                  <c:v>26022</c:v>
                </c:pt>
                <c:pt idx="83">
                  <c:v>26114</c:v>
                </c:pt>
                <c:pt idx="84">
                  <c:v>26206</c:v>
                </c:pt>
                <c:pt idx="85">
                  <c:v>26297</c:v>
                </c:pt>
                <c:pt idx="86">
                  <c:v>26388</c:v>
                </c:pt>
                <c:pt idx="87">
                  <c:v>26480</c:v>
                </c:pt>
                <c:pt idx="88">
                  <c:v>26572</c:v>
                </c:pt>
                <c:pt idx="89">
                  <c:v>26663</c:v>
                </c:pt>
                <c:pt idx="90">
                  <c:v>26753</c:v>
                </c:pt>
                <c:pt idx="91">
                  <c:v>26845</c:v>
                </c:pt>
                <c:pt idx="92">
                  <c:v>26937</c:v>
                </c:pt>
                <c:pt idx="93">
                  <c:v>27028</c:v>
                </c:pt>
                <c:pt idx="94">
                  <c:v>27118</c:v>
                </c:pt>
                <c:pt idx="95">
                  <c:v>27210</c:v>
                </c:pt>
                <c:pt idx="96">
                  <c:v>27302</c:v>
                </c:pt>
                <c:pt idx="97">
                  <c:v>27393</c:v>
                </c:pt>
                <c:pt idx="98">
                  <c:v>27483</c:v>
                </c:pt>
                <c:pt idx="99">
                  <c:v>27575</c:v>
                </c:pt>
                <c:pt idx="100">
                  <c:v>27667</c:v>
                </c:pt>
                <c:pt idx="101">
                  <c:v>27758</c:v>
                </c:pt>
                <c:pt idx="102">
                  <c:v>27849</c:v>
                </c:pt>
                <c:pt idx="103">
                  <c:v>27941</c:v>
                </c:pt>
                <c:pt idx="104">
                  <c:v>28033</c:v>
                </c:pt>
                <c:pt idx="105">
                  <c:v>28124</c:v>
                </c:pt>
                <c:pt idx="106">
                  <c:v>28214</c:v>
                </c:pt>
                <c:pt idx="107">
                  <c:v>28306</c:v>
                </c:pt>
                <c:pt idx="108">
                  <c:v>28398</c:v>
                </c:pt>
                <c:pt idx="109">
                  <c:v>28489</c:v>
                </c:pt>
                <c:pt idx="110">
                  <c:v>28579</c:v>
                </c:pt>
                <c:pt idx="111">
                  <c:v>28671</c:v>
                </c:pt>
                <c:pt idx="112">
                  <c:v>28763</c:v>
                </c:pt>
                <c:pt idx="113">
                  <c:v>28854</c:v>
                </c:pt>
                <c:pt idx="114">
                  <c:v>28944</c:v>
                </c:pt>
                <c:pt idx="115">
                  <c:v>29036</c:v>
                </c:pt>
                <c:pt idx="116">
                  <c:v>29128</c:v>
                </c:pt>
                <c:pt idx="117">
                  <c:v>29219</c:v>
                </c:pt>
                <c:pt idx="118">
                  <c:v>29310</c:v>
                </c:pt>
                <c:pt idx="119">
                  <c:v>29402</c:v>
                </c:pt>
                <c:pt idx="120">
                  <c:v>29494</c:v>
                </c:pt>
                <c:pt idx="121">
                  <c:v>29585</c:v>
                </c:pt>
                <c:pt idx="122">
                  <c:v>29675</c:v>
                </c:pt>
                <c:pt idx="123">
                  <c:v>29767</c:v>
                </c:pt>
                <c:pt idx="124">
                  <c:v>29859</c:v>
                </c:pt>
                <c:pt idx="125">
                  <c:v>29950</c:v>
                </c:pt>
                <c:pt idx="126">
                  <c:v>30040</c:v>
                </c:pt>
                <c:pt idx="127">
                  <c:v>30132</c:v>
                </c:pt>
                <c:pt idx="128">
                  <c:v>30224</c:v>
                </c:pt>
                <c:pt idx="129">
                  <c:v>30315</c:v>
                </c:pt>
                <c:pt idx="130">
                  <c:v>30405</c:v>
                </c:pt>
                <c:pt idx="131">
                  <c:v>30497</c:v>
                </c:pt>
                <c:pt idx="132">
                  <c:v>30589</c:v>
                </c:pt>
                <c:pt idx="133">
                  <c:v>30680</c:v>
                </c:pt>
                <c:pt idx="134">
                  <c:v>30771</c:v>
                </c:pt>
                <c:pt idx="135">
                  <c:v>30863</c:v>
                </c:pt>
                <c:pt idx="136">
                  <c:v>30955</c:v>
                </c:pt>
                <c:pt idx="137">
                  <c:v>31046</c:v>
                </c:pt>
                <c:pt idx="138">
                  <c:v>31136</c:v>
                </c:pt>
                <c:pt idx="139">
                  <c:v>31228</c:v>
                </c:pt>
                <c:pt idx="140">
                  <c:v>31320</c:v>
                </c:pt>
                <c:pt idx="141">
                  <c:v>31411</c:v>
                </c:pt>
                <c:pt idx="142">
                  <c:v>31501</c:v>
                </c:pt>
                <c:pt idx="143">
                  <c:v>31593</c:v>
                </c:pt>
                <c:pt idx="144">
                  <c:v>31685</c:v>
                </c:pt>
                <c:pt idx="145">
                  <c:v>31776</c:v>
                </c:pt>
                <c:pt idx="146">
                  <c:v>31866</c:v>
                </c:pt>
                <c:pt idx="147">
                  <c:v>31958</c:v>
                </c:pt>
                <c:pt idx="148">
                  <c:v>32050</c:v>
                </c:pt>
                <c:pt idx="149">
                  <c:v>32141</c:v>
                </c:pt>
                <c:pt idx="150">
                  <c:v>32232</c:v>
                </c:pt>
                <c:pt idx="151">
                  <c:v>32324</c:v>
                </c:pt>
                <c:pt idx="152">
                  <c:v>32416</c:v>
                </c:pt>
                <c:pt idx="153">
                  <c:v>32507</c:v>
                </c:pt>
                <c:pt idx="154">
                  <c:v>32597</c:v>
                </c:pt>
                <c:pt idx="155">
                  <c:v>32689</c:v>
                </c:pt>
                <c:pt idx="156">
                  <c:v>32781</c:v>
                </c:pt>
                <c:pt idx="157">
                  <c:v>32872</c:v>
                </c:pt>
                <c:pt idx="158">
                  <c:v>32962</c:v>
                </c:pt>
                <c:pt idx="159">
                  <c:v>33054</c:v>
                </c:pt>
                <c:pt idx="160">
                  <c:v>33146</c:v>
                </c:pt>
                <c:pt idx="161">
                  <c:v>33237</c:v>
                </c:pt>
                <c:pt idx="162">
                  <c:v>33327</c:v>
                </c:pt>
                <c:pt idx="163">
                  <c:v>33419</c:v>
                </c:pt>
                <c:pt idx="164">
                  <c:v>33511</c:v>
                </c:pt>
                <c:pt idx="165">
                  <c:v>33602</c:v>
                </c:pt>
                <c:pt idx="166">
                  <c:v>33693</c:v>
                </c:pt>
                <c:pt idx="167">
                  <c:v>33785</c:v>
                </c:pt>
                <c:pt idx="168">
                  <c:v>33877</c:v>
                </c:pt>
                <c:pt idx="169">
                  <c:v>33968</c:v>
                </c:pt>
                <c:pt idx="170">
                  <c:v>34058</c:v>
                </c:pt>
                <c:pt idx="171">
                  <c:v>34150</c:v>
                </c:pt>
                <c:pt idx="172">
                  <c:v>34242</c:v>
                </c:pt>
                <c:pt idx="173">
                  <c:v>34333</c:v>
                </c:pt>
                <c:pt idx="174">
                  <c:v>34423</c:v>
                </c:pt>
                <c:pt idx="175">
                  <c:v>34515</c:v>
                </c:pt>
                <c:pt idx="176">
                  <c:v>34607</c:v>
                </c:pt>
                <c:pt idx="177">
                  <c:v>34698</c:v>
                </c:pt>
                <c:pt idx="178">
                  <c:v>34788</c:v>
                </c:pt>
                <c:pt idx="179">
                  <c:v>34880</c:v>
                </c:pt>
                <c:pt idx="180">
                  <c:v>34972</c:v>
                </c:pt>
                <c:pt idx="181">
                  <c:v>35063</c:v>
                </c:pt>
                <c:pt idx="182">
                  <c:v>35154</c:v>
                </c:pt>
                <c:pt idx="183">
                  <c:v>35246</c:v>
                </c:pt>
                <c:pt idx="184">
                  <c:v>35338</c:v>
                </c:pt>
                <c:pt idx="185">
                  <c:v>35429</c:v>
                </c:pt>
                <c:pt idx="186">
                  <c:v>35519</c:v>
                </c:pt>
                <c:pt idx="187">
                  <c:v>35611</c:v>
                </c:pt>
                <c:pt idx="188">
                  <c:v>35703</c:v>
                </c:pt>
                <c:pt idx="189">
                  <c:v>35794</c:v>
                </c:pt>
                <c:pt idx="190">
                  <c:v>35884</c:v>
                </c:pt>
                <c:pt idx="191">
                  <c:v>35976</c:v>
                </c:pt>
                <c:pt idx="192">
                  <c:v>36068</c:v>
                </c:pt>
                <c:pt idx="193">
                  <c:v>36159</c:v>
                </c:pt>
                <c:pt idx="194">
                  <c:v>36249</c:v>
                </c:pt>
                <c:pt idx="195">
                  <c:v>36341</c:v>
                </c:pt>
                <c:pt idx="196">
                  <c:v>36433</c:v>
                </c:pt>
                <c:pt idx="197">
                  <c:v>36524</c:v>
                </c:pt>
                <c:pt idx="198">
                  <c:v>36615</c:v>
                </c:pt>
                <c:pt idx="199">
                  <c:v>36707</c:v>
                </c:pt>
                <c:pt idx="200">
                  <c:v>36799</c:v>
                </c:pt>
                <c:pt idx="201">
                  <c:v>36890</c:v>
                </c:pt>
                <c:pt idx="202">
                  <c:v>36980</c:v>
                </c:pt>
                <c:pt idx="203">
                  <c:v>37072</c:v>
                </c:pt>
                <c:pt idx="204">
                  <c:v>37164</c:v>
                </c:pt>
                <c:pt idx="205">
                  <c:v>37255</c:v>
                </c:pt>
                <c:pt idx="206">
                  <c:v>37345</c:v>
                </c:pt>
                <c:pt idx="207">
                  <c:v>37437</c:v>
                </c:pt>
                <c:pt idx="208">
                  <c:v>37529</c:v>
                </c:pt>
                <c:pt idx="209">
                  <c:v>37620</c:v>
                </c:pt>
                <c:pt idx="210">
                  <c:v>37710</c:v>
                </c:pt>
                <c:pt idx="211">
                  <c:v>37802</c:v>
                </c:pt>
                <c:pt idx="212">
                  <c:v>37894</c:v>
                </c:pt>
                <c:pt idx="213">
                  <c:v>37985</c:v>
                </c:pt>
                <c:pt idx="214">
                  <c:v>38076</c:v>
                </c:pt>
                <c:pt idx="215">
                  <c:v>38168</c:v>
                </c:pt>
                <c:pt idx="216">
                  <c:v>38260</c:v>
                </c:pt>
                <c:pt idx="217">
                  <c:v>38351</c:v>
                </c:pt>
                <c:pt idx="218">
                  <c:v>38441</c:v>
                </c:pt>
                <c:pt idx="219">
                  <c:v>38533</c:v>
                </c:pt>
                <c:pt idx="220">
                  <c:v>38625</c:v>
                </c:pt>
                <c:pt idx="221">
                  <c:v>38716</c:v>
                </c:pt>
                <c:pt idx="222">
                  <c:v>38806</c:v>
                </c:pt>
                <c:pt idx="223">
                  <c:v>38898</c:v>
                </c:pt>
                <c:pt idx="224">
                  <c:v>38990</c:v>
                </c:pt>
                <c:pt idx="225">
                  <c:v>39081</c:v>
                </c:pt>
                <c:pt idx="226">
                  <c:v>39171</c:v>
                </c:pt>
                <c:pt idx="227">
                  <c:v>39263</c:v>
                </c:pt>
                <c:pt idx="228">
                  <c:v>39355</c:v>
                </c:pt>
                <c:pt idx="229">
                  <c:v>39446</c:v>
                </c:pt>
                <c:pt idx="230">
                  <c:v>39537</c:v>
                </c:pt>
                <c:pt idx="231">
                  <c:v>39629</c:v>
                </c:pt>
                <c:pt idx="232">
                  <c:v>39721</c:v>
                </c:pt>
                <c:pt idx="233">
                  <c:v>39812</c:v>
                </c:pt>
                <c:pt idx="234">
                  <c:v>39902</c:v>
                </c:pt>
                <c:pt idx="235">
                  <c:v>39994</c:v>
                </c:pt>
                <c:pt idx="236">
                  <c:v>40086</c:v>
                </c:pt>
                <c:pt idx="237">
                  <c:v>40177</c:v>
                </c:pt>
                <c:pt idx="238">
                  <c:v>40267</c:v>
                </c:pt>
                <c:pt idx="239">
                  <c:v>40359</c:v>
                </c:pt>
                <c:pt idx="240">
                  <c:v>40451</c:v>
                </c:pt>
                <c:pt idx="241">
                  <c:v>40542</c:v>
                </c:pt>
                <c:pt idx="242">
                  <c:v>40632</c:v>
                </c:pt>
                <c:pt idx="243">
                  <c:v>40724</c:v>
                </c:pt>
                <c:pt idx="244">
                  <c:v>40816</c:v>
                </c:pt>
                <c:pt idx="245">
                  <c:v>40907</c:v>
                </c:pt>
                <c:pt idx="246">
                  <c:v>40998</c:v>
                </c:pt>
                <c:pt idx="247">
                  <c:v>41090</c:v>
                </c:pt>
                <c:pt idx="248">
                  <c:v>41182</c:v>
                </c:pt>
                <c:pt idx="249">
                  <c:v>41273</c:v>
                </c:pt>
                <c:pt idx="250">
                  <c:v>41363</c:v>
                </c:pt>
                <c:pt idx="251">
                  <c:v>41455</c:v>
                </c:pt>
                <c:pt idx="252">
                  <c:v>41547</c:v>
                </c:pt>
                <c:pt idx="253">
                  <c:v>41638</c:v>
                </c:pt>
                <c:pt idx="254">
                  <c:v>41728</c:v>
                </c:pt>
                <c:pt idx="255">
                  <c:v>41820</c:v>
                </c:pt>
                <c:pt idx="256">
                  <c:v>41912</c:v>
                </c:pt>
                <c:pt idx="257">
                  <c:v>42003</c:v>
                </c:pt>
                <c:pt idx="258">
                  <c:v>42093</c:v>
                </c:pt>
                <c:pt idx="259">
                  <c:v>42185</c:v>
                </c:pt>
                <c:pt idx="260">
                  <c:v>42277</c:v>
                </c:pt>
                <c:pt idx="261">
                  <c:v>42368</c:v>
                </c:pt>
                <c:pt idx="262">
                  <c:v>42459</c:v>
                </c:pt>
                <c:pt idx="263">
                  <c:v>42551</c:v>
                </c:pt>
                <c:pt idx="264">
                  <c:v>42643</c:v>
                </c:pt>
                <c:pt idx="265">
                  <c:v>42734</c:v>
                </c:pt>
                <c:pt idx="266">
                  <c:v>42824</c:v>
                </c:pt>
                <c:pt idx="267">
                  <c:v>42916</c:v>
                </c:pt>
                <c:pt idx="268">
                  <c:v>43008</c:v>
                </c:pt>
                <c:pt idx="269">
                  <c:v>43099</c:v>
                </c:pt>
                <c:pt idx="270">
                  <c:v>43189</c:v>
                </c:pt>
                <c:pt idx="271">
                  <c:v>43281</c:v>
                </c:pt>
                <c:pt idx="272">
                  <c:v>43373</c:v>
                </c:pt>
                <c:pt idx="273">
                  <c:v>43464</c:v>
                </c:pt>
                <c:pt idx="274">
                  <c:v>43554</c:v>
                </c:pt>
                <c:pt idx="275">
                  <c:v>43646</c:v>
                </c:pt>
                <c:pt idx="276">
                  <c:v>43738</c:v>
                </c:pt>
                <c:pt idx="277">
                  <c:v>43829</c:v>
                </c:pt>
                <c:pt idx="278">
                  <c:v>43920</c:v>
                </c:pt>
                <c:pt idx="279">
                  <c:v>44012</c:v>
                </c:pt>
                <c:pt idx="280">
                  <c:v>44104</c:v>
                </c:pt>
                <c:pt idx="281">
                  <c:v>44195</c:v>
                </c:pt>
                <c:pt idx="282">
                  <c:v>44285</c:v>
                </c:pt>
                <c:pt idx="283">
                  <c:v>44377</c:v>
                </c:pt>
                <c:pt idx="284">
                  <c:v>44469</c:v>
                </c:pt>
                <c:pt idx="285">
                  <c:v>44560</c:v>
                </c:pt>
                <c:pt idx="286">
                  <c:v>44650</c:v>
                </c:pt>
                <c:pt idx="287">
                  <c:v>44742</c:v>
                </c:pt>
                <c:pt idx="288">
                  <c:v>44834</c:v>
                </c:pt>
                <c:pt idx="289">
                  <c:v>44925</c:v>
                </c:pt>
              </c:numCache>
            </c:numRef>
          </c:xVal>
          <c:yVal>
            <c:numRef>
              <c:f>fi!$H$6:$H$295</c:f>
              <c:numCache>
                <c:formatCode>General</c:formatCode>
                <c:ptCount val="290"/>
                <c:pt idx="0">
                  <c:v>9.3836235791867326E-2</c:v>
                </c:pt>
                <c:pt idx="1">
                  <c:v>9.7013589147067106E-2</c:v>
                </c:pt>
                <c:pt idx="2">
                  <c:v>0.10847455861829813</c:v>
                </c:pt>
                <c:pt idx="3">
                  <c:v>0.11976047612638949</c:v>
                </c:pt>
                <c:pt idx="4">
                  <c:v>0.11002483359454257</c:v>
                </c:pt>
                <c:pt idx="5">
                  <c:v>8.0194018128320985E-2</c:v>
                </c:pt>
                <c:pt idx="6">
                  <c:v>5.9696752356571077E-2</c:v>
                </c:pt>
                <c:pt idx="7">
                  <c:v>4.5669290931400618E-2</c:v>
                </c:pt>
                <c:pt idx="8">
                  <c:v>4.1121476843617985E-2</c:v>
                </c:pt>
                <c:pt idx="9">
                  <c:v>3.9258093882829179E-2</c:v>
                </c:pt>
                <c:pt idx="10">
                  <c:v>4.1009941546849053E-2</c:v>
                </c:pt>
                <c:pt idx="11">
                  <c:v>5.2647519498079567E-2</c:v>
                </c:pt>
                <c:pt idx="12">
                  <c:v>5.504864845629609E-2</c:v>
                </c:pt>
                <c:pt idx="13">
                  <c:v>5.7393855680168096E-2</c:v>
                </c:pt>
                <c:pt idx="14">
                  <c:v>4.7639795181600844E-2</c:v>
                </c:pt>
                <c:pt idx="15">
                  <c:v>2.5999983529284655E-2</c:v>
                </c:pt>
                <c:pt idx="16">
                  <c:v>2.3109842338828082E-2</c:v>
                </c:pt>
                <c:pt idx="17">
                  <c:v>2.2873500758559477E-2</c:v>
                </c:pt>
                <c:pt idx="18">
                  <c:v>2.7362478783967227E-2</c:v>
                </c:pt>
                <c:pt idx="19">
                  <c:v>2.4022327451711102E-2</c:v>
                </c:pt>
                <c:pt idx="20">
                  <c:v>1.7623396808213204E-2</c:v>
                </c:pt>
                <c:pt idx="21">
                  <c:v>2.449370152437717E-2</c:v>
                </c:pt>
                <c:pt idx="22">
                  <c:v>4.6044786066422691E-2</c:v>
                </c:pt>
                <c:pt idx="23">
                  <c:v>5.0011936174150277E-2</c:v>
                </c:pt>
                <c:pt idx="24">
                  <c:v>2.9742632202300071E-2</c:v>
                </c:pt>
                <c:pt idx="25">
                  <c:v>1.9065800849669825E-2</c:v>
                </c:pt>
                <c:pt idx="26">
                  <c:v>1.3448607325156991E-2</c:v>
                </c:pt>
                <c:pt idx="27">
                  <c:v>2.272727009147521E-2</c:v>
                </c:pt>
                <c:pt idx="28">
                  <c:v>2.5587966248731778E-2</c:v>
                </c:pt>
                <c:pt idx="29">
                  <c:v>2.0224709330382527E-2</c:v>
                </c:pt>
                <c:pt idx="30">
                  <c:v>5.463049368278175E-2</c:v>
                </c:pt>
                <c:pt idx="31">
                  <c:v>7.3703687604007154E-2</c:v>
                </c:pt>
                <c:pt idx="32">
                  <c:v>6.9734512850726085E-2</c:v>
                </c:pt>
                <c:pt idx="33">
                  <c:v>4.6789822431063804E-2</c:v>
                </c:pt>
                <c:pt idx="34">
                  <c:v>1.8612830061882159E-2</c:v>
                </c:pt>
                <c:pt idx="35">
                  <c:v>1.4360768590242384E-2</c:v>
                </c:pt>
                <c:pt idx="36">
                  <c:v>6.9323787866893806E-3</c:v>
                </c:pt>
                <c:pt idx="37">
                  <c:v>3.4780505025950443E-4</c:v>
                </c:pt>
                <c:pt idx="38">
                  <c:v>1.0480339458534106E-3</c:v>
                </c:pt>
                <c:pt idx="39">
                  <c:v>1.6739330771292978E-2</c:v>
                </c:pt>
                <c:pt idx="40">
                  <c:v>1.9706144191653893E-2</c:v>
                </c:pt>
                <c:pt idx="41">
                  <c:v>1.3013697867071345E-2</c:v>
                </c:pt>
                <c:pt idx="42">
                  <c:v>1.4789338485086975E-2</c:v>
                </c:pt>
                <c:pt idx="43">
                  <c:v>2.3387805990493105E-2</c:v>
                </c:pt>
                <c:pt idx="44">
                  <c:v>3.3192224289428515E-2</c:v>
                </c:pt>
                <c:pt idx="45">
                  <c:v>3.08466038058508E-2</c:v>
                </c:pt>
                <c:pt idx="46">
                  <c:v>2.2055133741800043E-2</c:v>
                </c:pt>
                <c:pt idx="47">
                  <c:v>2.0982494660539912E-2</c:v>
                </c:pt>
                <c:pt idx="48">
                  <c:v>2.0165283895727072E-2</c:v>
                </c:pt>
                <c:pt idx="49">
                  <c:v>1.8062402690545747E-2</c:v>
                </c:pt>
                <c:pt idx="50">
                  <c:v>1.7063164174166083E-2</c:v>
                </c:pt>
                <c:pt idx="51">
                  <c:v>2.2222220369315985E-2</c:v>
                </c:pt>
                <c:pt idx="52">
                  <c:v>2.6926198229478632E-2</c:v>
                </c:pt>
                <c:pt idx="53">
                  <c:v>2.9236942089173015E-2</c:v>
                </c:pt>
                <c:pt idx="54">
                  <c:v>3.5200009536306621E-2</c:v>
                </c:pt>
                <c:pt idx="55">
                  <c:v>4.5043619508712898E-2</c:v>
                </c:pt>
                <c:pt idx="56">
                  <c:v>4.625000062291304E-2</c:v>
                </c:pt>
                <c:pt idx="57">
                  <c:v>3.5049967567535902E-2</c:v>
                </c:pt>
                <c:pt idx="58">
                  <c:v>2.7914112182016518E-2</c:v>
                </c:pt>
                <c:pt idx="59">
                  <c:v>2.4808583474929851E-2</c:v>
                </c:pt>
                <c:pt idx="60">
                  <c:v>3.023672960569369E-2</c:v>
                </c:pt>
                <c:pt idx="61">
                  <c:v>3.1172374901758747E-2</c:v>
                </c:pt>
                <c:pt idx="62">
                  <c:v>2.5202607222162811E-2</c:v>
                </c:pt>
                <c:pt idx="63">
                  <c:v>2.3291273436841863E-2</c:v>
                </c:pt>
                <c:pt idx="64">
                  <c:v>3.7633371719934784E-2</c:v>
                </c:pt>
                <c:pt idx="65">
                  <c:v>6.2934358692954689E-2</c:v>
                </c:pt>
                <c:pt idx="66">
                  <c:v>7.4952913066009416E-2</c:v>
                </c:pt>
                <c:pt idx="67">
                  <c:v>6.4894583582131626E-2</c:v>
                </c:pt>
                <c:pt idx="68">
                  <c:v>4.3155027224928179E-2</c:v>
                </c:pt>
                <c:pt idx="69">
                  <c:v>3.2608704089345249E-2</c:v>
                </c:pt>
                <c:pt idx="70">
                  <c:v>3.8026909441368412E-2</c:v>
                </c:pt>
                <c:pt idx="71">
                  <c:v>4.955752449253456E-2</c:v>
                </c:pt>
                <c:pt idx="72">
                  <c:v>5.3193348504206511E-2</c:v>
                </c:pt>
                <c:pt idx="73">
                  <c:v>5.2068966485485285E-2</c:v>
                </c:pt>
                <c:pt idx="74">
                  <c:v>4.9319734171665693E-2</c:v>
                </c:pt>
                <c:pt idx="75">
                  <c:v>3.9360809386981326E-2</c:v>
                </c:pt>
                <c:pt idx="76">
                  <c:v>4.2964200126723751E-2</c:v>
                </c:pt>
                <c:pt idx="77">
                  <c:v>5.140962646527994E-2</c:v>
                </c:pt>
                <c:pt idx="78">
                  <c:v>6.2012980692656781E-2</c:v>
                </c:pt>
                <c:pt idx="79">
                  <c:v>9.0167857337799098E-2</c:v>
                </c:pt>
                <c:pt idx="80">
                  <c:v>0.10329668202472954</c:v>
                </c:pt>
                <c:pt idx="81">
                  <c:v>0.10889893373536626</c:v>
                </c:pt>
                <c:pt idx="82">
                  <c:v>0.1021339280145326</c:v>
                </c:pt>
                <c:pt idx="83">
                  <c:v>8.6105121145753527E-2</c:v>
                </c:pt>
                <c:pt idx="84">
                  <c:v>8.1355948169704012E-2</c:v>
                </c:pt>
                <c:pt idx="85">
                  <c:v>7.2978577942736683E-2</c:v>
                </c:pt>
                <c:pt idx="86">
                  <c:v>6.2143825994545078E-2</c:v>
                </c:pt>
                <c:pt idx="87">
                  <c:v>5.1474523724137085E-2</c:v>
                </c:pt>
                <c:pt idx="88">
                  <c:v>5.5702907554713514E-2</c:v>
                </c:pt>
                <c:pt idx="89">
                  <c:v>7.3394494340489849E-2</c:v>
                </c:pt>
                <c:pt idx="90">
                  <c:v>8.8860430085160785E-2</c:v>
                </c:pt>
                <c:pt idx="91">
                  <c:v>9.7196263398238891E-2</c:v>
                </c:pt>
                <c:pt idx="92">
                  <c:v>9.6954936293343993E-2</c:v>
                </c:pt>
                <c:pt idx="93">
                  <c:v>9.5419393962069707E-2</c:v>
                </c:pt>
                <c:pt idx="94">
                  <c:v>0.10725478873488899</c:v>
                </c:pt>
                <c:pt idx="95">
                  <c:v>0.12011330900816074</c:v>
                </c:pt>
                <c:pt idx="96">
                  <c:v>0.12721004613830234</c:v>
                </c:pt>
                <c:pt idx="97">
                  <c:v>0.13659619802235706</c:v>
                </c:pt>
                <c:pt idx="98">
                  <c:v>0.13908129552025969</c:v>
                </c:pt>
                <c:pt idx="99">
                  <c:v>0.14701492609363129</c:v>
                </c:pt>
                <c:pt idx="100">
                  <c:v>0.15805580178488798</c:v>
                </c:pt>
                <c:pt idx="101">
                  <c:v>0.16490924393694015</c:v>
                </c:pt>
                <c:pt idx="102">
                  <c:v>0.16125827879455154</c:v>
                </c:pt>
                <c:pt idx="103">
                  <c:v>0.14453249409014965</c:v>
                </c:pt>
                <c:pt idx="104">
                  <c:v>0.12473118804266348</c:v>
                </c:pt>
                <c:pt idx="105">
                  <c:v>0.12705531055334879</c:v>
                </c:pt>
                <c:pt idx="106">
                  <c:v>0.13896577075172931</c:v>
                </c:pt>
                <c:pt idx="107">
                  <c:v>0.1464906149774394</c:v>
                </c:pt>
                <c:pt idx="108">
                  <c:v>0.13576375866251128</c:v>
                </c:pt>
                <c:pt idx="109">
                  <c:v>0.11326039998702826</c:v>
                </c:pt>
                <c:pt idx="110">
                  <c:v>0.10262640726665602</c:v>
                </c:pt>
                <c:pt idx="111">
                  <c:v>9.7421201024766896E-2</c:v>
                </c:pt>
                <c:pt idx="112">
                  <c:v>9.9161229821929459E-2</c:v>
                </c:pt>
                <c:pt idx="113">
                  <c:v>0.1137148096383815</c:v>
                </c:pt>
                <c:pt idx="114">
                  <c:v>0.14280639614737756</c:v>
                </c:pt>
                <c:pt idx="115">
                  <c:v>0.16108751380722425</c:v>
                </c:pt>
                <c:pt idx="116">
                  <c:v>0.16828478947012571</c:v>
                </c:pt>
                <c:pt idx="117">
                  <c:v>0.16180825854078604</c:v>
                </c:pt>
                <c:pt idx="118">
                  <c:v>0.15273818451474142</c:v>
                </c:pt>
                <c:pt idx="119">
                  <c:v>0.14956771908358876</c:v>
                </c:pt>
                <c:pt idx="120">
                  <c:v>0.14141307382273799</c:v>
                </c:pt>
                <c:pt idx="121">
                  <c:v>0.13872483521213003</c:v>
                </c:pt>
                <c:pt idx="122">
                  <c:v>0.14347183572191755</c:v>
                </c:pt>
                <c:pt idx="123">
                  <c:v>0.14813433015319885</c:v>
                </c:pt>
                <c:pt idx="124">
                  <c:v>0.14757630232837213</c:v>
                </c:pt>
                <c:pt idx="125">
                  <c:v>0.15350043130240484</c:v>
                </c:pt>
                <c:pt idx="126">
                  <c:v>0.15644891016479456</c:v>
                </c:pt>
                <c:pt idx="127">
                  <c:v>0.14641147981147767</c:v>
                </c:pt>
                <c:pt idx="128">
                  <c:v>0.11762894462727082</c:v>
                </c:pt>
                <c:pt idx="129">
                  <c:v>7.6161920903937266E-2</c:v>
                </c:pt>
                <c:pt idx="130">
                  <c:v>4.8773235466174993E-2</c:v>
                </c:pt>
                <c:pt idx="131">
                  <c:v>3.5346097362249376E-2</c:v>
                </c:pt>
                <c:pt idx="132">
                  <c:v>3.4287216892156171E-2</c:v>
                </c:pt>
                <c:pt idx="133">
                  <c:v>4.3655572521644342E-2</c:v>
                </c:pt>
                <c:pt idx="134">
                  <c:v>6.6658715563192139E-2</c:v>
                </c:pt>
                <c:pt idx="135">
                  <c:v>9.3683186237588312E-2</c:v>
                </c:pt>
                <c:pt idx="136">
                  <c:v>0.12641509281832486</c:v>
                </c:pt>
                <c:pt idx="137">
                  <c:v>0.15502742149720997</c:v>
                </c:pt>
                <c:pt idx="138">
                  <c:v>0.15831873855771958</c:v>
                </c:pt>
                <c:pt idx="139">
                  <c:v>0.14166666693542929</c:v>
                </c:pt>
                <c:pt idx="140">
                  <c:v>0.11581508615351502</c:v>
                </c:pt>
                <c:pt idx="141">
                  <c:v>9.738303071045043E-2</c:v>
                </c:pt>
                <c:pt idx="142">
                  <c:v>0.10418604818147402</c:v>
                </c:pt>
                <c:pt idx="143">
                  <c:v>0.16271698001074697</c:v>
                </c:pt>
                <c:pt idx="144">
                  <c:v>0.18641343923330039</c:v>
                </c:pt>
                <c:pt idx="145">
                  <c:v>0.17679409718445402</c:v>
                </c:pt>
                <c:pt idx="146">
                  <c:v>0.14390563509255</c:v>
                </c:pt>
                <c:pt idx="147">
                  <c:v>9.162436719779489E-2</c:v>
                </c:pt>
                <c:pt idx="148">
                  <c:v>8.2948157876739814E-2</c:v>
                </c:pt>
                <c:pt idx="149">
                  <c:v>6.4137086893641407E-2</c:v>
                </c:pt>
                <c:pt idx="150">
                  <c:v>5.3397474505817277E-2</c:v>
                </c:pt>
                <c:pt idx="151">
                  <c:v>4.3436752730848974E-2</c:v>
                </c:pt>
                <c:pt idx="152">
                  <c:v>3.9891660923268013E-2</c:v>
                </c:pt>
                <c:pt idx="153">
                  <c:v>4.384032746337712E-2</c:v>
                </c:pt>
                <c:pt idx="154">
                  <c:v>6.5035861560546235E-2</c:v>
                </c:pt>
                <c:pt idx="155">
                  <c:v>7.507331386944624E-2</c:v>
                </c:pt>
                <c:pt idx="156">
                  <c:v>7.2143530858445742E-2</c:v>
                </c:pt>
                <c:pt idx="157">
                  <c:v>6.6791044375898112E-2</c:v>
                </c:pt>
                <c:pt idx="158">
                  <c:v>4.9907579639550559E-2</c:v>
                </c:pt>
                <c:pt idx="159">
                  <c:v>4.8683016255319497E-2</c:v>
                </c:pt>
                <c:pt idx="160">
                  <c:v>4.3525180103063034E-2</c:v>
                </c:pt>
                <c:pt idx="161">
                  <c:v>2.8825622580647806E-2</c:v>
                </c:pt>
                <c:pt idx="162">
                  <c:v>1.9805482133798232E-2</c:v>
                </c:pt>
                <c:pt idx="163">
                  <c:v>9.5406366384446061E-3</c:v>
                </c:pt>
                <c:pt idx="164">
                  <c:v>7.3943669520421937E-3</c:v>
                </c:pt>
                <c:pt idx="165">
                  <c:v>9.1629959968052028E-3</c:v>
                </c:pt>
                <c:pt idx="166">
                  <c:v>1.052631497144314E-2</c:v>
                </c:pt>
                <c:pt idx="167">
                  <c:v>1.2948381328237279E-2</c:v>
                </c:pt>
                <c:pt idx="168">
                  <c:v>1.0113338156420213E-2</c:v>
                </c:pt>
                <c:pt idx="169">
                  <c:v>1.1826086257557445E-2</c:v>
                </c:pt>
                <c:pt idx="170">
                  <c:v>1.4596004324945915E-2</c:v>
                </c:pt>
                <c:pt idx="171">
                  <c:v>1.5544041563793031E-2</c:v>
                </c:pt>
                <c:pt idx="172">
                  <c:v>1.3058419956288026E-2</c:v>
                </c:pt>
                <c:pt idx="173">
                  <c:v>9.3749565287166176E-3</c:v>
                </c:pt>
                <c:pt idx="174">
                  <c:v>1.5772211320678575E-2</c:v>
                </c:pt>
                <c:pt idx="175">
                  <c:v>2.8685258615169431E-2</c:v>
                </c:pt>
                <c:pt idx="176">
                  <c:v>4.0944882365852135E-2</c:v>
                </c:pt>
                <c:pt idx="177">
                  <c:v>4.513618863302972E-2</c:v>
                </c:pt>
                <c:pt idx="178">
                  <c:v>3.615384750379963E-2</c:v>
                </c:pt>
                <c:pt idx="179">
                  <c:v>2.7428571041468085E-2</c:v>
                </c:pt>
                <c:pt idx="180">
                  <c:v>2.0532318803837091E-2</c:v>
                </c:pt>
                <c:pt idx="181">
                  <c:v>2.0037806410423731E-2</c:v>
                </c:pt>
                <c:pt idx="182">
                  <c:v>2.3706489983170695E-2</c:v>
                </c:pt>
                <c:pt idx="183">
                  <c:v>2.5396825396825369E-2</c:v>
                </c:pt>
                <c:pt idx="184">
                  <c:v>1.9312905858064201E-2</c:v>
                </c:pt>
                <c:pt idx="185">
                  <c:v>1.0691244976779127E-2</c:v>
                </c:pt>
                <c:pt idx="186">
                  <c:v>7.3937153784137451E-3</c:v>
                </c:pt>
                <c:pt idx="187">
                  <c:v>8.8642656087628245E-3</c:v>
                </c:pt>
                <c:pt idx="188">
                  <c:v>1.4338235175577854E-2</c:v>
                </c:pt>
                <c:pt idx="189">
                  <c:v>1.608775109016437E-2</c:v>
                </c:pt>
                <c:pt idx="190">
                  <c:v>1.6423358189095443E-2</c:v>
                </c:pt>
                <c:pt idx="191">
                  <c:v>6.902814866274953E-3</c:v>
                </c:pt>
                <c:pt idx="192">
                  <c:v>-1.8066851809822883E-3</c:v>
                </c:pt>
                <c:pt idx="193">
                  <c:v>-7.2859751277038797E-3</c:v>
                </c:pt>
                <c:pt idx="194">
                  <c:v>-4.4653890161774241E-3</c:v>
                </c:pt>
                <c:pt idx="195">
                  <c:v>6.3999999056862248E-3</c:v>
                </c:pt>
                <c:pt idx="196">
                  <c:v>1.4201717023280692E-2</c:v>
                </c:pt>
                <c:pt idx="197">
                  <c:v>1.9483102703328516E-2</c:v>
                </c:pt>
                <c:pt idx="198">
                  <c:v>2.9220138619242709E-2</c:v>
                </c:pt>
                <c:pt idx="199">
                  <c:v>3.9607842363318518E-2</c:v>
                </c:pt>
                <c:pt idx="200">
                  <c:v>3.4042552682057838E-2</c:v>
                </c:pt>
                <c:pt idx="201">
                  <c:v>2.9063097084413587E-2</c:v>
                </c:pt>
                <c:pt idx="202">
                  <c:v>2.1839081108755983E-2</c:v>
                </c:pt>
                <c:pt idx="203">
                  <c:v>2.0132954702826129E-2</c:v>
                </c:pt>
                <c:pt idx="204">
                  <c:v>2.4929178914920337E-2</c:v>
                </c:pt>
                <c:pt idx="205">
                  <c:v>2.6291080214976972E-2</c:v>
                </c:pt>
                <c:pt idx="206">
                  <c:v>2.7264238469311128E-2</c:v>
                </c:pt>
                <c:pt idx="207">
                  <c:v>2.7356746064375957E-2</c:v>
                </c:pt>
                <c:pt idx="208">
                  <c:v>2.4287028419582194E-2</c:v>
                </c:pt>
                <c:pt idx="209">
                  <c:v>1.5722120549289332E-2</c:v>
                </c:pt>
                <c:pt idx="210">
                  <c:v>1.3114753895942063E-2</c:v>
                </c:pt>
                <c:pt idx="211">
                  <c:v>1.4207649651300062E-2</c:v>
                </c:pt>
                <c:pt idx="212">
                  <c:v>1.7044423640373674E-2</c:v>
                </c:pt>
                <c:pt idx="213">
                  <c:v>2.3042304417148527E-2</c:v>
                </c:pt>
                <c:pt idx="214">
                  <c:v>2.4753363257147797E-2</c:v>
                </c:pt>
                <c:pt idx="215">
                  <c:v>2.7046263444109743E-2</c:v>
                </c:pt>
                <c:pt idx="216">
                  <c:v>2.7939876978853428E-2</c:v>
                </c:pt>
                <c:pt idx="217">
                  <c:v>2.7695004607603376E-2</c:v>
                </c:pt>
                <c:pt idx="218">
                  <c:v>3.1762652837467216E-2</c:v>
                </c:pt>
                <c:pt idx="219">
                  <c:v>3.2871972452875216E-2</c:v>
                </c:pt>
                <c:pt idx="220">
                  <c:v>3.3190760716786352E-2</c:v>
                </c:pt>
                <c:pt idx="221">
                  <c:v>3.63636364091652E-2</c:v>
                </c:pt>
                <c:pt idx="222">
                  <c:v>3.6428378747861055E-2</c:v>
                </c:pt>
                <c:pt idx="223">
                  <c:v>2.9428952064791486E-2</c:v>
                </c:pt>
                <c:pt idx="224">
                  <c:v>2.1827243305154259E-2</c:v>
                </c:pt>
                <c:pt idx="225">
                  <c:v>1.7114428114630018E-2</c:v>
                </c:pt>
                <c:pt idx="226">
                  <c:v>2.0198019344318415E-2</c:v>
                </c:pt>
                <c:pt idx="227">
                  <c:v>3.0980392090401539E-2</c:v>
                </c:pt>
                <c:pt idx="228">
                  <c:v>3.3170731604627704E-2</c:v>
                </c:pt>
                <c:pt idx="229">
                  <c:v>3.8958534115709841E-2</c:v>
                </c:pt>
                <c:pt idx="230">
                  <c:v>4.9042145752246594E-2</c:v>
                </c:pt>
                <c:pt idx="231">
                  <c:v>3.8831290506307757E-2</c:v>
                </c:pt>
                <c:pt idx="232">
                  <c:v>2.7112349563112273E-2</c:v>
                </c:pt>
                <c:pt idx="233">
                  <c:v>1.4179104926539962E-2</c:v>
                </c:pt>
                <c:pt idx="234">
                  <c:v>1.6744186114409313E-2</c:v>
                </c:pt>
                <c:pt idx="235">
                  <c:v>2.294172085608397E-2</c:v>
                </c:pt>
                <c:pt idx="236">
                  <c:v>2.0456620845056468E-2</c:v>
                </c:pt>
                <c:pt idx="237">
                  <c:v>1.3906678847445939E-2</c:v>
                </c:pt>
                <c:pt idx="238">
                  <c:v>1.3855970807529646E-2</c:v>
                </c:pt>
                <c:pt idx="239">
                  <c:v>3.7124658384833233E-2</c:v>
                </c:pt>
                <c:pt idx="240">
                  <c:v>4.8964895979511418E-2</c:v>
                </c:pt>
                <c:pt idx="241">
                  <c:v>5.3122251773949976E-2</c:v>
                </c:pt>
                <c:pt idx="242">
                  <c:v>4.2582897217621464E-2</c:v>
                </c:pt>
                <c:pt idx="243">
                  <c:v>2.0051857935023638E-2</c:v>
                </c:pt>
                <c:pt idx="244">
                  <c:v>1.2736661205459011E-2</c:v>
                </c:pt>
                <c:pt idx="245">
                  <c:v>8.2901552560981206E-3</c:v>
                </c:pt>
                <c:pt idx="246">
                  <c:v>9.6219930446238278E-3</c:v>
                </c:pt>
                <c:pt idx="247">
                  <c:v>9.9315069068303796E-3</c:v>
                </c:pt>
                <c:pt idx="248">
                  <c:v>7.173355526885839E-3</c:v>
                </c:pt>
                <c:pt idx="249">
                  <c:v>6.5012835595986496E-3</c:v>
                </c:pt>
                <c:pt idx="250">
                  <c:v>1.3287904721345098E-2</c:v>
                </c:pt>
                <c:pt idx="251">
                  <c:v>1.734693879465863E-2</c:v>
                </c:pt>
                <c:pt idx="252">
                  <c:v>1.6175232140801996E-2</c:v>
                </c:pt>
                <c:pt idx="253">
                  <c:v>1.4478114699800459E-2</c:v>
                </c:pt>
                <c:pt idx="254">
                  <c:v>1.0402685284760399E-2</c:v>
                </c:pt>
                <c:pt idx="255">
                  <c:v>8.3682007818742764E-3</c:v>
                </c:pt>
                <c:pt idx="256">
                  <c:v>2.6688905440922514E-3</c:v>
                </c:pt>
                <c:pt idx="257">
                  <c:v>2.0050120764585682E-3</c:v>
                </c:pt>
                <c:pt idx="258">
                  <c:v>4.3514640618581846E-3</c:v>
                </c:pt>
                <c:pt idx="259">
                  <c:v>3.6666668566966609E-3</c:v>
                </c:pt>
                <c:pt idx="260">
                  <c:v>2.6578071127581126E-3</c:v>
                </c:pt>
                <c:pt idx="261">
                  <c:v>2.0033392617254792E-3</c:v>
                </c:pt>
                <c:pt idx="262">
                  <c:v>5.6666664030765616E-3</c:v>
                </c:pt>
                <c:pt idx="263">
                  <c:v>1.3609958463669525E-2</c:v>
                </c:pt>
                <c:pt idx="264">
                  <c:v>2.0181968659651557E-2</c:v>
                </c:pt>
                <c:pt idx="265">
                  <c:v>1.9439868028593311E-2</c:v>
                </c:pt>
                <c:pt idx="266">
                  <c:v>1.8923327999999948E-2</c:v>
                </c:pt>
                <c:pt idx="267">
                  <c:v>1.458792799999992E-2</c:v>
                </c:pt>
                <c:pt idx="268">
                  <c:v>1.1145454546684887E-2</c:v>
                </c:pt>
                <c:pt idx="269">
                  <c:v>1.4356276739562676E-2</c:v>
                </c:pt>
                <c:pt idx="270">
                  <c:v>1.8679355885262219E-2</c:v>
                </c:pt>
                <c:pt idx="271">
                  <c:v>2.0098522167487684E-2</c:v>
                </c:pt>
                <c:pt idx="272">
                  <c:v>1.5625E-2</c:v>
                </c:pt>
                <c:pt idx="273">
                  <c:v>1.4048780487804878E-2</c:v>
                </c:pt>
                <c:pt idx="274">
                  <c:v>1.4424951267056531E-2</c:v>
                </c:pt>
                <c:pt idx="275">
                  <c:v>1.9767441860465116E-2</c:v>
                </c:pt>
                <c:pt idx="276">
                  <c:v>2.4639076034648703E-2</c:v>
                </c:pt>
                <c:pt idx="277">
                  <c:v>1.6475095785440614E-2</c:v>
                </c:pt>
                <c:pt idx="278">
                  <c:v>1.2547528517110265E-2</c:v>
                </c:pt>
                <c:pt idx="279">
                  <c:v>1.2225405921680994E-2</c:v>
                </c:pt>
                <c:pt idx="280">
                  <c:v>1.6698292220113854E-2</c:v>
                </c:pt>
                <c:pt idx="281">
                  <c:v>3.1728045325779039E-2</c:v>
                </c:pt>
                <c:pt idx="282">
                  <c:v>4.7565543071161044E-2</c:v>
                </c:pt>
                <c:pt idx="283">
                  <c:v>6.0628465804066535E-2</c:v>
                </c:pt>
                <c:pt idx="284">
                  <c:v>6.7992766726943946E-2</c:v>
                </c:pt>
                <c:pt idx="285">
                  <c:v>6.9162210338680918E-2</c:v>
                </c:pt>
                <c:pt idx="286">
                  <c:v>6.9702276707530639E-2</c:v>
                </c:pt>
                <c:pt idx="287">
                  <c:v>7.0973298880275634E-2</c:v>
                </c:pt>
                <c:pt idx="288">
                  <c:v>6.5430016863406409E-2</c:v>
                </c:pt>
                <c:pt idx="289">
                  <c:v>5.7190357439733996E-2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D-4732-91A9-B1BA84CBE7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331864"/>
        <c:axId val="1049339408"/>
      </c:scatterChart>
      <c:valAx>
        <c:axId val="1049331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39408"/>
        <c:crosses val="autoZero"/>
        <c:crossBetween val="midCat"/>
        <c:majorUnit val="10000"/>
      </c:valAx>
      <c:valAx>
        <c:axId val="1049339408"/>
        <c:scaling>
          <c:orientation val="minMax"/>
          <c:max val="0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31864"/>
        <c:crosses val="autoZero"/>
        <c:crossBetween val="midCat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142875</xdr:rowOff>
    </xdr:from>
    <xdr:to>
      <xdr:col>3</xdr:col>
      <xdr:colOff>50211</xdr:colOff>
      <xdr:row>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42875"/>
          <a:ext cx="1840911" cy="7048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3</xdr:col>
      <xdr:colOff>342900</xdr:colOff>
      <xdr:row>1</xdr:row>
      <xdr:rowOff>38100</xdr:rowOff>
    </xdr:from>
    <xdr:to>
      <xdr:col>10</xdr:col>
      <xdr:colOff>209937</xdr:colOff>
      <xdr:row>2</xdr:row>
      <xdr:rowOff>177341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171700" y="228600"/>
          <a:ext cx="4134237" cy="32974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24</xdr:col>
      <xdr:colOff>94354</xdr:colOff>
      <xdr:row>37</xdr:row>
      <xdr:rowOff>54783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1143000"/>
          <a:ext cx="14724754" cy="5960283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209550</xdr:colOff>
      <xdr:row>2</xdr:row>
      <xdr:rowOff>161925</xdr:rowOff>
    </xdr:from>
    <xdr:to>
      <xdr:col>28</xdr:col>
      <xdr:colOff>415842</xdr:colOff>
      <xdr:row>58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63150" y="542925"/>
          <a:ext cx="7521492" cy="106299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0</xdr:colOff>
      <xdr:row>3</xdr:row>
      <xdr:rowOff>142875</xdr:rowOff>
    </xdr:from>
    <xdr:to>
      <xdr:col>14</xdr:col>
      <xdr:colOff>399098</xdr:colOff>
      <xdr:row>89</xdr:row>
      <xdr:rowOff>19727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0" y="714375"/>
          <a:ext cx="8933498" cy="16259852"/>
          <a:chOff x="0" y="714375"/>
          <a:chExt cx="8933498" cy="16259852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525" y="8420100"/>
            <a:ext cx="3486150" cy="2880903"/>
          </a:xfrm>
          <a:prstGeom prst="rect">
            <a:avLst/>
          </a:prstGeom>
          <a:ln>
            <a:prstDash val="solid"/>
          </a:ln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257734</xdr:colOff>
      <xdr:row>1</xdr:row>
      <xdr:rowOff>460243</xdr:rowOff>
    </xdr:from>
    <xdr:to>
      <xdr:col>22</xdr:col>
      <xdr:colOff>465344</xdr:colOff>
      <xdr:row>42</xdr:row>
      <xdr:rowOff>73090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055" y="650743"/>
          <a:ext cx="14345432" cy="810370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200025</xdr:colOff>
      <xdr:row>36</xdr:row>
      <xdr:rowOff>76206</xdr:rowOff>
    </xdr:from>
    <xdr:to>
      <xdr:col>11</xdr:col>
      <xdr:colOff>504825</xdr:colOff>
      <xdr:row>50</xdr:row>
      <xdr:rowOff>152406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8</xdr:row>
      <xdr:rowOff>95250</xdr:rowOff>
    </xdr:from>
    <xdr:to>
      <xdr:col>18</xdr:col>
      <xdr:colOff>571500</xdr:colOff>
      <xdr:row>22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www.xe.com/currencytables/?from=NZD&amp;date=2004-07-02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www.stats.govt.nz/large-datasets/csv-files-for-download/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xe.com/currency/krw-south-korean-won/" TargetMode="External"/><Relationship Id="rId117" Type="http://schemas.openxmlformats.org/officeDocument/2006/relationships/hyperlink" Target="https://www.xe.com/currency/mwk-malawian-kwacha/" TargetMode="External"/><Relationship Id="rId21" Type="http://schemas.openxmlformats.org/officeDocument/2006/relationships/hyperlink" Target="https://www.xe.com/currency/idr-indonesian-rupiah/" TargetMode="External"/><Relationship Id="rId42" Type="http://schemas.openxmlformats.org/officeDocument/2006/relationships/hyperlink" Target="https://www.xe.com/currency/ars-argentine-peso/" TargetMode="External"/><Relationship Id="rId47" Type="http://schemas.openxmlformats.org/officeDocument/2006/relationships/hyperlink" Target="https://www.xe.com/currency/bhd-bahraini-dinar/" TargetMode="External"/><Relationship Id="rId63" Type="http://schemas.openxmlformats.org/officeDocument/2006/relationships/hyperlink" Target="https://www.xe.com/currency/bgn-bulgarian-lev/" TargetMode="External"/><Relationship Id="rId68" Type="http://schemas.openxmlformats.org/officeDocument/2006/relationships/hyperlink" Target="https://www.xe.com/currency/crc-costa-rican-colon/" TargetMode="External"/><Relationship Id="rId84" Type="http://schemas.openxmlformats.org/officeDocument/2006/relationships/hyperlink" Target="https://www.xe.com/currency/gtq-guatemalan-quetzal/" TargetMode="External"/><Relationship Id="rId89" Type="http://schemas.openxmlformats.org/officeDocument/2006/relationships/hyperlink" Target="https://www.xe.com/currency/lak-lao-kip/" TargetMode="External"/><Relationship Id="rId112" Type="http://schemas.openxmlformats.org/officeDocument/2006/relationships/hyperlink" Target="https://www.xe.com/currency/azn-azerbaijan-manat/" TargetMode="External"/><Relationship Id="rId133" Type="http://schemas.openxmlformats.org/officeDocument/2006/relationships/hyperlink" Target="https://www.xe.com/currency/xpt-platinum-ounce/" TargetMode="External"/><Relationship Id="rId138" Type="http://schemas.openxmlformats.org/officeDocument/2006/relationships/hyperlink" Target="https://www.xe.com/currency/vuv-ni-vanuatu-vatu/" TargetMode="External"/><Relationship Id="rId154" Type="http://schemas.openxmlformats.org/officeDocument/2006/relationships/hyperlink" Target="https://www.xe.com/currency/fkp-falkland-island-pound/" TargetMode="External"/><Relationship Id="rId159" Type="http://schemas.openxmlformats.org/officeDocument/2006/relationships/hyperlink" Target="https://www.xe.com/currency/tmt-turkmenistani-manat/" TargetMode="External"/><Relationship Id="rId175" Type="http://schemas.openxmlformats.org/officeDocument/2006/relationships/hyperlink" Target="https://www.xe.com/currency/xcg-caribbean-guilder/" TargetMode="External"/><Relationship Id="rId170" Type="http://schemas.openxmlformats.org/officeDocument/2006/relationships/hyperlink" Target="https://www.xe.com/currency/link-chainlink/" TargetMode="External"/><Relationship Id="rId16" Type="http://schemas.openxmlformats.org/officeDocument/2006/relationships/hyperlink" Target="https://www.xe.com/currency/hkd-hong-kong-dollar/" TargetMode="External"/><Relationship Id="rId107" Type="http://schemas.openxmlformats.org/officeDocument/2006/relationships/hyperlink" Target="https://www.xe.com/currency/kyd-caymanian-dollar/" TargetMode="External"/><Relationship Id="rId11" Type="http://schemas.openxmlformats.org/officeDocument/2006/relationships/hyperlink" Target="https://www.xe.com/currency/cny-chinese-yuan-renminbi/" TargetMode="External"/><Relationship Id="rId32" Type="http://schemas.openxmlformats.org/officeDocument/2006/relationships/hyperlink" Target="https://www.xe.com/currency/dkk-danish-krone/" TargetMode="External"/><Relationship Id="rId37" Type="http://schemas.openxmlformats.org/officeDocument/2006/relationships/hyperlink" Target="https://www.xe.com/currency/xau-gold-ounce/" TargetMode="External"/><Relationship Id="rId53" Type="http://schemas.openxmlformats.org/officeDocument/2006/relationships/hyperlink" Target="https://www.xe.com/currency/ugx-ugandan-shilling/" TargetMode="External"/><Relationship Id="rId58" Type="http://schemas.openxmlformats.org/officeDocument/2006/relationships/hyperlink" Target="https://www.xe.com/currency/xaf-central-african-cfa-franc-beac/" TargetMode="External"/><Relationship Id="rId74" Type="http://schemas.openxmlformats.org/officeDocument/2006/relationships/hyperlink" Target="https://www.xe.com/currency/mur-mauritian-rupee/" TargetMode="External"/><Relationship Id="rId79" Type="http://schemas.openxmlformats.org/officeDocument/2006/relationships/hyperlink" Target="https://www.xe.com/currency/xpf-cfp-franc/" TargetMode="External"/><Relationship Id="rId102" Type="http://schemas.openxmlformats.org/officeDocument/2006/relationships/hyperlink" Target="https://www.xe.com/currency/kzt-kazakhstani-tenge/" TargetMode="External"/><Relationship Id="rId123" Type="http://schemas.openxmlformats.org/officeDocument/2006/relationships/hyperlink" Target="https://www.xe.com/currency/mvr-maldivian-rufiyaa/" TargetMode="External"/><Relationship Id="rId128" Type="http://schemas.openxmlformats.org/officeDocument/2006/relationships/hyperlink" Target="https://www.xe.com/currency/kgs-kyrgyzstani-som/" TargetMode="External"/><Relationship Id="rId144" Type="http://schemas.openxmlformats.org/officeDocument/2006/relationships/hyperlink" Target="https://www.xe.com/currency/svc-salvadoran-colon/" TargetMode="External"/><Relationship Id="rId149" Type="http://schemas.openxmlformats.org/officeDocument/2006/relationships/hyperlink" Target="https://www.xe.com/currency/awg-aruban-or-dutch-guilder/" TargetMode="External"/><Relationship Id="rId5" Type="http://schemas.openxmlformats.org/officeDocument/2006/relationships/hyperlink" Target="https://www.xe.com/currency/aud-australian-dollar/" TargetMode="External"/><Relationship Id="rId90" Type="http://schemas.openxmlformats.org/officeDocument/2006/relationships/hyperlink" Target="https://www.xe.com/currency/bnd-bruneian-dollar/" TargetMode="External"/><Relationship Id="rId95" Type="http://schemas.openxmlformats.org/officeDocument/2006/relationships/hyperlink" Target="https://www.xe.com/currency/nad-namibian-dollar/" TargetMode="External"/><Relationship Id="rId160" Type="http://schemas.openxmlformats.org/officeDocument/2006/relationships/hyperlink" Target="https://www.xe.com/currency/ggp-guernsey-pound/" TargetMode="External"/><Relationship Id="rId165" Type="http://schemas.openxmlformats.org/officeDocument/2006/relationships/hyperlink" Target="https://www.xe.com/currency/bch-bitcoin-cash/" TargetMode="External"/><Relationship Id="rId22" Type="http://schemas.openxmlformats.org/officeDocument/2006/relationships/hyperlink" Target="https://www.xe.com/currency/brl-brazilian-real/" TargetMode="External"/><Relationship Id="rId27" Type="http://schemas.openxmlformats.org/officeDocument/2006/relationships/hyperlink" Target="https://www.xe.com/currency/egp-egyptian-pound/" TargetMode="External"/><Relationship Id="rId43" Type="http://schemas.openxmlformats.org/officeDocument/2006/relationships/hyperlink" Target="https://www.xe.com/currency/czk-czech-koruna/" TargetMode="External"/><Relationship Id="rId48" Type="http://schemas.openxmlformats.org/officeDocument/2006/relationships/hyperlink" Target="https://www.xe.com/currency/xof-cfa-franc/" TargetMode="External"/><Relationship Id="rId64" Type="http://schemas.openxmlformats.org/officeDocument/2006/relationships/hyperlink" Target="https://www.xe.com/currency/dzd-algerian-dinar/" TargetMode="External"/><Relationship Id="rId69" Type="http://schemas.openxmlformats.org/officeDocument/2006/relationships/hyperlink" Target="https://www.xe.com/currency/xag-silver-ounce/" TargetMode="External"/><Relationship Id="rId113" Type="http://schemas.openxmlformats.org/officeDocument/2006/relationships/hyperlink" Target="https://www.xe.com/currency/sbd-solomon-islander-dollar/" TargetMode="External"/><Relationship Id="rId118" Type="http://schemas.openxmlformats.org/officeDocument/2006/relationships/hyperlink" Target="https://www.xe.com/currency/bif-burundian-franc/" TargetMode="External"/><Relationship Id="rId134" Type="http://schemas.openxmlformats.org/officeDocument/2006/relationships/hyperlink" Target="https://www.xe.com/currency/mdl-moldovan-leu/" TargetMode="External"/><Relationship Id="rId139" Type="http://schemas.openxmlformats.org/officeDocument/2006/relationships/hyperlink" Target="https://www.xe.com/currency/ang-dutch-guilder/" TargetMode="External"/><Relationship Id="rId80" Type="http://schemas.openxmlformats.org/officeDocument/2006/relationships/hyperlink" Target="https://www.xe.com/currency/ttd-trinidadian-dollar/" TargetMode="External"/><Relationship Id="rId85" Type="http://schemas.openxmlformats.org/officeDocument/2006/relationships/hyperlink" Target="https://www.xe.com/currency/npr-nepalese-rupee/" TargetMode="External"/><Relationship Id="rId150" Type="http://schemas.openxmlformats.org/officeDocument/2006/relationships/hyperlink" Target="https://www.xe.com/currency/btn-bhutanese-ngultrum/" TargetMode="External"/><Relationship Id="rId155" Type="http://schemas.openxmlformats.org/officeDocument/2006/relationships/hyperlink" Target="https://www.xe.com/currency/shp-saint-helenian-pound/" TargetMode="External"/><Relationship Id="rId171" Type="http://schemas.openxmlformats.org/officeDocument/2006/relationships/hyperlink" Target="https://www.xe.com/currency/ltc-litecoin/" TargetMode="External"/><Relationship Id="rId176" Type="http://schemas.openxmlformats.org/officeDocument/2006/relationships/hyperlink" Target="https://www.xe.com/currency/xlm-stellar-lumen/" TargetMode="External"/><Relationship Id="rId12" Type="http://schemas.openxmlformats.org/officeDocument/2006/relationships/hyperlink" Target="https://www.xe.com/currency/nzd-new-zealand-dollar/" TargetMode="External"/><Relationship Id="rId17" Type="http://schemas.openxmlformats.org/officeDocument/2006/relationships/hyperlink" Target="https://www.xe.com/currency/mxn-mexican-peso/" TargetMode="External"/><Relationship Id="rId33" Type="http://schemas.openxmlformats.org/officeDocument/2006/relationships/hyperlink" Target="https://www.xe.com/currency/pkr-pakistani-rupee/" TargetMode="External"/><Relationship Id="rId38" Type="http://schemas.openxmlformats.org/officeDocument/2006/relationships/hyperlink" Target="https://www.xe.com/currency/omr-omani-rial/" TargetMode="External"/><Relationship Id="rId59" Type="http://schemas.openxmlformats.org/officeDocument/2006/relationships/hyperlink" Target="https://www.xe.com/currency/fjd-fijian-dollar/" TargetMode="External"/><Relationship Id="rId103" Type="http://schemas.openxmlformats.org/officeDocument/2006/relationships/hyperlink" Target="https://www.xe.com/currency/pab-panamanian-balboa/" TargetMode="External"/><Relationship Id="rId108" Type="http://schemas.openxmlformats.org/officeDocument/2006/relationships/hyperlink" Target="https://www.xe.com/currency/mzn-mozambican-metical/" TargetMode="External"/><Relationship Id="rId124" Type="http://schemas.openxmlformats.org/officeDocument/2006/relationships/hyperlink" Target="https://www.xe.com/currency/cdf-congolese-franc/" TargetMode="External"/><Relationship Id="rId129" Type="http://schemas.openxmlformats.org/officeDocument/2006/relationships/hyperlink" Target="https://www.xe.com/currency/lrd-liberian-dollar/" TargetMode="External"/><Relationship Id="rId54" Type="http://schemas.openxmlformats.org/officeDocument/2006/relationships/hyperlink" Target="https://www.xe.com/currency/ron-romanian-leu/" TargetMode="External"/><Relationship Id="rId70" Type="http://schemas.openxmlformats.org/officeDocument/2006/relationships/hyperlink" Target="https://www.xe.com/currency/syp-syrian-pound/" TargetMode="External"/><Relationship Id="rId75" Type="http://schemas.openxmlformats.org/officeDocument/2006/relationships/hyperlink" Target="https://www.xe.com/currency/aoa-angolan-kwanza/" TargetMode="External"/><Relationship Id="rId91" Type="http://schemas.openxmlformats.org/officeDocument/2006/relationships/hyperlink" Target="https://www.xe.com/currency/bwp-botswana-pula/" TargetMode="External"/><Relationship Id="rId96" Type="http://schemas.openxmlformats.org/officeDocument/2006/relationships/hyperlink" Target="https://www.xe.com/currency/pgk-papua-new-guinean-kina/" TargetMode="External"/><Relationship Id="rId140" Type="http://schemas.openxmlformats.org/officeDocument/2006/relationships/hyperlink" Target="https://www.xe.com/currency/mru-mauritanian-ouguiya/" TargetMode="External"/><Relationship Id="rId145" Type="http://schemas.openxmlformats.org/officeDocument/2006/relationships/hyperlink" Target="https://www.xe.com/currency/xpd-palladium-ounce/" TargetMode="External"/><Relationship Id="rId161" Type="http://schemas.openxmlformats.org/officeDocument/2006/relationships/hyperlink" Target="https://www.xe.com/currency/imp-isle-of-man-pound/" TargetMode="External"/><Relationship Id="rId166" Type="http://schemas.openxmlformats.org/officeDocument/2006/relationships/hyperlink" Target="https://www.xe.com/currency/btc-bitcoin/" TargetMode="External"/><Relationship Id="rId1" Type="http://schemas.openxmlformats.org/officeDocument/2006/relationships/hyperlink" Target="https://www.xe.com/currency/usd-us-dollar/" TargetMode="External"/><Relationship Id="rId6" Type="http://schemas.openxmlformats.org/officeDocument/2006/relationships/hyperlink" Target="https://www.xe.com/currency/cad-canadian-dollar/" TargetMode="External"/><Relationship Id="rId23" Type="http://schemas.openxmlformats.org/officeDocument/2006/relationships/hyperlink" Target="https://www.xe.com/currency/sar-saudi-arabian-riyal/" TargetMode="External"/><Relationship Id="rId28" Type="http://schemas.openxmlformats.org/officeDocument/2006/relationships/hyperlink" Target="https://www.xe.com/currency/iqd-iraqi-dinar/" TargetMode="External"/><Relationship Id="rId49" Type="http://schemas.openxmlformats.org/officeDocument/2006/relationships/hyperlink" Target="https://www.xe.com/currency/lkr-sri-lankan-rupee/" TargetMode="External"/><Relationship Id="rId114" Type="http://schemas.openxmlformats.org/officeDocument/2006/relationships/hyperlink" Target="https://www.xe.com/currency/top-tongan-pa'anga/" TargetMode="External"/><Relationship Id="rId119" Type="http://schemas.openxmlformats.org/officeDocument/2006/relationships/hyperlink" Target="https://www.xe.com/currency/htg-haitian-gourde/" TargetMode="External"/><Relationship Id="rId10" Type="http://schemas.openxmlformats.org/officeDocument/2006/relationships/hyperlink" Target="https://www.xe.com/currency/jpy-japanese-yen/" TargetMode="External"/><Relationship Id="rId31" Type="http://schemas.openxmlformats.org/officeDocument/2006/relationships/hyperlink" Target="https://www.xe.com/currency/rub-russian-ruble/" TargetMode="External"/><Relationship Id="rId44" Type="http://schemas.openxmlformats.org/officeDocument/2006/relationships/hyperlink" Target="https://www.xe.com/currency/vnd-vietnamese-dong/" TargetMode="External"/><Relationship Id="rId52" Type="http://schemas.openxmlformats.org/officeDocument/2006/relationships/hyperlink" Target="https://www.xe.com/currency/tnd-tunisian-dinar/" TargetMode="External"/><Relationship Id="rId60" Type="http://schemas.openxmlformats.org/officeDocument/2006/relationships/hyperlink" Target="https://www.xe.com/currency/ves-venezuelan-bol%C3%ADvar/" TargetMode="External"/><Relationship Id="rId65" Type="http://schemas.openxmlformats.org/officeDocument/2006/relationships/hyperlink" Target="https://www.xe.com/currency/irr-iranian-rial/" TargetMode="External"/><Relationship Id="rId73" Type="http://schemas.openxmlformats.org/officeDocument/2006/relationships/hyperlink" Target="https://www.xe.com/currency/ghs-ghanaian-cedi/" TargetMode="External"/><Relationship Id="rId78" Type="http://schemas.openxmlformats.org/officeDocument/2006/relationships/hyperlink" Target="https://www.xe.com/currency/lbp-lebanese-pound/" TargetMode="External"/><Relationship Id="rId81" Type="http://schemas.openxmlformats.org/officeDocument/2006/relationships/hyperlink" Target="https://www.xe.com/currency/tzs-tanzanian-shilling/" TargetMode="External"/><Relationship Id="rId86" Type="http://schemas.openxmlformats.org/officeDocument/2006/relationships/hyperlink" Target="https://www.xe.com/currency/bob-bolivian-bol%C3%ADviano/" TargetMode="External"/><Relationship Id="rId94" Type="http://schemas.openxmlformats.org/officeDocument/2006/relationships/hyperlink" Target="https://www.xe.com/currency/etb-ethiopian-birr/" TargetMode="External"/><Relationship Id="rId99" Type="http://schemas.openxmlformats.org/officeDocument/2006/relationships/hyperlink" Target="https://www.xe.com/currency/bmd-bermudian-dollar/" TargetMode="External"/><Relationship Id="rId101" Type="http://schemas.openxmlformats.org/officeDocument/2006/relationships/hyperlink" Target="https://www.xe.com/currency/bam-bosnia-herzegovina-convertible-mark/" TargetMode="External"/><Relationship Id="rId122" Type="http://schemas.openxmlformats.org/officeDocument/2006/relationships/hyperlink" Target="https://www.xe.com/currency/mnt-mongolian-tughrik/" TargetMode="External"/><Relationship Id="rId130" Type="http://schemas.openxmlformats.org/officeDocument/2006/relationships/hyperlink" Target="https://www.xe.com/currency/lsl-basotho-loti/" TargetMode="External"/><Relationship Id="rId135" Type="http://schemas.openxmlformats.org/officeDocument/2006/relationships/hyperlink" Target="https://www.xe.com/currency/cup-cuban-peso/" TargetMode="External"/><Relationship Id="rId143" Type="http://schemas.openxmlformats.org/officeDocument/2006/relationships/hyperlink" Target="https://www.xe.com/currency/srd-surinamese-dollar/" TargetMode="External"/><Relationship Id="rId148" Type="http://schemas.openxmlformats.org/officeDocument/2006/relationships/hyperlink" Target="https://www.xe.com/currency/rwf-rwandan-franc/" TargetMode="External"/><Relationship Id="rId151" Type="http://schemas.openxmlformats.org/officeDocument/2006/relationships/hyperlink" Target="https://www.xe.com/currency/djf-djiboutian-franc/" TargetMode="External"/><Relationship Id="rId156" Type="http://schemas.openxmlformats.org/officeDocument/2006/relationships/hyperlink" Target="https://www.xe.com/currency/spl-seborgan-luigino/" TargetMode="External"/><Relationship Id="rId164" Type="http://schemas.openxmlformats.org/officeDocument/2006/relationships/hyperlink" Target="https://www.xe.com/currency/ada-cardano/" TargetMode="External"/><Relationship Id="rId169" Type="http://schemas.openxmlformats.org/officeDocument/2006/relationships/hyperlink" Target="https://www.xe.com/currency/eth-ethereum/" TargetMode="External"/><Relationship Id="rId177" Type="http://schemas.openxmlformats.org/officeDocument/2006/relationships/hyperlink" Target="https://www.xe.com/currency/xrp-ripple/" TargetMode="External"/><Relationship Id="rId4" Type="http://schemas.openxmlformats.org/officeDocument/2006/relationships/hyperlink" Target="https://www.xe.com/currency/inr-indian-rupee/" TargetMode="External"/><Relationship Id="rId9" Type="http://schemas.openxmlformats.org/officeDocument/2006/relationships/hyperlink" Target="https://www.xe.com/currency/myr-malaysian-ringgit/" TargetMode="External"/><Relationship Id="rId172" Type="http://schemas.openxmlformats.org/officeDocument/2006/relationships/hyperlink" Target="https://www.xe.com/currency/luna-terra/" TargetMode="External"/><Relationship Id="rId13" Type="http://schemas.openxmlformats.org/officeDocument/2006/relationships/hyperlink" Target="https://www.xe.com/currency/thb-thai-baht/" TargetMode="External"/><Relationship Id="rId18" Type="http://schemas.openxmlformats.org/officeDocument/2006/relationships/hyperlink" Target="https://www.xe.com/currency/zar-south-african-rand/" TargetMode="External"/><Relationship Id="rId39" Type="http://schemas.openxmlformats.org/officeDocument/2006/relationships/hyperlink" Target="https://www.xe.com/currency/cop-colombian-peso/" TargetMode="External"/><Relationship Id="rId109" Type="http://schemas.openxmlformats.org/officeDocument/2006/relationships/hyperlink" Target="https://www.xe.com/currency/rsd-serbian-dinar/" TargetMode="External"/><Relationship Id="rId34" Type="http://schemas.openxmlformats.org/officeDocument/2006/relationships/hyperlink" Target="https://www.xe.com/currency/ils-israeli-shekel/" TargetMode="External"/><Relationship Id="rId50" Type="http://schemas.openxmlformats.org/officeDocument/2006/relationships/hyperlink" Target="https://www.xe.com/currency/uah-ukrainian-hryvnia/" TargetMode="External"/><Relationship Id="rId55" Type="http://schemas.openxmlformats.org/officeDocument/2006/relationships/hyperlink" Target="https://www.xe.com/currency/bdt-bangladeshi-taka/" TargetMode="External"/><Relationship Id="rId76" Type="http://schemas.openxmlformats.org/officeDocument/2006/relationships/hyperlink" Target="https://www.xe.com/currency/uyu-uruguayan-peso/" TargetMode="External"/><Relationship Id="rId97" Type="http://schemas.openxmlformats.org/officeDocument/2006/relationships/hyperlink" Target="https://www.xe.com/currency/sdg-sudanese-pound/" TargetMode="External"/><Relationship Id="rId104" Type="http://schemas.openxmlformats.org/officeDocument/2006/relationships/hyperlink" Target="https://www.xe.com/currency/gyd-guyanese-dollar/" TargetMode="External"/><Relationship Id="rId120" Type="http://schemas.openxmlformats.org/officeDocument/2006/relationships/hyperlink" Target="https://www.xe.com/currency/sos-somali-shilling/" TargetMode="External"/><Relationship Id="rId125" Type="http://schemas.openxmlformats.org/officeDocument/2006/relationships/hyperlink" Target="https://www.xe.com/currency/stn-sao-tomean-dobra/" TargetMode="External"/><Relationship Id="rId141" Type="http://schemas.openxmlformats.org/officeDocument/2006/relationships/hyperlink" Target="https://www.xe.com/currency/szl-swazi-lilangeni/" TargetMode="External"/><Relationship Id="rId146" Type="http://schemas.openxmlformats.org/officeDocument/2006/relationships/hyperlink" Target="https://www.xe.com/currency/bsd-bahamian-dollar/" TargetMode="External"/><Relationship Id="rId167" Type="http://schemas.openxmlformats.org/officeDocument/2006/relationships/hyperlink" Target="https://www.xe.com/currency/doge-dogecoin/" TargetMode="External"/><Relationship Id="rId7" Type="http://schemas.openxmlformats.org/officeDocument/2006/relationships/hyperlink" Target="https://www.xe.com/currency/sgd-singapore-dollar/" TargetMode="External"/><Relationship Id="rId71" Type="http://schemas.openxmlformats.org/officeDocument/2006/relationships/hyperlink" Target="https://www.xe.com/currency/jmd-jamaican-dollar/" TargetMode="External"/><Relationship Id="rId92" Type="http://schemas.openxmlformats.org/officeDocument/2006/relationships/hyperlink" Target="https://www.xe.com/currency/hnl-honduran-lempira/" TargetMode="External"/><Relationship Id="rId162" Type="http://schemas.openxmlformats.org/officeDocument/2006/relationships/hyperlink" Target="https://www.xe.com/currency/tvd-tuvaluan-dollar/" TargetMode="External"/><Relationship Id="rId2" Type="http://schemas.openxmlformats.org/officeDocument/2006/relationships/hyperlink" Target="https://www.xe.com/currency/eur-euro/" TargetMode="External"/><Relationship Id="rId29" Type="http://schemas.openxmlformats.org/officeDocument/2006/relationships/hyperlink" Target="https://www.xe.com/currency/nok-norwegian-krone/" TargetMode="External"/><Relationship Id="rId24" Type="http://schemas.openxmlformats.org/officeDocument/2006/relationships/hyperlink" Target="https://www.xe.com/currency/try-turkish-lira/" TargetMode="External"/><Relationship Id="rId40" Type="http://schemas.openxmlformats.org/officeDocument/2006/relationships/hyperlink" Target="https://www.xe.com/currency/clp-chilean-peso/" TargetMode="External"/><Relationship Id="rId45" Type="http://schemas.openxmlformats.org/officeDocument/2006/relationships/hyperlink" Target="https://www.xe.com/currency/mad-moroccan-dirham/" TargetMode="External"/><Relationship Id="rId66" Type="http://schemas.openxmlformats.org/officeDocument/2006/relationships/hyperlink" Target="https://www.xe.com/currency/dop-dominican-peso/" TargetMode="External"/><Relationship Id="rId87" Type="http://schemas.openxmlformats.org/officeDocument/2006/relationships/hyperlink" Target="https://www.xe.com/currency/bbd-barbadian-or-bajan-dollar/" TargetMode="External"/><Relationship Id="rId110" Type="http://schemas.openxmlformats.org/officeDocument/2006/relationships/hyperlink" Target="https://www.xe.com/currency/scr-seychellois-rupee/" TargetMode="External"/><Relationship Id="rId115" Type="http://schemas.openxmlformats.org/officeDocument/2006/relationships/hyperlink" Target="https://www.xe.com/currency/bzd-belizean-dollar/" TargetMode="External"/><Relationship Id="rId131" Type="http://schemas.openxmlformats.org/officeDocument/2006/relationships/hyperlink" Target="https://www.xe.com/currency/mmk-burmese-kyat/" TargetMode="External"/><Relationship Id="rId136" Type="http://schemas.openxmlformats.org/officeDocument/2006/relationships/hyperlink" Target="https://www.xe.com/currency/khr-cambodian-riel/" TargetMode="External"/><Relationship Id="rId157" Type="http://schemas.openxmlformats.org/officeDocument/2006/relationships/hyperlink" Target="https://www.xe.com/currency/wst-samoan-tala/" TargetMode="External"/><Relationship Id="rId178" Type="http://schemas.openxmlformats.org/officeDocument/2006/relationships/hyperlink" Target="https://www.xe.com/currency/zwg-zimbabwean-dollar/" TargetMode="External"/><Relationship Id="rId61" Type="http://schemas.openxmlformats.org/officeDocument/2006/relationships/hyperlink" Target="https://www.xe.com/currency/byn-belarusian-ruble/" TargetMode="External"/><Relationship Id="rId82" Type="http://schemas.openxmlformats.org/officeDocument/2006/relationships/hyperlink" Target="https://www.xe.com/currency/all-albanian-lek/" TargetMode="External"/><Relationship Id="rId152" Type="http://schemas.openxmlformats.org/officeDocument/2006/relationships/hyperlink" Target="https://www.xe.com/currency/kmf-comorian-franc/" TargetMode="External"/><Relationship Id="rId173" Type="http://schemas.openxmlformats.org/officeDocument/2006/relationships/hyperlink" Target="https://www.xe.com/currency/sle-sierra-leonean-leone/" TargetMode="External"/><Relationship Id="rId19" Type="http://schemas.openxmlformats.org/officeDocument/2006/relationships/hyperlink" Target="https://www.xe.com/currency/php-philippine-peso/" TargetMode="External"/><Relationship Id="rId14" Type="http://schemas.openxmlformats.org/officeDocument/2006/relationships/hyperlink" Target="https://www.xe.com/currency/huf-hungarian-forint/" TargetMode="External"/><Relationship Id="rId30" Type="http://schemas.openxmlformats.org/officeDocument/2006/relationships/hyperlink" Target="https://www.xe.com/currency/kwd-kuwaiti-dinar/" TargetMode="External"/><Relationship Id="rId35" Type="http://schemas.openxmlformats.org/officeDocument/2006/relationships/hyperlink" Target="https://www.xe.com/currency/pln-polish-zloty/" TargetMode="External"/><Relationship Id="rId56" Type="http://schemas.openxmlformats.org/officeDocument/2006/relationships/hyperlink" Target="https://www.xe.com/currency/pen-peruvian-sol/" TargetMode="External"/><Relationship Id="rId77" Type="http://schemas.openxmlformats.org/officeDocument/2006/relationships/hyperlink" Target="https://www.xe.com/currency/afn-afghan-afghani/" TargetMode="External"/><Relationship Id="rId100" Type="http://schemas.openxmlformats.org/officeDocument/2006/relationships/hyperlink" Target="https://www.xe.com/currency/nio-nicaraguan-cordoba/" TargetMode="External"/><Relationship Id="rId105" Type="http://schemas.openxmlformats.org/officeDocument/2006/relationships/hyperlink" Target="https://www.xe.com/currency/yer-yemeni-rial/" TargetMode="External"/><Relationship Id="rId126" Type="http://schemas.openxmlformats.org/officeDocument/2006/relationships/hyperlink" Target="https://www.xe.com/currency/tjs-tajikistani-somoni/" TargetMode="External"/><Relationship Id="rId147" Type="http://schemas.openxmlformats.org/officeDocument/2006/relationships/hyperlink" Target="https://www.xe.com/currency/xdr-imf-special-drawing-rights/" TargetMode="External"/><Relationship Id="rId168" Type="http://schemas.openxmlformats.org/officeDocument/2006/relationships/hyperlink" Target="https://www.xe.com/currency/dot-polkadot/" TargetMode="External"/><Relationship Id="rId8" Type="http://schemas.openxmlformats.org/officeDocument/2006/relationships/hyperlink" Target="https://www.xe.com/currency/chf-swiss-franc/" TargetMode="External"/><Relationship Id="rId51" Type="http://schemas.openxmlformats.org/officeDocument/2006/relationships/hyperlink" Target="https://www.xe.com/currency/ngn-nigerian-naira/" TargetMode="External"/><Relationship Id="rId72" Type="http://schemas.openxmlformats.org/officeDocument/2006/relationships/hyperlink" Target="https://www.xe.com/currency/lyd-libyan-dinar/" TargetMode="External"/><Relationship Id="rId93" Type="http://schemas.openxmlformats.org/officeDocument/2006/relationships/hyperlink" Target="https://www.xe.com/currency/pyg-paraguayan-guarani/" TargetMode="External"/><Relationship Id="rId98" Type="http://schemas.openxmlformats.org/officeDocument/2006/relationships/hyperlink" Target="https://www.xe.com/currency/mop-macau-pataca/" TargetMode="External"/><Relationship Id="rId121" Type="http://schemas.openxmlformats.org/officeDocument/2006/relationships/hyperlink" Target="https://www.xe.com/currency/gnf-guinean-franc/" TargetMode="External"/><Relationship Id="rId142" Type="http://schemas.openxmlformats.org/officeDocument/2006/relationships/hyperlink" Target="https://www.xe.com/currency/cve-cape-verdean-escudo/" TargetMode="External"/><Relationship Id="rId163" Type="http://schemas.openxmlformats.org/officeDocument/2006/relationships/hyperlink" Target="https://www.xe.com/currency/zmw-zambian-kwacha/" TargetMode="External"/><Relationship Id="rId3" Type="http://schemas.openxmlformats.org/officeDocument/2006/relationships/hyperlink" Target="https://www.xe.com/currency/gbp-british-pound/" TargetMode="External"/><Relationship Id="rId25" Type="http://schemas.openxmlformats.org/officeDocument/2006/relationships/hyperlink" Target="https://www.xe.com/currency/kes-kenyan-shilling/" TargetMode="External"/><Relationship Id="rId46" Type="http://schemas.openxmlformats.org/officeDocument/2006/relationships/hyperlink" Target="https://www.xe.com/currency/jod-jordanian-dinar/" TargetMode="External"/><Relationship Id="rId67" Type="http://schemas.openxmlformats.org/officeDocument/2006/relationships/hyperlink" Target="https://www.xe.com/currency/isk-icelandic-krona/" TargetMode="External"/><Relationship Id="rId116" Type="http://schemas.openxmlformats.org/officeDocument/2006/relationships/hyperlink" Target="https://www.xe.com/currency/gmd-gambian-dalasi/" TargetMode="External"/><Relationship Id="rId137" Type="http://schemas.openxmlformats.org/officeDocument/2006/relationships/hyperlink" Target="https://www.xe.com/currency/mkd-macedonian-denar/" TargetMode="External"/><Relationship Id="rId158" Type="http://schemas.openxmlformats.org/officeDocument/2006/relationships/hyperlink" Target="https://www.xe.com/currency/jep-jersey-pound/" TargetMode="External"/><Relationship Id="rId20" Type="http://schemas.openxmlformats.org/officeDocument/2006/relationships/hyperlink" Target="https://www.xe.com/currency/sek-swedish-krona/" TargetMode="External"/><Relationship Id="rId41" Type="http://schemas.openxmlformats.org/officeDocument/2006/relationships/hyperlink" Target="https://www.xe.com/currency/twd-taiwan-new-dollar/" TargetMode="External"/><Relationship Id="rId62" Type="http://schemas.openxmlformats.org/officeDocument/2006/relationships/hyperlink" Target="https://www.xe.com/currency/uzs-uzbekistani-som/" TargetMode="External"/><Relationship Id="rId83" Type="http://schemas.openxmlformats.org/officeDocument/2006/relationships/hyperlink" Target="https://www.xe.com/currency/xcd-east-caribbean-dollar/" TargetMode="External"/><Relationship Id="rId88" Type="http://schemas.openxmlformats.org/officeDocument/2006/relationships/hyperlink" Target="https://www.xe.com/currency/cuc-cuban-convertible-peso/" TargetMode="External"/><Relationship Id="rId111" Type="http://schemas.openxmlformats.org/officeDocument/2006/relationships/hyperlink" Target="https://www.xe.com/currency/amd-armenian-dram/" TargetMode="External"/><Relationship Id="rId132" Type="http://schemas.openxmlformats.org/officeDocument/2006/relationships/hyperlink" Target="https://www.xe.com/currency/gip-gibraltar-pound/" TargetMode="External"/><Relationship Id="rId153" Type="http://schemas.openxmlformats.org/officeDocument/2006/relationships/hyperlink" Target="https://www.xe.com/currency/ern-eritrean-nakfa/" TargetMode="External"/><Relationship Id="rId174" Type="http://schemas.openxmlformats.org/officeDocument/2006/relationships/hyperlink" Target="https://www.xe.com/currency/uni-uniswap/" TargetMode="External"/><Relationship Id="rId15" Type="http://schemas.openxmlformats.org/officeDocument/2006/relationships/hyperlink" Target="https://www.xe.com/currency/aed-emirati-dirham/" TargetMode="External"/><Relationship Id="rId36" Type="http://schemas.openxmlformats.org/officeDocument/2006/relationships/hyperlink" Target="https://www.xe.com/currency/qar-qatari-riyal/" TargetMode="External"/><Relationship Id="rId57" Type="http://schemas.openxmlformats.org/officeDocument/2006/relationships/hyperlink" Target="https://www.xe.com/currency/gel-georgian-lari/" TargetMode="External"/><Relationship Id="rId106" Type="http://schemas.openxmlformats.org/officeDocument/2006/relationships/hyperlink" Target="https://www.xe.com/currency/mga-malagasy-ariary/" TargetMode="External"/><Relationship Id="rId127" Type="http://schemas.openxmlformats.org/officeDocument/2006/relationships/hyperlink" Target="https://www.xe.com/currency/kpw-north-korean-w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4" workbookViewId="0">
      <selection activeCell="O4" sqref="O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4" workbookViewId="0">
      <selection activeCell="P11" sqref="P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"/>
  <sheetViews>
    <sheetView zoomScale="70" zoomScaleNormal="70" workbookViewId="0">
      <selection activeCell="AD16" sqref="AD16"/>
    </sheetView>
  </sheetViews>
  <sheetFormatPr defaultRowHeight="15" x14ac:dyDescent="0.25"/>
  <cols>
    <col min="2" max="2" width="28.42578125" customWidth="1"/>
  </cols>
  <sheetData>
    <row r="2" ht="69" customHeight="1" x14ac:dyDescent="0.25"/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"/>
  <sheetViews>
    <sheetView workbookViewId="0">
      <selection activeCell="F27" sqref="F27"/>
    </sheetView>
  </sheetViews>
  <sheetFormatPr defaultRowHeight="15" x14ac:dyDescent="0.25"/>
  <cols>
    <col min="1" max="1" width="20.42578125" bestFit="1" customWidth="1"/>
    <col min="2" max="2" width="18.7109375" bestFit="1" customWidth="1"/>
    <col min="3" max="3" width="19.140625" customWidth="1"/>
    <col min="4" max="4" width="23.28515625" bestFit="1" customWidth="1"/>
    <col min="5" max="5" width="19.140625" bestFit="1" customWidth="1"/>
  </cols>
  <sheetData>
    <row r="1" spans="1:5" x14ac:dyDescent="0.25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</row>
    <row r="2" spans="1:5" x14ac:dyDescent="0.25">
      <c r="A2" s="36" t="s">
        <v>5</v>
      </c>
      <c r="B2" s="36" t="s">
        <v>6</v>
      </c>
      <c r="C2" s="36">
        <v>2025</v>
      </c>
      <c r="D2" s="36" t="s">
        <v>7</v>
      </c>
      <c r="E2" s="36"/>
    </row>
    <row r="3" spans="1:5" x14ac:dyDescent="0.25">
      <c r="A3" s="36" t="s">
        <v>8</v>
      </c>
      <c r="B3" s="36" t="s">
        <v>9</v>
      </c>
      <c r="C3" s="36">
        <v>2004</v>
      </c>
      <c r="D3" s="36" t="s">
        <v>10</v>
      </c>
      <c r="E3" s="36"/>
    </row>
    <row r="4" spans="1:5" x14ac:dyDescent="0.25">
      <c r="A4" s="36" t="s">
        <v>11</v>
      </c>
      <c r="B4" s="36" t="s">
        <v>9</v>
      </c>
      <c r="C4" s="36"/>
      <c r="D4" s="36"/>
      <c r="E4" s="36"/>
    </row>
    <row r="5" spans="1:5" x14ac:dyDescent="0.25">
      <c r="A5" s="36" t="s">
        <v>12</v>
      </c>
      <c r="B5" s="36" t="s">
        <v>6</v>
      </c>
      <c r="C5" s="36">
        <v>2004</v>
      </c>
      <c r="D5" s="36" t="s">
        <v>10</v>
      </c>
      <c r="E5" s="36"/>
    </row>
    <row r="6" spans="1:5" x14ac:dyDescent="0.25">
      <c r="A6" s="36" t="s">
        <v>13</v>
      </c>
      <c r="B6" s="36" t="s">
        <v>14</v>
      </c>
      <c r="C6" s="36">
        <v>2004</v>
      </c>
      <c r="D6" s="36" t="s">
        <v>10</v>
      </c>
      <c r="E6" s="36"/>
    </row>
    <row r="7" spans="1:5" x14ac:dyDescent="0.25">
      <c r="A7" s="37" t="s">
        <v>15</v>
      </c>
      <c r="B7" s="37" t="s">
        <v>16</v>
      </c>
      <c r="C7" s="36">
        <v>2004</v>
      </c>
      <c r="D7" s="36" t="s">
        <v>10</v>
      </c>
      <c r="E7" s="37"/>
    </row>
    <row r="8" spans="1:5" x14ac:dyDescent="0.25">
      <c r="A8" s="36" t="s">
        <v>17</v>
      </c>
      <c r="B8" s="36" t="s">
        <v>18</v>
      </c>
      <c r="C8" s="36">
        <v>2026</v>
      </c>
      <c r="D8" s="36" t="s">
        <v>10</v>
      </c>
      <c r="E8" s="37"/>
    </row>
    <row r="9" spans="1:5" x14ac:dyDescent="0.25">
      <c r="A9" s="36" t="s">
        <v>19</v>
      </c>
      <c r="B9" s="36" t="s">
        <v>20</v>
      </c>
      <c r="C9" s="36"/>
      <c r="D9" s="36"/>
      <c r="E9" s="36"/>
    </row>
    <row r="10" spans="1:5" x14ac:dyDescent="0.25">
      <c r="A10" s="36" t="s">
        <v>21</v>
      </c>
      <c r="B10" s="37" t="s">
        <v>6</v>
      </c>
      <c r="C10" s="36">
        <v>2004</v>
      </c>
      <c r="D10" s="36" t="s">
        <v>10</v>
      </c>
      <c r="E10" s="37"/>
    </row>
    <row r="11" spans="1:5" x14ac:dyDescent="0.25">
      <c r="A11" s="36" t="s">
        <v>22</v>
      </c>
      <c r="B11" s="36" t="s">
        <v>6</v>
      </c>
      <c r="C11" s="36"/>
      <c r="D11" s="36"/>
      <c r="E11" s="37"/>
    </row>
    <row r="12" spans="1:5" x14ac:dyDescent="0.25">
      <c r="A12" s="36" t="s">
        <v>23</v>
      </c>
      <c r="B12" s="36" t="s">
        <v>9</v>
      </c>
      <c r="C12" s="36">
        <v>2008</v>
      </c>
      <c r="D12" s="36" t="s">
        <v>7</v>
      </c>
      <c r="E12" s="37"/>
    </row>
    <row r="13" spans="1:5" x14ac:dyDescent="0.25">
      <c r="A13" s="36" t="s">
        <v>24</v>
      </c>
      <c r="B13" s="36" t="s">
        <v>9</v>
      </c>
      <c r="C13" s="36">
        <v>2004</v>
      </c>
      <c r="D13" s="36" t="s">
        <v>10</v>
      </c>
      <c r="E13" s="37"/>
    </row>
    <row r="14" spans="1:5" x14ac:dyDescent="0.25">
      <c r="A14" s="36" t="s">
        <v>25</v>
      </c>
      <c r="B14" s="36" t="s">
        <v>14</v>
      </c>
      <c r="C14" s="36">
        <v>2004</v>
      </c>
      <c r="D14" s="36" t="s">
        <v>10</v>
      </c>
      <c r="E14" s="37"/>
    </row>
    <row r="15" spans="1:5" x14ac:dyDescent="0.25">
      <c r="A15" s="36" t="s">
        <v>26</v>
      </c>
      <c r="B15" s="37" t="s">
        <v>6</v>
      </c>
      <c r="C15" s="36">
        <v>2004</v>
      </c>
      <c r="D15" s="37" t="s">
        <v>10</v>
      </c>
      <c r="E15" s="37"/>
    </row>
    <row r="16" spans="1:5" x14ac:dyDescent="0.25">
      <c r="A16" s="36" t="s">
        <v>27</v>
      </c>
      <c r="B16" s="36" t="s">
        <v>9</v>
      </c>
      <c r="C16" s="36">
        <v>2004</v>
      </c>
      <c r="D16" s="36" t="s">
        <v>10</v>
      </c>
      <c r="E16" s="37"/>
    </row>
    <row r="17" spans="1:5" x14ac:dyDescent="0.25">
      <c r="A17" s="36" t="s">
        <v>28</v>
      </c>
      <c r="B17" s="36" t="s">
        <v>9</v>
      </c>
      <c r="C17" s="36">
        <v>2008</v>
      </c>
      <c r="D17" s="36" t="s">
        <v>7</v>
      </c>
      <c r="E17" s="37"/>
    </row>
    <row r="18" spans="1:5" x14ac:dyDescent="0.25">
      <c r="A18" s="36" t="s">
        <v>29</v>
      </c>
      <c r="B18" s="36" t="s">
        <v>18</v>
      </c>
      <c r="C18" s="36">
        <v>2008</v>
      </c>
      <c r="D18" s="37" t="s">
        <v>7</v>
      </c>
      <c r="E18" s="37"/>
    </row>
    <row r="19" spans="1:5" x14ac:dyDescent="0.25">
      <c r="A19" s="36" t="s">
        <v>30</v>
      </c>
      <c r="B19" s="36" t="s">
        <v>6</v>
      </c>
      <c r="C19" s="36">
        <v>2004</v>
      </c>
      <c r="D19" s="36" t="s">
        <v>10</v>
      </c>
      <c r="E19" s="37"/>
    </row>
    <row r="20" spans="1:5" x14ac:dyDescent="0.25">
      <c r="A20" s="36" t="s">
        <v>31</v>
      </c>
      <c r="B20" s="36" t="s">
        <v>9</v>
      </c>
      <c r="C20" s="36">
        <v>2002</v>
      </c>
      <c r="D20" s="36" t="s">
        <v>7</v>
      </c>
      <c r="E20" s="3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182"/>
  <sheetViews>
    <sheetView workbookViewId="0">
      <selection activeCell="E20" sqref="E20"/>
    </sheetView>
  </sheetViews>
  <sheetFormatPr defaultRowHeight="15" x14ac:dyDescent="0.25"/>
  <cols>
    <col min="1" max="1" width="60.140625" bestFit="1" customWidth="1"/>
    <col min="2" max="2" width="12.7109375" bestFit="1" customWidth="1"/>
  </cols>
  <sheetData>
    <row r="1" spans="1:48" ht="15.75" customHeight="1" thickBot="1" x14ac:dyDescent="0.3">
      <c r="A1" s="13" t="s">
        <v>32</v>
      </c>
      <c r="B1" s="14">
        <f ca="1">YEAR(TODAY())</f>
        <v>2026</v>
      </c>
      <c r="C1" s="15">
        <v>1981</v>
      </c>
      <c r="D1" s="15">
        <v>1982</v>
      </c>
      <c r="E1" s="15">
        <v>1982</v>
      </c>
      <c r="F1" s="15">
        <v>1983</v>
      </c>
      <c r="G1" s="15">
        <v>1984</v>
      </c>
      <c r="H1" s="15">
        <v>1985</v>
      </c>
      <c r="I1" s="15">
        <v>1986</v>
      </c>
      <c r="J1" s="15">
        <v>1987</v>
      </c>
      <c r="K1" s="15">
        <v>1988</v>
      </c>
      <c r="L1" s="15">
        <v>1989</v>
      </c>
      <c r="M1" s="15">
        <v>1990</v>
      </c>
      <c r="N1" s="15">
        <v>1991</v>
      </c>
      <c r="O1" s="15">
        <v>1992</v>
      </c>
      <c r="P1" s="15">
        <v>1993</v>
      </c>
      <c r="Q1" s="15">
        <v>1994</v>
      </c>
      <c r="R1" s="15">
        <v>1995</v>
      </c>
      <c r="S1" s="15">
        <v>1996</v>
      </c>
      <c r="T1" s="15">
        <v>1997</v>
      </c>
      <c r="U1" s="15">
        <v>1998</v>
      </c>
      <c r="V1" s="15">
        <v>1999</v>
      </c>
      <c r="W1" s="15">
        <v>2000</v>
      </c>
      <c r="X1" s="15">
        <v>2001</v>
      </c>
      <c r="Y1" s="15">
        <v>2002</v>
      </c>
      <c r="Z1" s="15">
        <v>2003</v>
      </c>
      <c r="AA1" s="15">
        <v>2004</v>
      </c>
      <c r="AB1" s="15">
        <v>2005</v>
      </c>
      <c r="AC1" s="15">
        <v>2006</v>
      </c>
      <c r="AD1" s="15">
        <v>2007</v>
      </c>
      <c r="AE1" s="15">
        <v>2008</v>
      </c>
      <c r="AF1" s="15">
        <v>2009</v>
      </c>
      <c r="AG1" s="16">
        <v>2010</v>
      </c>
      <c r="AH1" s="16">
        <v>2011</v>
      </c>
      <c r="AI1" s="16">
        <v>2012</v>
      </c>
      <c r="AJ1" s="16">
        <v>2013</v>
      </c>
      <c r="AK1" s="16">
        <v>2014</v>
      </c>
      <c r="AL1" s="16">
        <v>2015</v>
      </c>
      <c r="AM1" s="16">
        <v>2016</v>
      </c>
      <c r="AN1" s="16">
        <v>2017</v>
      </c>
      <c r="AO1" s="16">
        <v>2018</v>
      </c>
      <c r="AP1" s="16">
        <v>2019</v>
      </c>
      <c r="AQ1" s="16">
        <v>2020</v>
      </c>
      <c r="AR1" s="16">
        <v>2021</v>
      </c>
      <c r="AS1" s="16">
        <v>2022</v>
      </c>
      <c r="AT1" s="15">
        <v>2023</v>
      </c>
      <c r="AU1" s="15">
        <v>2024</v>
      </c>
      <c r="AV1" s="15">
        <v>2025</v>
      </c>
    </row>
    <row r="2" spans="1:48" x14ac:dyDescent="0.25">
      <c r="A2" s="15" t="s">
        <v>7</v>
      </c>
      <c r="B2" s="17">
        <f ca="1">FORECAST(B$1,INDEX(S2:BE2, 1, COUNTA(S2:BE2)-4):INDEX(S2:BE2, 1, COUNTA(S2:BE2)),INDEX($S$1:$BE$1, 1, COUNTA($S$1:$BE$1)-4):INDEX($S$1:$BE$1, 1, COUNTA($S$1:$BE$1)))</f>
        <v>1.729514044821272</v>
      </c>
      <c r="C2" s="15"/>
      <c r="D2" s="15"/>
      <c r="E2" s="15">
        <v>1.3024230000000001</v>
      </c>
      <c r="F2" s="15">
        <v>1.532567</v>
      </c>
      <c r="G2" s="15">
        <v>1.506478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>
        <v>1.460261353899001</v>
      </c>
      <c r="T2" s="15">
        <v>1.474309569685001</v>
      </c>
      <c r="U2" s="15">
        <v>1.9481019378820019</v>
      </c>
      <c r="V2" s="15">
        <v>1.8748946344670021</v>
      </c>
      <c r="W2" s="15">
        <v>2.1321961620470038</v>
      </c>
      <c r="X2" s="15">
        <v>2.4691420370070061</v>
      </c>
      <c r="Y2" s="15">
        <v>2.1243971403000002</v>
      </c>
      <c r="Z2" s="15">
        <v>2.0501294246620021</v>
      </c>
      <c r="AA2" s="15">
        <v>1.54603338609442</v>
      </c>
      <c r="AB2" s="15">
        <v>1.463050007820121</v>
      </c>
      <c r="AC2" s="15">
        <v>1.6406499999999999</v>
      </c>
      <c r="AD2" s="15">
        <v>1.277989658089641</v>
      </c>
      <c r="AE2" s="15">
        <v>1.3133595396080799</v>
      </c>
      <c r="AF2" s="15">
        <v>1.5902380871375621</v>
      </c>
      <c r="AG2" s="16">
        <v>1.4119312325</v>
      </c>
      <c r="AH2" s="16">
        <v>1.3043772333999999</v>
      </c>
      <c r="AI2" s="16">
        <v>1.2215978515999999</v>
      </c>
      <c r="AJ2" s="16">
        <v>1.1939389001</v>
      </c>
      <c r="AK2" s="16">
        <v>1.1534053435</v>
      </c>
      <c r="AL2" s="16">
        <v>1.340842305</v>
      </c>
      <c r="AM2" s="16">
        <v>1.4501744781000001</v>
      </c>
      <c r="AN2" s="16">
        <v>1.4274498607999999</v>
      </c>
      <c r="AO2" s="16">
        <v>1.3806302004</v>
      </c>
      <c r="AP2" s="16">
        <v>1.6015820915000001</v>
      </c>
      <c r="AQ2" s="16">
        <v>1.5012462346</v>
      </c>
      <c r="AR2" s="16">
        <v>1.4410586749000001</v>
      </c>
      <c r="AS2" s="16">
        <v>1.5763308105203819</v>
      </c>
      <c r="AT2" s="15">
        <v>1.606792412765917</v>
      </c>
      <c r="AU2" s="15">
        <v>1.6572522314427169</v>
      </c>
      <c r="AV2" s="15">
        <v>1.6419824969484449</v>
      </c>
    </row>
    <row r="3" spans="1:48" x14ac:dyDescent="0.25">
      <c r="A3" s="15" t="s">
        <v>33</v>
      </c>
      <c r="B3" s="17">
        <f ca="1">FORECAST(B$1,INDEX(S3:BE3, 1, COUNTA(S3:BE3)-4):INDEX(S3:BE3, 1, COUNTA(S3:BE3)),INDEX($S$1:$BE$1, 1, COUNTA($S$1:$BE$1)-4):INDEX($S$1:$BE$1, 1, COUNTA($S$1:$BE$1)))</f>
        <v>1.9568599922164651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 t="e">
        <v>#N/A</v>
      </c>
      <c r="T3" s="15" t="e">
        <v>#N/A</v>
      </c>
      <c r="U3" s="15" t="e">
        <v>#N/A</v>
      </c>
      <c r="V3" s="15">
        <v>1.920665135050869</v>
      </c>
      <c r="W3" s="15">
        <v>2.0298507462691862</v>
      </c>
      <c r="X3" s="15">
        <v>2.0879052413245751</v>
      </c>
      <c r="Y3" s="15">
        <v>2.0929892392</v>
      </c>
      <c r="Z3" s="15">
        <v>2.0152916736233508</v>
      </c>
      <c r="AA3" s="15">
        <v>1.902780219756941</v>
      </c>
      <c r="AB3" s="15">
        <v>1.749442472657458</v>
      </c>
      <c r="AC3" s="15">
        <v>2.096503165871209</v>
      </c>
      <c r="AD3" s="15">
        <v>1.741375224324671</v>
      </c>
      <c r="AE3" s="15">
        <v>2.0837025688434951</v>
      </c>
      <c r="AF3" s="15">
        <v>2.228826261869298</v>
      </c>
      <c r="AG3" s="16">
        <v>1.9172353405</v>
      </c>
      <c r="AH3" s="16">
        <v>1.8535631099000001</v>
      </c>
      <c r="AI3" s="16">
        <v>1.6301012163999999</v>
      </c>
      <c r="AJ3" s="16">
        <v>1.5349089631999999</v>
      </c>
      <c r="AK3" s="16">
        <v>1.5922027726000001</v>
      </c>
      <c r="AL3" s="16">
        <v>1.4436432313000001</v>
      </c>
      <c r="AM3" s="16">
        <v>1.6502044139000001</v>
      </c>
      <c r="AN3" s="16">
        <v>1.5209584786999999</v>
      </c>
      <c r="AO3" s="16">
        <v>1.7010998405</v>
      </c>
      <c r="AP3" s="16">
        <v>1.7510663128999999</v>
      </c>
      <c r="AQ3" s="16">
        <v>1.7858354594000001</v>
      </c>
      <c r="AR3" s="16">
        <v>1.6711453912000001</v>
      </c>
      <c r="AS3" s="16">
        <v>1.6185502290359119</v>
      </c>
      <c r="AT3" s="15">
        <v>1.7229279367787409</v>
      </c>
      <c r="AU3" s="15">
        <v>1.792825886504289</v>
      </c>
      <c r="AV3" s="15">
        <v>1.9327183012402129</v>
      </c>
    </row>
    <row r="4" spans="1:48" x14ac:dyDescent="0.25">
      <c r="A4" s="15" t="s">
        <v>34</v>
      </c>
      <c r="B4" s="17">
        <f ca="1">FORECAST(B$1,INDEX(S4:BE4, 1, COUNTA(S4:BE4)-4):INDEX(S4:BE4, 1, COUNTA(S4:BE4)),INDEX($S$1:$BE$1, 1, COUNTA($S$1:$BE$1)-4):INDEX($S$1:$BE$1, 1, COUNTA($S$1:$BE$1)))</f>
        <v>2.2602738515725491</v>
      </c>
      <c r="C4" s="15"/>
      <c r="D4" s="15"/>
      <c r="E4" s="15">
        <f>E2/0.560214</f>
        <v>2.324866925853335</v>
      </c>
      <c r="F4" s="15">
        <f>F2/0.675341</f>
        <v>2.2693232011680027</v>
      </c>
      <c r="G4" s="15">
        <f>G2/0.692699</f>
        <v>2.1747945355775022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>
        <v>2.2761353898904542</v>
      </c>
      <c r="T4" s="15">
        <v>2.4566473988444599</v>
      </c>
      <c r="U4" s="15">
        <v>3.2259092115747068</v>
      </c>
      <c r="V4" s="15">
        <v>2.9602599225817192</v>
      </c>
      <c r="W4" s="15">
        <v>3.2324093816640351</v>
      </c>
      <c r="X4" s="15">
        <v>3.497773797354367</v>
      </c>
      <c r="Y4" s="15">
        <v>3.3362844408000001</v>
      </c>
      <c r="Z4" s="15">
        <v>3.1354555259203241</v>
      </c>
      <c r="AA4" s="15">
        <v>2.8295049591600892</v>
      </c>
      <c r="AB4" s="15">
        <v>2.5875684601120419</v>
      </c>
      <c r="AC4" s="15">
        <v>3.0330732825556508</v>
      </c>
      <c r="AD4" s="15">
        <v>2.5762655153561012</v>
      </c>
      <c r="AE4" s="15">
        <v>2.6165924765160762</v>
      </c>
      <c r="AF4" s="15">
        <v>2.6070832129514319</v>
      </c>
      <c r="AG4" s="16">
        <v>2.1589885458000002</v>
      </c>
      <c r="AH4" s="16">
        <v>2.1035516838000001</v>
      </c>
      <c r="AI4" s="16">
        <v>1.9561446392999999</v>
      </c>
      <c r="AJ4" s="16">
        <v>1.8182946727</v>
      </c>
      <c r="AK4" s="16">
        <v>1.9190459726</v>
      </c>
      <c r="AL4" s="16">
        <v>1.9880679446</v>
      </c>
      <c r="AM4" s="16">
        <v>2.0599034440000001</v>
      </c>
      <c r="AN4" s="16">
        <v>1.7905931052999999</v>
      </c>
      <c r="AO4" s="16">
        <v>1.9340348779000001</v>
      </c>
      <c r="AP4" s="16">
        <v>1.9608315978999999</v>
      </c>
      <c r="AQ4" s="16">
        <v>1.9727421844999999</v>
      </c>
      <c r="AR4" s="16">
        <v>1.9551362198</v>
      </c>
      <c r="AS4" s="16">
        <v>1.934926823136953</v>
      </c>
      <c r="AT4" s="15">
        <v>1.95172471163313</v>
      </c>
      <c r="AU4" s="15">
        <v>2.0861394398699451</v>
      </c>
      <c r="AV4" s="15">
        <v>2.2530079494308248</v>
      </c>
    </row>
    <row r="5" spans="1:48" x14ac:dyDescent="0.25">
      <c r="A5" s="15" t="s">
        <v>35</v>
      </c>
      <c r="B5" s="17">
        <f ca="1">FORECAST(B$1,INDEX(S5:BE5, 1, COUNTA(S5:BE5)-4):INDEX(S5:BE5, 1, COUNTA(S5:BE5)),INDEX($S$1:$BE$1, 1, COUNTA($S$1:$BE$1)-4):INDEX($S$1:$BE$1, 1, COUNTA($S$1:$BE$1)))</f>
        <v>1.9383694788563222E-2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>
        <v>4.2020137103688009E-2</v>
      </c>
      <c r="T5" s="15">
        <v>4.1243845001062117E-2</v>
      </c>
      <c r="U5" s="15">
        <v>4.588531988320517E-2</v>
      </c>
      <c r="V5" s="15">
        <v>4.3210293488543647E-2</v>
      </c>
      <c r="W5" s="15">
        <v>4.7753553461299003E-2</v>
      </c>
      <c r="X5" s="15">
        <v>5.2389378230543772E-2</v>
      </c>
      <c r="Y5" s="15">
        <v>4.3955944800000001E-2</v>
      </c>
      <c r="Z5" s="15">
        <v>4.2007524485496217E-2</v>
      </c>
      <c r="AA5" s="15">
        <v>3.3774623399113538E-2</v>
      </c>
      <c r="AB5" s="15">
        <v>3.3606294084025191E-2</v>
      </c>
      <c r="AC5" s="15">
        <v>3.5759590235396717E-2</v>
      </c>
      <c r="AD5" s="15">
        <v>3.1617755024483982E-2</v>
      </c>
      <c r="AE5" s="15">
        <v>3.0422968255931899E-2</v>
      </c>
      <c r="AF5" s="15">
        <v>3.296563553850327E-2</v>
      </c>
      <c r="AG5" s="16">
        <v>3.1519782199999999E-2</v>
      </c>
      <c r="AH5" s="16">
        <v>2.9341513199999999E-2</v>
      </c>
      <c r="AI5" s="16">
        <v>2.4011160899999998E-2</v>
      </c>
      <c r="AJ5" s="16">
        <v>2.1993703699999999E-2</v>
      </c>
      <c r="AK5" s="16">
        <v>1.9263695099999999E-2</v>
      </c>
      <c r="AL5" s="16">
        <v>2.1582807700000001E-2</v>
      </c>
      <c r="AM5" s="16">
        <v>2.18572093E-2</v>
      </c>
      <c r="AN5" s="16">
        <v>2.2026269800000001E-2</v>
      </c>
      <c r="AO5" s="16">
        <v>2.1193702299999999E-2</v>
      </c>
      <c r="AP5" s="16">
        <v>2.2517701500000001E-2</v>
      </c>
      <c r="AQ5" s="16">
        <v>2.0064876499999999E-2</v>
      </c>
      <c r="AR5" s="16">
        <v>1.94262961E-2</v>
      </c>
      <c r="AS5" s="16">
        <v>1.9966144415966239E-2</v>
      </c>
      <c r="AT5" s="15">
        <v>1.952655980793154E-2</v>
      </c>
      <c r="AU5" s="15">
        <v>1.9845853507342869E-2</v>
      </c>
      <c r="AV5" s="15">
        <v>1.9153236193627639E-2</v>
      </c>
    </row>
    <row r="6" spans="1:48" x14ac:dyDescent="0.25">
      <c r="A6" s="15" t="s">
        <v>36</v>
      </c>
      <c r="B6" s="17">
        <f ca="1">FORECAST(B$1,INDEX(S6:BE6, 1, COUNTA(S6:BE6)-4):INDEX(S6:BE6, 1, COUNTA(S6:BE6)),INDEX($S$1:$BE$1, 1, COUNTA($S$1:$BE$1)-4):INDEX($S$1:$BE$1, 1, COUNTA($S$1:$BE$1)))</f>
        <v>1.0963295341160979</v>
      </c>
      <c r="C6" s="15"/>
      <c r="D6" s="15"/>
      <c r="E6" s="15">
        <f>E2/0.95057</f>
        <v>1.3701494892538162</v>
      </c>
      <c r="F6" s="15">
        <f>F2/1.156738</f>
        <v>1.3249041701750959</v>
      </c>
      <c r="G6" s="15">
        <f>G2/1.068148</f>
        <v>1.4103644813265577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>
        <v>1.143423307626807</v>
      </c>
      <c r="T6" s="15">
        <v>1.108435024619624</v>
      </c>
      <c r="U6" s="15">
        <v>1.192460844173181</v>
      </c>
      <c r="V6" s="15">
        <v>1.256097653877287</v>
      </c>
      <c r="W6" s="15">
        <v>1.2718550106607389</v>
      </c>
      <c r="X6" s="15">
        <v>1.261142467541009</v>
      </c>
      <c r="Y6" s="15">
        <v>1.1514901202000001</v>
      </c>
      <c r="Z6" s="15">
        <v>1.152574763283585</v>
      </c>
      <c r="AA6" s="15">
        <v>1.1018511325192331</v>
      </c>
      <c r="AB6" s="15">
        <v>1.1001617126481</v>
      </c>
      <c r="AC6" s="15">
        <v>1.2178221496437061</v>
      </c>
      <c r="AD6" s="15">
        <v>1.098359589306759</v>
      </c>
      <c r="AE6" s="15">
        <v>1.2650395851460761</v>
      </c>
      <c r="AF6" s="15">
        <v>1.263555158957766</v>
      </c>
      <c r="AG6" s="16">
        <v>1.3009978901999999</v>
      </c>
      <c r="AH6" s="16">
        <v>1.3544691655000001</v>
      </c>
      <c r="AI6" s="16">
        <v>1.2639872973999999</v>
      </c>
      <c r="AJ6" s="16">
        <v>1.2441207285</v>
      </c>
      <c r="AK6" s="16">
        <v>1.0669946161999999</v>
      </c>
      <c r="AL6" s="16">
        <v>1.0208187456</v>
      </c>
      <c r="AM6" s="16">
        <v>1.1124207413</v>
      </c>
      <c r="AN6" s="16">
        <v>1.0892156163</v>
      </c>
      <c r="AO6" s="16">
        <v>1.0604228403</v>
      </c>
      <c r="AP6" s="16">
        <v>1.0732723338000001</v>
      </c>
      <c r="AQ6" s="16">
        <v>1.0830493895</v>
      </c>
      <c r="AR6" s="16">
        <v>1.0475788821000001</v>
      </c>
      <c r="AS6" s="16">
        <v>1.1085582206374049</v>
      </c>
      <c r="AT6" s="15">
        <v>1.0706008301671399</v>
      </c>
      <c r="AU6" s="15">
        <v>1.097569357316911</v>
      </c>
      <c r="AV6" s="15">
        <v>1.079140080409944</v>
      </c>
    </row>
    <row r="7" spans="1:48" x14ac:dyDescent="0.25">
      <c r="A7" s="15" t="s">
        <v>37</v>
      </c>
      <c r="B7" s="17">
        <f ca="1">FORECAST(B$1,INDEX(S7:BE7, 1, COUNTA(S7:BE7)-4):INDEX(S7:BE7, 1, COUNTA(S7:BE7)),INDEX($S$1:$BE$1, 1, COUNTA($S$1:$BE$1)-4):INDEX($S$1:$BE$1, 1, COUNTA($S$1:$BE$1)))</f>
        <v>1.2283515946146082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>
        <v>1.0711225364182499</v>
      </c>
      <c r="T7" s="15">
        <v>1.070434596445945</v>
      </c>
      <c r="U7" s="15">
        <v>1.3273161667111819</v>
      </c>
      <c r="V7" s="15">
        <v>1.280712951790407</v>
      </c>
      <c r="W7" s="15">
        <v>1.4403811133195981</v>
      </c>
      <c r="X7" s="15">
        <v>1.629624666107848</v>
      </c>
      <c r="Y7" s="15">
        <v>1.3397260404</v>
      </c>
      <c r="Z7" s="15">
        <v>1.343503485023914</v>
      </c>
      <c r="AA7" s="15">
        <v>1.1669750783363091</v>
      </c>
      <c r="AB7" s="15">
        <v>1.1781213399552031</v>
      </c>
      <c r="AC7" s="15">
        <v>1.468497981615245</v>
      </c>
      <c r="AD7" s="15">
        <v>1.2109570071409681</v>
      </c>
      <c r="AE7" s="15">
        <v>1.296701470665516</v>
      </c>
      <c r="AF7" s="15">
        <v>1.370948751801385</v>
      </c>
      <c r="AG7" s="16">
        <v>1.4014240776</v>
      </c>
      <c r="AH7" s="16">
        <v>1.354233477</v>
      </c>
      <c r="AI7" s="16">
        <v>1.2233717409</v>
      </c>
      <c r="AJ7" s="16">
        <v>1.1740536877000001</v>
      </c>
      <c r="AK7" s="16">
        <v>1.0459297367</v>
      </c>
      <c r="AL7" s="16">
        <v>1.0627570985999999</v>
      </c>
      <c r="AM7" s="16">
        <v>1.1114909638999999</v>
      </c>
      <c r="AN7" s="16">
        <v>1.071582628</v>
      </c>
      <c r="AO7" s="16">
        <v>1.0708129063</v>
      </c>
      <c r="AP7" s="16">
        <v>1.2101142388999999</v>
      </c>
      <c r="AQ7" s="16">
        <v>1.1325685694000001</v>
      </c>
      <c r="AR7" s="16">
        <v>1.1380992897</v>
      </c>
      <c r="AS7" s="16">
        <v>1.2280044619252311</v>
      </c>
      <c r="AT7" s="15">
        <v>1.1748340496143841</v>
      </c>
      <c r="AU7" s="15">
        <v>1.213931819273488</v>
      </c>
      <c r="AV7" s="15">
        <v>1.20557379640939</v>
      </c>
    </row>
    <row r="8" spans="1:48" x14ac:dyDescent="0.25">
      <c r="A8" s="15" t="s">
        <v>38</v>
      </c>
      <c r="B8" s="17">
        <f ca="1">FORECAST(B$1,INDEX(S8:BE8, 1, COUNTA(S8:BE8)-4):INDEX(S8:BE8, 1, COUNTA(S8:BE8)),INDEX($S$1:$BE$1, 1, COUNTA($S$1:$BE$1)-4):INDEX($S$1:$BE$1, 1, COUNTA($S$1:$BE$1)))</f>
        <v>1.3444072515488017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>
        <v>1.0347043701802789</v>
      </c>
      <c r="T8" s="15">
        <v>1.031256690215969</v>
      </c>
      <c r="U8" s="15">
        <v>1.1418900982216611</v>
      </c>
      <c r="V8" s="15">
        <v>1.1058536467969859</v>
      </c>
      <c r="W8" s="15">
        <v>1.234266953428075</v>
      </c>
      <c r="X8" s="15">
        <v>1.35510789567774</v>
      </c>
      <c r="Y8" s="15">
        <v>1.189931965</v>
      </c>
      <c r="Z8" s="15">
        <v>1.1576376836328679</v>
      </c>
      <c r="AA8" s="15">
        <v>0.90300623183168538</v>
      </c>
      <c r="AB8" s="15">
        <v>0.86336009668432045</v>
      </c>
      <c r="AC8" s="15">
        <v>1.036581898594219</v>
      </c>
      <c r="AD8" s="15">
        <v>0.8390604054338614</v>
      </c>
      <c r="AE8" s="15">
        <v>0.96776326964610171</v>
      </c>
      <c r="AF8" s="15">
        <v>1.095809021759852</v>
      </c>
      <c r="AG8" s="16">
        <v>1.0109357236000001</v>
      </c>
      <c r="AH8" s="16">
        <v>1.0346263216</v>
      </c>
      <c r="AI8" s="16">
        <v>0.97137233730000005</v>
      </c>
      <c r="AJ8" s="16">
        <v>0.96247469299999999</v>
      </c>
      <c r="AK8" s="16">
        <v>0.91618139350000005</v>
      </c>
      <c r="AL8" s="16">
        <v>0.98315968340000004</v>
      </c>
      <c r="AM8" s="16">
        <v>1.0749534250999999</v>
      </c>
      <c r="AN8" s="16">
        <v>1.0217600378</v>
      </c>
      <c r="AO8" s="16">
        <v>1.0528618704999999</v>
      </c>
      <c r="AP8" s="16">
        <v>1.1559953391</v>
      </c>
      <c r="AQ8" s="16">
        <v>1.0975982053</v>
      </c>
      <c r="AR8" s="16">
        <v>1.0633676216000001</v>
      </c>
      <c r="AS8" s="16">
        <v>1.145387265364928</v>
      </c>
      <c r="AT8" s="15">
        <v>1.1950031192829591</v>
      </c>
      <c r="AU8" s="15">
        <v>1.2255058707715489</v>
      </c>
      <c r="AV8" s="15">
        <v>1.290674334353664</v>
      </c>
    </row>
    <row r="9" spans="1:48" x14ac:dyDescent="0.25">
      <c r="A9" s="15" t="s">
        <v>39</v>
      </c>
      <c r="B9" s="17">
        <f ca="1">FORECAST(B$1,INDEX(S9:BE9, 1, COUNTA(S9:BE9)-4):INDEX(S9:BE9, 1, COUNTA(S9:BE9)),INDEX($S$1:$BE$1, 1, COUNTA($S$1:$BE$1)-4):INDEX($S$1:$BE$1, 1, COUNTA($S$1:$BE$1)))</f>
        <v>2.1342037433503549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>
        <v>1.167952013710694</v>
      </c>
      <c r="T9" s="15">
        <v>1.0010704345963399</v>
      </c>
      <c r="U9" s="15">
        <v>1.269312450225883</v>
      </c>
      <c r="V9" s="15">
        <v>1.1961937415109161</v>
      </c>
      <c r="W9" s="15">
        <v>1.305932603691432</v>
      </c>
      <c r="X9" s="15">
        <v>1.3717361679016951</v>
      </c>
      <c r="Y9" s="15">
        <v>1.4359352160000001</v>
      </c>
      <c r="Z9" s="15">
        <v>1.3759239443569531</v>
      </c>
      <c r="AA9" s="15">
        <v>1.25380958536576</v>
      </c>
      <c r="AB9" s="15">
        <v>1.1283742292792029</v>
      </c>
      <c r="AC9" s="15">
        <v>1.341167334259789</v>
      </c>
      <c r="AD9" s="15">
        <v>1.0550911932756339</v>
      </c>
      <c r="AE9" s="15">
        <v>1.2940179703823631</v>
      </c>
      <c r="AF9" s="15">
        <v>1.4673726037619781</v>
      </c>
      <c r="AG9" s="16">
        <v>1.3380698848000001</v>
      </c>
      <c r="AH9" s="16">
        <v>1.4111457472</v>
      </c>
      <c r="AI9" s="16">
        <v>1.3543213431000001</v>
      </c>
      <c r="AJ9" s="16">
        <v>1.2619681012999999</v>
      </c>
      <c r="AK9" s="16">
        <v>1.3068652342</v>
      </c>
      <c r="AL9" s="16">
        <v>1.386441225</v>
      </c>
      <c r="AM9" s="16">
        <v>1.5120282499</v>
      </c>
      <c r="AN9" s="16">
        <v>1.4226838697999999</v>
      </c>
      <c r="AO9" s="16">
        <v>1.4475065152</v>
      </c>
      <c r="AP9" s="16">
        <v>1.6123948857999999</v>
      </c>
      <c r="AQ9" s="16">
        <v>1.6580871906000001</v>
      </c>
      <c r="AR9" s="16">
        <v>1.5496750247</v>
      </c>
      <c r="AS9" s="16">
        <v>1.6612247027472959</v>
      </c>
      <c r="AT9" s="15">
        <v>1.7589666754576421</v>
      </c>
      <c r="AU9" s="15">
        <v>1.8278082934645119</v>
      </c>
      <c r="AV9" s="15">
        <v>2.068123427101602</v>
      </c>
    </row>
    <row r="10" spans="1:48" x14ac:dyDescent="0.25">
      <c r="A10" s="15" t="s">
        <v>40</v>
      </c>
      <c r="B10" s="17">
        <f ca="1">FORECAST(B$1,INDEX(S10:BE10, 1, COUNTA(S10:BE10)-4):INDEX(S10:BE10, 1, COUNTA(S10:BE10)),INDEX($S$1:$BE$1, 1, COUNTA($S$1:$BE$1)-4):INDEX($S$1:$BE$1, 1, COUNTA($S$1:$BE$1)))</f>
        <v>0.38554280410471264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>
        <v>0.5852613538988708</v>
      </c>
      <c r="T10" s="15">
        <v>0.58413615928047025</v>
      </c>
      <c r="U10" s="15">
        <v>0.46495885319897551</v>
      </c>
      <c r="V10" s="15">
        <v>0.49339332485973758</v>
      </c>
      <c r="W10" s="15">
        <v>0.56125195105212</v>
      </c>
      <c r="X10" s="15">
        <v>0.64977422026500165</v>
      </c>
      <c r="Y10" s="15">
        <v>0.55920075270000003</v>
      </c>
      <c r="Z10" s="15">
        <v>0.53950822684591038</v>
      </c>
      <c r="AA10" s="15">
        <v>0.40685089107747902</v>
      </c>
      <c r="AB10" s="15">
        <v>0.38578472915925238</v>
      </c>
      <c r="AC10" s="15">
        <v>0.44646574596911448</v>
      </c>
      <c r="AD10" s="15">
        <v>0.37211234183768133</v>
      </c>
      <c r="AE10" s="15">
        <v>0.40111918961596038</v>
      </c>
      <c r="AF10" s="15">
        <v>0.45167532388968101</v>
      </c>
      <c r="AG10" s="16">
        <v>0.43524390639999999</v>
      </c>
      <c r="AH10" s="16">
        <v>0.43112781620000001</v>
      </c>
      <c r="AI10" s="16">
        <v>0.39827136559999998</v>
      </c>
      <c r="AJ10" s="16">
        <v>0.3859196721</v>
      </c>
      <c r="AK10" s="16">
        <v>0.35339495850000002</v>
      </c>
      <c r="AL10" s="16">
        <v>0.36429584120000003</v>
      </c>
      <c r="AM10" s="16">
        <v>0.37404253009999999</v>
      </c>
      <c r="AN10" s="16">
        <v>0.32244180280000001</v>
      </c>
      <c r="AO10" s="16">
        <v>0.35724394640000001</v>
      </c>
      <c r="AP10" s="16">
        <v>0.38198564889999997</v>
      </c>
      <c r="AQ10" s="16">
        <v>0.35789047460000001</v>
      </c>
      <c r="AR10" s="16">
        <v>0.3446846355</v>
      </c>
      <c r="AS10" s="16">
        <v>0.35399663857585439</v>
      </c>
      <c r="AT10" s="15">
        <v>0.35795803772473478</v>
      </c>
      <c r="AU10" s="15">
        <v>0.35082215225418462</v>
      </c>
      <c r="AV10" s="15">
        <v>0.38976704811282531</v>
      </c>
    </row>
    <row r="11" spans="1:48" x14ac:dyDescent="0.25">
      <c r="A11" s="15" t="s">
        <v>41</v>
      </c>
      <c r="B11" s="17">
        <f ca="1">FORECAST(B$1,INDEX(S11:BE11, 1, COUNTA(S11:BE11)-4):INDEX(S11:BE11, 1, COUNTA(S11:BE11)),INDEX($S$1:$BE$1, 1, COUNTA($S$1:$BE$1)-4):INDEX($S$1:$BE$1, 1, COUNTA($S$1:$BE$1)))</f>
        <v>1.0407640621998726E-2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>
        <v>1.326049700085799E-2</v>
      </c>
      <c r="T11" s="15">
        <v>1.287732819524471E-2</v>
      </c>
      <c r="U11" s="15">
        <v>1.3750995487127861E-2</v>
      </c>
      <c r="V11" s="15">
        <v>1.5483399000332229E-2</v>
      </c>
      <c r="W11" s="15">
        <v>2.0134052521690302E-2</v>
      </c>
      <c r="X11" s="15">
        <v>1.9869680041182319E-2</v>
      </c>
      <c r="Y11" s="15">
        <v>1.7312966799999999E-2</v>
      </c>
      <c r="Z11" s="15">
        <v>1.705295439786577E-2</v>
      </c>
      <c r="AA11" s="15">
        <v>1.423669334849329E-2</v>
      </c>
      <c r="AB11" s="15">
        <v>1.308924167163977E-2</v>
      </c>
      <c r="AC11" s="15">
        <v>1.4338212803146171E-2</v>
      </c>
      <c r="AD11" s="15">
        <v>1.04479726754416E-2</v>
      </c>
      <c r="AE11" s="15">
        <v>1.2405691346825169E-2</v>
      </c>
      <c r="AF11" s="15">
        <v>1.6581967851658191E-2</v>
      </c>
      <c r="AG11" s="16">
        <v>1.5046688799999999E-2</v>
      </c>
      <c r="AH11" s="16">
        <v>1.55164108E-2</v>
      </c>
      <c r="AI11" s="16">
        <v>1.4750925E-2</v>
      </c>
      <c r="AJ11" s="16">
        <v>1.27555946E-2</v>
      </c>
      <c r="AK11" s="16">
        <v>1.1142067800000001E-2</v>
      </c>
      <c r="AL11" s="16">
        <v>1.1209681000000001E-2</v>
      </c>
      <c r="AM11" s="16">
        <v>1.29376279E-2</v>
      </c>
      <c r="AN11" s="16">
        <v>1.28166093E-2</v>
      </c>
      <c r="AO11" s="16">
        <v>1.29881913E-2</v>
      </c>
      <c r="AP11" s="16">
        <v>1.48696769E-2</v>
      </c>
      <c r="AQ11" s="16">
        <v>1.4235030900000001E-2</v>
      </c>
      <c r="AR11" s="16">
        <v>1.2986184200000001E-2</v>
      </c>
      <c r="AS11" s="16">
        <v>1.1962164007333621E-2</v>
      </c>
      <c r="AT11" s="15">
        <v>1.1963170066401071E-2</v>
      </c>
      <c r="AU11" s="15">
        <v>1.058906696989754E-2</v>
      </c>
      <c r="AV11" s="15">
        <v>1.138895400562898E-2</v>
      </c>
    </row>
    <row r="12" spans="1:48" x14ac:dyDescent="0.25">
      <c r="A12" s="15" t="s">
        <v>42</v>
      </c>
      <c r="B12" s="17">
        <f ca="1">FORECAST(B$1,INDEX(S12:BE12, 1, COUNTA(S12:BE12)-4):INDEX(S12:BE12, 1, COUNTA(S12:BE12)),INDEX($S$1:$BE$1, 1, COUNTA($S$1:$BE$1)-4):INDEX($S$1:$BE$1, 1, COUNTA($S$1:$BE$1)))</f>
        <v>0.23198265822598163</v>
      </c>
      <c r="C12" s="15"/>
      <c r="D12" s="15"/>
      <c r="E12" s="15"/>
      <c r="F12" s="15"/>
      <c r="G12" s="15"/>
      <c r="H12" s="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>
        <v>0.1754498714653058</v>
      </c>
      <c r="T12" s="15">
        <v>0.17779918646968201</v>
      </c>
      <c r="U12" s="15">
        <v>0.23533315635789251</v>
      </c>
      <c r="V12" s="15">
        <v>0.22647757860371481</v>
      </c>
      <c r="W12" s="15">
        <v>0.25787912266841662</v>
      </c>
      <c r="X12" s="15">
        <v>0.29831364467886973</v>
      </c>
      <c r="Y12" s="15">
        <v>0.25670288660000001</v>
      </c>
      <c r="Z12" s="15">
        <v>0.2476899147909169</v>
      </c>
      <c r="AA12" s="15">
        <v>0.18668067982351699</v>
      </c>
      <c r="AB12" s="15">
        <v>0.17677140119376861</v>
      </c>
      <c r="AC12" s="15">
        <v>0.205273694088208</v>
      </c>
      <c r="AD12" s="15">
        <v>0.16803492973369821</v>
      </c>
      <c r="AE12" s="15">
        <v>0.19161942509606911</v>
      </c>
      <c r="AF12" s="15">
        <v>0.23275637062986279</v>
      </c>
      <c r="AG12" s="16">
        <v>0.2068036426</v>
      </c>
      <c r="AH12" s="16">
        <v>0.19917805320000001</v>
      </c>
      <c r="AI12" s="16">
        <v>0.19399680029999999</v>
      </c>
      <c r="AJ12" s="16">
        <v>0.19255175450000001</v>
      </c>
      <c r="AK12" s="16">
        <v>0.185804146</v>
      </c>
      <c r="AL12" s="16">
        <v>0.21643429950000001</v>
      </c>
      <c r="AM12" s="16">
        <v>0.22403036130000001</v>
      </c>
      <c r="AN12" s="16">
        <v>0.20718606919999999</v>
      </c>
      <c r="AO12" s="16">
        <v>0.2200435989</v>
      </c>
      <c r="AP12" s="16">
        <v>0.22404538660000001</v>
      </c>
      <c r="AQ12" s="16">
        <v>0.2164505786</v>
      </c>
      <c r="AR12" s="16">
        <v>0.22350549659999999</v>
      </c>
      <c r="AS12" s="16">
        <v>0.23290318922242431</v>
      </c>
      <c r="AT12" s="15">
        <v>0.23379456262473419</v>
      </c>
      <c r="AU12" s="15">
        <v>0.22910311308171519</v>
      </c>
      <c r="AV12" s="15">
        <v>0.22920588340302439</v>
      </c>
    </row>
    <row r="13" spans="1:48" x14ac:dyDescent="0.25">
      <c r="A13" s="15" t="s">
        <v>10</v>
      </c>
      <c r="B13" s="17">
        <f ca="1">FORECAST(B$1,INDEX(S13:BE13, 1, COUNTA(S13:BE13)-4):INDEX(S13:BE13, 1, COUNTA(S13:BE13)),INDEX($S$1:$BE$1, 1, COUNTA($S$1:$BE$1)-4):INDEX($S$1:$BE$1, 1, COUNTA($S$1:$BE$1)))</f>
        <v>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>
        <v>1</v>
      </c>
      <c r="T13" s="15">
        <v>1</v>
      </c>
      <c r="U13" s="15">
        <v>1</v>
      </c>
      <c r="V13" s="15">
        <v>1</v>
      </c>
      <c r="W13" s="15">
        <v>1</v>
      </c>
      <c r="X13" s="15">
        <v>1</v>
      </c>
      <c r="Y13" s="15">
        <v>1</v>
      </c>
      <c r="Z13" s="15">
        <v>1</v>
      </c>
      <c r="AA13" s="15">
        <v>1</v>
      </c>
      <c r="AB13" s="15">
        <v>1</v>
      </c>
      <c r="AC13" s="15">
        <v>1</v>
      </c>
      <c r="AD13" s="15">
        <v>1</v>
      </c>
      <c r="AE13" s="15">
        <v>1</v>
      </c>
      <c r="AF13" s="15">
        <v>1</v>
      </c>
      <c r="AG13" s="16">
        <v>1</v>
      </c>
      <c r="AH13" s="16">
        <v>1</v>
      </c>
      <c r="AI13" s="16">
        <v>1</v>
      </c>
      <c r="AJ13" s="16">
        <v>1</v>
      </c>
      <c r="AK13" s="16">
        <v>1</v>
      </c>
      <c r="AL13" s="16">
        <v>1</v>
      </c>
      <c r="AM13" s="16">
        <v>1</v>
      </c>
      <c r="AN13" s="16">
        <v>1</v>
      </c>
      <c r="AO13" s="16">
        <v>1</v>
      </c>
      <c r="AP13" s="16">
        <v>1</v>
      </c>
      <c r="AQ13" s="16">
        <v>1</v>
      </c>
      <c r="AR13" s="16">
        <v>1</v>
      </c>
      <c r="AS13" s="16">
        <v>1</v>
      </c>
      <c r="AT13" s="15">
        <v>1</v>
      </c>
      <c r="AU13" s="15">
        <v>1</v>
      </c>
      <c r="AV13" s="15">
        <v>1</v>
      </c>
    </row>
    <row r="14" spans="1:48" x14ac:dyDescent="0.25">
      <c r="A14" s="15" t="s">
        <v>43</v>
      </c>
      <c r="B14" s="17">
        <f ca="1">FORECAST(B$1,INDEX(S14:BE14, 1, COUNTA(S14:BE14)-4):INDEX(S14:BE14, 1, COUNTA(S14:BE14)),INDEX($S$1:$BE$1, 1, COUNTA($S$1:$BE$1)-4):INDEX($S$1:$BE$1, 1, COUNTA($S$1:$BE$1)))</f>
        <v>5.0886919318669399E-2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>
        <v>5.7519280205660467E-2</v>
      </c>
      <c r="T14" s="15">
        <v>5.084564333118298E-2</v>
      </c>
      <c r="U14" s="15">
        <v>4.6164056278215369E-2</v>
      </c>
      <c r="V14" s="15">
        <v>5.0823926066495738E-2</v>
      </c>
      <c r="W14" s="15">
        <v>5.4462226361353797E-2</v>
      </c>
      <c r="X14" s="15">
        <v>5.4506330873761652E-2</v>
      </c>
      <c r="Y14" s="15">
        <v>4.8944003700000002E-2</v>
      </c>
      <c r="Z14" s="15">
        <v>4.9376896937632579E-2</v>
      </c>
      <c r="AA14" s="15">
        <v>3.8221228049088903E-2</v>
      </c>
      <c r="AB14" s="15">
        <v>3.5346492061286573E-2</v>
      </c>
      <c r="AC14" s="15">
        <v>4.3017337009989012E-2</v>
      </c>
      <c r="AD14" s="15">
        <v>4.0418041563745857E-2</v>
      </c>
      <c r="AE14" s="15">
        <v>3.932507655065344E-2</v>
      </c>
      <c r="AF14" s="15">
        <v>4.6593976777765077E-2</v>
      </c>
      <c r="AG14" s="16">
        <v>4.3630643199999999E-2</v>
      </c>
      <c r="AH14" s="16">
        <v>4.3075730399999998E-2</v>
      </c>
      <c r="AI14" s="16">
        <v>3.96172495E-2</v>
      </c>
      <c r="AJ14" s="16">
        <v>4.0727954199999999E-2</v>
      </c>
      <c r="AK14" s="16">
        <v>3.5655849199999999E-2</v>
      </c>
      <c r="AL14" s="16">
        <v>4.1280415600000002E-2</v>
      </c>
      <c r="AM14" s="16">
        <v>4.1191490800000001E-2</v>
      </c>
      <c r="AN14" s="16">
        <v>4.15560367E-2</v>
      </c>
      <c r="AO14" s="16">
        <v>4.4207171400000002E-2</v>
      </c>
      <c r="AP14" s="16">
        <v>5.2312974399999997E-2</v>
      </c>
      <c r="AQ14" s="16">
        <v>4.83908324E-2</v>
      </c>
      <c r="AR14" s="16">
        <v>4.2823802899999999E-2</v>
      </c>
      <c r="AS14" s="16">
        <v>4.3639134878402347E-2</v>
      </c>
      <c r="AT14" s="15">
        <v>4.6494275567538913E-2</v>
      </c>
      <c r="AU14" s="15">
        <v>4.5274617687241343E-2</v>
      </c>
      <c r="AV14" s="15">
        <v>5.0555237511726782E-2</v>
      </c>
    </row>
    <row r="15" spans="1:48" x14ac:dyDescent="0.25">
      <c r="A15" s="15" t="s">
        <v>44</v>
      </c>
      <c r="B15" s="17">
        <f ca="1">FORECAST(B$1,INDEX(S15:BE15, 1, COUNTA(S15:BE15)-4):INDEX(S15:BE15, 1, COUNTA(S15:BE15)),INDEX($S$1:$BE$1, 1, COUNTA($S$1:$BE$1)-4):INDEX($S$1:$BE$1, 1, COUNTA($S$1:$BE$1)))</f>
        <v>4.7961560783324197E-3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>
        <v>9.72579263067779E-3</v>
      </c>
      <c r="T15" s="15">
        <v>7.8355812459843435E-3</v>
      </c>
      <c r="U15" s="15">
        <v>8.8797451552978576E-3</v>
      </c>
      <c r="V15" s="15">
        <v>7.725876089870143E-3</v>
      </c>
      <c r="W15" s="15">
        <v>7.8675921997232896E-3</v>
      </c>
      <c r="X15" s="15">
        <v>8.6150401122138155E-3</v>
      </c>
      <c r="Y15" s="15">
        <v>8.6036675000000003E-3</v>
      </c>
      <c r="Z15" s="15">
        <v>8.2458162648696084E-3</v>
      </c>
      <c r="AA15" s="15">
        <v>7.5900070358089653E-3</v>
      </c>
      <c r="AB15" s="15">
        <v>7.0697526204533514E-3</v>
      </c>
      <c r="AC15" s="15">
        <v>7.4013172734245054E-3</v>
      </c>
      <c r="AD15" s="15">
        <v>7.09351998189146E-3</v>
      </c>
      <c r="AE15" s="15">
        <v>8.8335612373305807E-3</v>
      </c>
      <c r="AF15" s="15">
        <v>8.2175513905063721E-3</v>
      </c>
      <c r="AG15" s="16">
        <v>7.2351936999999998E-3</v>
      </c>
      <c r="AH15" s="16">
        <v>6.9836287000000002E-3</v>
      </c>
      <c r="AI15" s="16">
        <v>5.5338521000000002E-3</v>
      </c>
      <c r="AJ15" s="16">
        <v>5.0498846000000003E-3</v>
      </c>
      <c r="AK15" s="16">
        <v>5.1854003999999999E-3</v>
      </c>
      <c r="AL15" s="16">
        <v>4.8329056000000004E-3</v>
      </c>
      <c r="AM15" s="16">
        <v>5.2644273999999996E-3</v>
      </c>
      <c r="AN15" s="16">
        <v>4.9304270999999998E-3</v>
      </c>
      <c r="AO15" s="16">
        <v>5.4185008999999996E-3</v>
      </c>
      <c r="AP15" s="16">
        <v>5.2150809999999999E-3</v>
      </c>
      <c r="AQ15" s="16">
        <v>5.1795734E-3</v>
      </c>
      <c r="AR15" s="16">
        <v>4.6819262000000004E-3</v>
      </c>
      <c r="AS15" s="16">
        <v>4.0522874387901586E-3</v>
      </c>
      <c r="AT15" s="15">
        <v>4.4105637834745632E-3</v>
      </c>
      <c r="AU15" s="15">
        <v>4.6484660787326553E-3</v>
      </c>
      <c r="AV15" s="15">
        <v>4.8347618826877674E-3</v>
      </c>
    </row>
    <row r="16" spans="1:48" x14ac:dyDescent="0.25">
      <c r="A16" s="15" t="s">
        <v>45</v>
      </c>
      <c r="B16" s="17">
        <f ca="1">FORECAST(B$1,INDEX(S16:BE16, 1, COUNTA(S16:BE16)-4):INDEX(S16:BE16, 1, COUNTA(S16:BE16)),INDEX($S$1:$BE$1, 1, COUNTA($S$1:$BE$1)-4):INDEX($S$1:$BE$1, 1, COUNTA($S$1:$BE$1)))</f>
        <v>0.47093643151814035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 t="e">
        <v>#N/A</v>
      </c>
      <c r="T16" s="15" t="e">
        <v>#N/A</v>
      </c>
      <c r="U16" s="15" t="e">
        <v>#N/A</v>
      </c>
      <c r="V16" s="15">
        <v>0.51055050908099786</v>
      </c>
      <c r="W16" s="15">
        <v>0.58074251996377702</v>
      </c>
      <c r="X16" s="15">
        <v>0.6722412297868251</v>
      </c>
      <c r="Y16" s="15">
        <v>0.57842071740000001</v>
      </c>
      <c r="Z16" s="15">
        <v>0.55821624604568765</v>
      </c>
      <c r="AA16" s="15">
        <v>0.4209184280137287</v>
      </c>
      <c r="AB16" s="15">
        <v>0.39832562389251308</v>
      </c>
      <c r="AC16" s="15">
        <v>0.44675144319791038</v>
      </c>
      <c r="AD16" s="15">
        <v>0.34795680130179768</v>
      </c>
      <c r="AE16" s="15">
        <v>0.35756160725512898</v>
      </c>
      <c r="AF16" s="15">
        <v>0.43318934436832629</v>
      </c>
      <c r="AG16" s="16">
        <v>0.38443430969999998</v>
      </c>
      <c r="AH16" s="16">
        <v>0.35514517610000002</v>
      </c>
      <c r="AI16" s="16">
        <v>0.3325704585</v>
      </c>
      <c r="AJ16" s="16">
        <v>0.32505824319999999</v>
      </c>
      <c r="AK16" s="16">
        <v>0.31400987499999999</v>
      </c>
      <c r="AL16" s="16">
        <v>0.36502540729999999</v>
      </c>
      <c r="AM16" s="16">
        <v>0.39484706889999999</v>
      </c>
      <c r="AN16" s="16">
        <v>0.38864910380000001</v>
      </c>
      <c r="AO16" s="16">
        <v>0.37593742689999998</v>
      </c>
      <c r="AP16" s="16">
        <v>0.43610131829999998</v>
      </c>
      <c r="AQ16" s="16">
        <v>0.40878045870000002</v>
      </c>
      <c r="AR16" s="16">
        <v>0.39239174269999999</v>
      </c>
      <c r="AS16" s="16">
        <v>0.42922554406159891</v>
      </c>
      <c r="AT16" s="15">
        <v>0.43752005793489868</v>
      </c>
      <c r="AU16" s="15">
        <v>0.45125996771755461</v>
      </c>
      <c r="AV16" s="15">
        <v>0.44710210944818141</v>
      </c>
    </row>
    <row r="17" spans="1:48" x14ac:dyDescent="0.25">
      <c r="A17" s="15" t="s">
        <v>46</v>
      </c>
      <c r="B17" s="17">
        <f ca="1">FORECAST(B$1,INDEX(S17:BE17, 1, COUNTA(S17:BE17)-4):INDEX(S17:BE17, 1, COUNTA(S17:BE17)),INDEX($S$1:$BE$1, 1, COUNTA($S$1:$BE$1)-4):INDEX($S$1:$BE$1, 1, COUNTA($S$1:$BE$1)))</f>
        <v>0.22022435667594031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>
        <v>0.18862467866325011</v>
      </c>
      <c r="T17" s="15">
        <v>0.19032327124809231</v>
      </c>
      <c r="U17" s="15">
        <v>0.25139368197510409</v>
      </c>
      <c r="V17" s="15">
        <v>0.24168101639262479</v>
      </c>
      <c r="W17" s="15">
        <v>0.27353382450891622</v>
      </c>
      <c r="X17" s="15">
        <v>0.31658484759450051</v>
      </c>
      <c r="Y17" s="15">
        <v>0.27238667119999999</v>
      </c>
      <c r="Z17" s="15">
        <v>0.26284501972784341</v>
      </c>
      <c r="AA17" s="15">
        <v>0.19821906523223951</v>
      </c>
      <c r="AB17" s="15">
        <v>0.1882317396952268</v>
      </c>
      <c r="AC17" s="15">
        <v>0.21122526489256269</v>
      </c>
      <c r="AD17" s="15">
        <v>0.16349833750490941</v>
      </c>
      <c r="AE17" s="15">
        <v>0.16842495598265189</v>
      </c>
      <c r="AF17" s="15">
        <v>0.20519466251224611</v>
      </c>
      <c r="AG17" s="16">
        <v>0.1817799376</v>
      </c>
      <c r="AH17" s="16">
        <v>0.16768492639999999</v>
      </c>
      <c r="AI17" s="16">
        <v>0.15730584319999999</v>
      </c>
      <c r="AJ17" s="16">
        <v>0.15379249270000001</v>
      </c>
      <c r="AK17" s="16">
        <v>0.1486947666</v>
      </c>
      <c r="AL17" s="16">
        <v>0.17295403710000001</v>
      </c>
      <c r="AM17" s="16">
        <v>0.18702383519999999</v>
      </c>
      <c r="AN17" s="16">
        <v>0.18369454039999999</v>
      </c>
      <c r="AO17" s="16">
        <v>0.1759065182</v>
      </c>
      <c r="AP17" s="16">
        <v>0.20420922759999999</v>
      </c>
      <c r="AQ17" s="16">
        <v>0.19370738370000001</v>
      </c>
      <c r="AR17" s="16">
        <v>0.1851058032</v>
      </c>
      <c r="AS17" s="16">
        <v>0.2008062920344425</v>
      </c>
      <c r="AT17" s="15">
        <v>0.20473972161646009</v>
      </c>
      <c r="AU17" s="15">
        <v>0.2121317867640832</v>
      </c>
      <c r="AV17" s="15">
        <v>0.20916683681756371</v>
      </c>
    </row>
    <row r="18" spans="1:48" x14ac:dyDescent="0.25">
      <c r="A18" s="15" t="s">
        <v>47</v>
      </c>
      <c r="B18" s="17">
        <f ca="1">FORECAST(B$1,INDEX(S18:BE18, 1, COUNTA(S18:BE18)-4):INDEX(S18:BE18, 1, COUNTA(S18:BE18)),INDEX($S$1:$BE$1, 1, COUNTA($S$1:$BE$1)-4):INDEX($S$1:$BE$1, 1, COUNTA($S$1:$BE$1)))</f>
        <v>0.10019324393826601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 t="e">
        <v>#N/A</v>
      </c>
      <c r="T18" s="15" t="e">
        <v>#N/A</v>
      </c>
      <c r="U18" s="15" t="e">
        <v>#N/A</v>
      </c>
      <c r="V18" s="15" t="e">
        <v>#N/A</v>
      </c>
      <c r="W18" s="15" t="e">
        <v>#N/A</v>
      </c>
      <c r="X18" s="15" t="e">
        <v>#N/A</v>
      </c>
      <c r="Y18" s="15">
        <v>0.20923453119999999</v>
      </c>
      <c r="Z18" s="15">
        <v>0.2058398244608147</v>
      </c>
      <c r="AA18" s="15">
        <v>0.13482100860399929</v>
      </c>
      <c r="AB18" s="15">
        <v>0.13635770238758141</v>
      </c>
      <c r="AC18" s="15">
        <v>0.1445888781175643</v>
      </c>
      <c r="AD18" s="15">
        <v>0.1186595184221137</v>
      </c>
      <c r="AE18" s="15">
        <v>0.12663971295809709</v>
      </c>
      <c r="AF18" s="15">
        <v>0.1208465959460866</v>
      </c>
      <c r="AG18" s="16">
        <v>0.1147936692</v>
      </c>
      <c r="AH18" s="16">
        <v>0.1102369467</v>
      </c>
      <c r="AI18" s="16">
        <v>9.5390382199999998E-2</v>
      </c>
      <c r="AJ18" s="16">
        <v>9.6744944200000002E-2</v>
      </c>
      <c r="AK18" s="16">
        <v>8.8534880999999996E-2</v>
      </c>
      <c r="AL18" s="16">
        <v>8.8708322100000001E-2</v>
      </c>
      <c r="AM18" s="16">
        <v>8.3579854699999998E-2</v>
      </c>
      <c r="AN18" s="16">
        <v>7.6257266599999998E-2</v>
      </c>
      <c r="AO18" s="16">
        <v>7.5746320300000003E-2</v>
      </c>
      <c r="AP18" s="16">
        <v>8.0973541699999999E-2</v>
      </c>
      <c r="AQ18" s="16">
        <v>6.6956537600000005E-2</v>
      </c>
      <c r="AR18" s="16">
        <v>7.0314679599999999E-2</v>
      </c>
      <c r="AS18" s="16">
        <v>7.7803995225536701E-2</v>
      </c>
      <c r="AT18" s="15">
        <v>8.5845763066575001E-2</v>
      </c>
      <c r="AU18" s="15">
        <v>9.8375975885570857E-2</v>
      </c>
      <c r="AV18" s="15">
        <v>8.7177968430900601E-2</v>
      </c>
    </row>
    <row r="19" spans="1:48" x14ac:dyDescent="0.25">
      <c r="A19" s="15" t="s">
        <v>48</v>
      </c>
      <c r="B19" s="17">
        <f ca="1">FORECAST(B$1,INDEX(S19:BE19, 1, COUNTA(S19:BE19)-4):INDEX(S19:BE19, 1, COUNTA(S19:BE19)),INDEX($S$1:$BE$1, 1, COUNTA($S$1:$BE$1)-4):INDEX($S$1:$BE$1, 1, COUNTA($S$1:$BE$1)))</f>
        <v>8.845215551657537E-2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>
        <v>0.33740359897171029</v>
      </c>
      <c r="T19" s="15">
        <v>0.3254121173195792</v>
      </c>
      <c r="U19" s="15">
        <v>0.30780461906033962</v>
      </c>
      <c r="V19" s="15">
        <v>0.31285516782021799</v>
      </c>
      <c r="W19" s="15">
        <v>0.31471530067114423</v>
      </c>
      <c r="X19" s="15">
        <v>0.30789204574752982</v>
      </c>
      <c r="Y19" s="15">
        <v>0.20402222740000001</v>
      </c>
      <c r="Z19" s="15">
        <v>0.202917548404661</v>
      </c>
      <c r="AA19" s="15">
        <v>0.25309161035739208</v>
      </c>
      <c r="AB19" s="15">
        <v>0.2139087065586571</v>
      </c>
      <c r="AC19" s="15">
        <v>0.22901951478265761</v>
      </c>
      <c r="AD19" s="15">
        <v>0.1834163889700724</v>
      </c>
      <c r="AE19" s="15">
        <v>0.16761025994417919</v>
      </c>
      <c r="AF19" s="15">
        <v>0.20315058287998489</v>
      </c>
      <c r="AG19" s="16">
        <v>0.1943731796</v>
      </c>
      <c r="AH19" s="16">
        <v>0.19454019219999999</v>
      </c>
      <c r="AI19" s="16">
        <v>0.15929223989999999</v>
      </c>
      <c r="AJ19" s="16">
        <v>0.12984972920000001</v>
      </c>
      <c r="AK19" s="16">
        <v>0.1091721697</v>
      </c>
      <c r="AL19" s="16">
        <v>0.112067443</v>
      </c>
      <c r="AM19" s="16">
        <v>9.8220734000000004E-2</v>
      </c>
      <c r="AN19" s="16">
        <v>0.1063403705</v>
      </c>
      <c r="AO19" s="16">
        <v>0.11646984639999999</v>
      </c>
      <c r="AP19" s="16">
        <v>0.10427851859999999</v>
      </c>
      <c r="AQ19" s="16">
        <v>8.6688360899999997E-2</v>
      </c>
      <c r="AR19" s="16">
        <v>9.6887582599999994E-2</v>
      </c>
      <c r="AS19" s="16">
        <v>9.5759089273705897E-2</v>
      </c>
      <c r="AT19" s="15">
        <v>8.8355311953058083E-2</v>
      </c>
      <c r="AU19" s="15">
        <v>8.9952548572398747E-2</v>
      </c>
      <c r="AV19" s="15">
        <v>9.2669701008918789E-2</v>
      </c>
    </row>
    <row r="20" spans="1:48" x14ac:dyDescent="0.25">
      <c r="A20" s="15" t="s">
        <v>49</v>
      </c>
      <c r="B20" s="17">
        <f ca="1">FORECAST(B$1,INDEX(S20:BE20, 1, COUNTA(S20:BE20)-4):INDEX(S20:BE20, 1, COUNTA(S20:BE20)),INDEX($S$1:$BE$1, 1, COUNTA($S$1:$BE$1)-4):INDEX($S$1:$BE$1, 1, COUNTA($S$1:$BE$1)))</f>
        <v>2.9284208458452865E-2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>
        <v>5.5837617823483773E-2</v>
      </c>
      <c r="T20" s="15">
        <v>5.5951616356230242E-2</v>
      </c>
      <c r="U20" s="15">
        <v>4.7172816564914857E-2</v>
      </c>
      <c r="V20" s="15">
        <v>4.931337807652466E-2</v>
      </c>
      <c r="W20" s="15">
        <v>4.97015422388579E-2</v>
      </c>
      <c r="X20" s="15">
        <v>4.6808379848495292E-2</v>
      </c>
      <c r="Y20" s="15">
        <v>4.05495518E-2</v>
      </c>
      <c r="Z20" s="15">
        <v>4.0412583655110267E-2</v>
      </c>
      <c r="AA20" s="15">
        <v>2.762006942553679E-2</v>
      </c>
      <c r="AB20" s="15">
        <v>2.6139895942666969E-2</v>
      </c>
      <c r="AC20" s="15">
        <v>3.092094723847762E-2</v>
      </c>
      <c r="AD20" s="15">
        <v>2.7638184647267361E-2</v>
      </c>
      <c r="AE20" s="15">
        <v>2.915013959845613E-2</v>
      </c>
      <c r="AF20" s="15">
        <v>3.3061049831589938E-2</v>
      </c>
      <c r="AG20" s="16">
        <v>3.1389699E-2</v>
      </c>
      <c r="AH20" s="16">
        <v>3.0117232899999999E-2</v>
      </c>
      <c r="AI20" s="16">
        <v>2.84622065E-2</v>
      </c>
      <c r="AJ20" s="16">
        <v>2.9238150899999999E-2</v>
      </c>
      <c r="AK20" s="16">
        <v>2.57747789E-2</v>
      </c>
      <c r="AL20" s="16">
        <v>3.0082103999999998E-2</v>
      </c>
      <c r="AM20" s="16">
        <v>3.1462522200000002E-2</v>
      </c>
      <c r="AN20" s="16">
        <v>2.8435256200000002E-2</v>
      </c>
      <c r="AO20" s="16">
        <v>2.6448880399999999E-2</v>
      </c>
      <c r="AP20" s="16">
        <v>3.0805751199999998E-2</v>
      </c>
      <c r="AQ20" s="16">
        <v>3.0614498399999999E-2</v>
      </c>
      <c r="AR20" s="16">
        <v>2.8425603099999999E-2</v>
      </c>
      <c r="AS20" s="16">
        <v>2.8460107175192671E-2</v>
      </c>
      <c r="AT20" s="15">
        <v>2.921971604762465E-2</v>
      </c>
      <c r="AU20" s="15">
        <v>2.871090123098162E-2</v>
      </c>
      <c r="AV20" s="15">
        <v>2.9126333238695509E-2</v>
      </c>
    </row>
    <row r="21" spans="1:48" x14ac:dyDescent="0.25">
      <c r="A21" s="15" t="s">
        <v>50</v>
      </c>
      <c r="B21" s="17">
        <f ca="1">FORECAST(B$1,INDEX(S21:BE21, 1, COUNTA(S21:BE21)-4):INDEX(S21:BE21, 1, COUNTA(S21:BE21)),INDEX($S$1:$BE$1, 1, COUNTA($S$1:$BE$1)-4):INDEX($S$1:$BE$1, 1, COUNTA($S$1:$BE$1)))</f>
        <v>0.16418811046486681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>
        <v>0.21818766066840761</v>
      </c>
      <c r="T21" s="15">
        <v>0.189573967030565</v>
      </c>
      <c r="U21" s="15">
        <v>0.24077515264141441</v>
      </c>
      <c r="V21" s="15">
        <v>0.22067894718765119</v>
      </c>
      <c r="W21" s="15">
        <v>0.24237764715778121</v>
      </c>
      <c r="X21" s="15">
        <v>0.22551561168341769</v>
      </c>
      <c r="Y21" s="15">
        <v>0.23038417980000001</v>
      </c>
      <c r="Z21" s="15">
        <v>0.22231360523941371</v>
      </c>
      <c r="AA21" s="15">
        <v>0.20718154277251821</v>
      </c>
      <c r="AB21" s="15">
        <v>0.18440257184350431</v>
      </c>
      <c r="AC21" s="15">
        <v>0.22798521462418189</v>
      </c>
      <c r="AD21" s="15">
        <v>0.18806364637898329</v>
      </c>
      <c r="AE21" s="15">
        <v>0.2200116464400006</v>
      </c>
      <c r="AF21" s="15">
        <v>0.20501017517600581</v>
      </c>
      <c r="AG21" s="16">
        <v>0.19708937400000001</v>
      </c>
      <c r="AH21" s="16">
        <v>0.2071892541</v>
      </c>
      <c r="AI21" s="16">
        <v>0.1846960057</v>
      </c>
      <c r="AJ21" s="16">
        <v>0.18342829020000001</v>
      </c>
      <c r="AK21" s="16">
        <v>0.17874746969999999</v>
      </c>
      <c r="AL21" s="16">
        <v>0.15503029300000001</v>
      </c>
      <c r="AM21" s="16">
        <v>0.17859288649999999</v>
      </c>
      <c r="AN21" s="16">
        <v>0.1591270347</v>
      </c>
      <c r="AO21" s="16">
        <v>0.1651544845</v>
      </c>
      <c r="AP21" s="16">
        <v>0.1621359071</v>
      </c>
      <c r="AQ21" s="16">
        <v>0.173429309</v>
      </c>
      <c r="AR21" s="16">
        <v>0.164634481</v>
      </c>
      <c r="AS21" s="16">
        <v>0.15600538179896589</v>
      </c>
      <c r="AT21" s="15">
        <v>0.15335330286809329</v>
      </c>
      <c r="AU21" s="15">
        <v>0.15305418179823119</v>
      </c>
      <c r="AV21" s="15">
        <v>0.173055861965036</v>
      </c>
    </row>
    <row r="22" spans="1:48" x14ac:dyDescent="0.25">
      <c r="A22" s="15" t="s">
        <v>51</v>
      </c>
      <c r="B22" s="17">
        <f ca="1">FORECAST(B$1,INDEX(S22:BE22, 1, COUNTA(S22:BE22)-4):INDEX(S22:BE22, 1, COUNTA(S22:BE22)),INDEX($S$1:$BE$1, 1, COUNTA($S$1:$BE$1)-4):INDEX($S$1:$BE$1, 1, COUNTA($S$1:$BE$1)))</f>
        <v>1.0252091007611455E-4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>
        <v>6.2767780634109544E-4</v>
      </c>
      <c r="T22" s="15">
        <v>6.0586598158840705E-4</v>
      </c>
      <c r="U22" s="15">
        <v>1.353862490045406E-4</v>
      </c>
      <c r="V22" s="15">
        <v>2.7694160036438202E-4</v>
      </c>
      <c r="W22" s="15">
        <v>2.440980151170008E-4</v>
      </c>
      <c r="X22" s="15">
        <v>2.181220880748234E-4</v>
      </c>
      <c r="Y22" s="15">
        <v>2.3621570000000001E-4</v>
      </c>
      <c r="Z22" s="15">
        <v>2.327094653998013E-4</v>
      </c>
      <c r="AA22" s="15">
        <v>1.690392943466458E-4</v>
      </c>
      <c r="AB22" s="15">
        <v>1.4951432429285741E-4</v>
      </c>
      <c r="AC22" s="15">
        <v>1.7641450421933291E-4</v>
      </c>
      <c r="AD22" s="15">
        <v>1.4174957156083389E-4</v>
      </c>
      <c r="AE22" s="15">
        <v>1.4254340361786769E-4</v>
      </c>
      <c r="AF22" s="15">
        <v>1.5570724440786861E-4</v>
      </c>
      <c r="AG22" s="16">
        <v>1.557563E-4</v>
      </c>
      <c r="AH22" s="16">
        <v>1.501874E-4</v>
      </c>
      <c r="AI22" s="16">
        <v>1.3368329999999999E-4</v>
      </c>
      <c r="AJ22" s="16">
        <v>1.227574E-4</v>
      </c>
      <c r="AK22" s="16">
        <v>1.0233080000000001E-4</v>
      </c>
      <c r="AL22" s="16">
        <v>1.031814E-4</v>
      </c>
      <c r="AM22" s="16">
        <v>1.101334E-4</v>
      </c>
      <c r="AN22" s="16">
        <v>1.07057E-4</v>
      </c>
      <c r="AO22" s="16">
        <v>1.0027979999999999E-4</v>
      </c>
      <c r="AP22" s="16">
        <v>1.1271209999999999E-4</v>
      </c>
      <c r="AQ22" s="16">
        <v>1.031238E-4</v>
      </c>
      <c r="AR22" s="16">
        <v>1.008107E-4</v>
      </c>
      <c r="AS22" s="16">
        <v>1.061876130867681E-4</v>
      </c>
      <c r="AT22" s="15">
        <v>1.045142277388132E-4</v>
      </c>
      <c r="AU22" s="15">
        <v>1.029187437718854E-4</v>
      </c>
      <c r="AV22" s="15">
        <v>1.0137716743885759E-4</v>
      </c>
    </row>
    <row r="23" spans="1:48" x14ac:dyDescent="0.25">
      <c r="A23" s="15" t="s">
        <v>52</v>
      </c>
      <c r="B23" s="17">
        <f ca="1">FORECAST(B$1,INDEX(S23:BE23, 1, COUNTA(S23:BE23)-4):INDEX(S23:BE23, 1, COUNTA(S23:BE23)),INDEX($S$1:$BE$1, 1, COUNTA($S$1:$BE$1)-4):INDEX($S$1:$BE$1, 1, COUNTA($S$1:$BE$1)))</f>
        <v>0.46120374528612729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>
        <v>0.38935304198808163</v>
      </c>
      <c r="T23" s="15">
        <v>0.39306358381495682</v>
      </c>
      <c r="U23" s="15">
        <v>0.5193788160340933</v>
      </c>
      <c r="V23" s="15">
        <v>0.49990524849140261</v>
      </c>
      <c r="W23" s="15">
        <v>0.56850984190028142</v>
      </c>
      <c r="X23" s="15">
        <v>0.65836765065246439</v>
      </c>
      <c r="Y23" s="15">
        <v>0.5664680138</v>
      </c>
      <c r="Z23" s="15">
        <v>0.54669186527546321</v>
      </c>
      <c r="AA23" s="15">
        <v>0.41225358276743218</v>
      </c>
      <c r="AB23" s="15">
        <v>0.39013626339197049</v>
      </c>
      <c r="AC23" s="15">
        <v>0.43750666666666799</v>
      </c>
      <c r="AD23" s="15">
        <v>0.34075846985235941</v>
      </c>
      <c r="AE23" s="15">
        <v>0.35026118084433377</v>
      </c>
      <c r="AF23" s="15">
        <v>0.42403716127296381</v>
      </c>
      <c r="AG23" s="16">
        <v>0.37649500429999999</v>
      </c>
      <c r="AH23" s="16">
        <v>0.34781300479999999</v>
      </c>
      <c r="AI23" s="16">
        <v>0.32575074040000002</v>
      </c>
      <c r="AJ23" s="16">
        <v>0.31835827449999998</v>
      </c>
      <c r="AK23" s="16">
        <v>0.30749804609999998</v>
      </c>
      <c r="AL23" s="16">
        <v>0.35744184769999998</v>
      </c>
      <c r="AM23" s="16">
        <v>0.38670632890000001</v>
      </c>
      <c r="AN23" s="16">
        <v>0.38064314570000002</v>
      </c>
      <c r="AO23" s="16">
        <v>0.36816805339999997</v>
      </c>
      <c r="AP23" s="16">
        <v>0.42708855769999998</v>
      </c>
      <c r="AQ23" s="16">
        <v>0.4003323292</v>
      </c>
      <c r="AR23" s="16">
        <v>0.38428231330000001</v>
      </c>
      <c r="AS23" s="16">
        <v>0.42035488282752242</v>
      </c>
      <c r="AT23" s="15">
        <v>0.42847797673757831</v>
      </c>
      <c r="AU23" s="15">
        <v>0.44193392838472562</v>
      </c>
      <c r="AV23" s="15">
        <v>0.43786199918625263</v>
      </c>
    </row>
    <row r="24" spans="1:48" x14ac:dyDescent="0.25">
      <c r="A24" s="15" t="s">
        <v>53</v>
      </c>
      <c r="B24" s="17">
        <f ca="1">FORECAST(B$1,INDEX(S24:BE24, 1, COUNTA(S24:BE24)-4):INDEX(S24:BE24, 1, COUNTA(S24:BE24)),INDEX($S$1:$BE$1, 1, COUNTA($S$1:$BE$1)-4):INDEX($S$1:$BE$1, 1, COUNTA($S$1:$BE$1)))</f>
        <v>0.32649698823122009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 t="e">
        <v>#N/A</v>
      </c>
      <c r="T24" s="15" t="e">
        <v>#N/A</v>
      </c>
      <c r="U24" s="15">
        <v>1.684364215555846</v>
      </c>
      <c r="V24" s="15" t="e">
        <v>#N/A</v>
      </c>
      <c r="W24" s="15">
        <v>1.183895703524154</v>
      </c>
      <c r="X24" s="15">
        <v>1.063368663655039</v>
      </c>
      <c r="Y24" s="15">
        <v>0.57442602080000005</v>
      </c>
      <c r="Z24" s="15">
        <v>0.70569946500155023</v>
      </c>
      <c r="AA24" s="15">
        <v>0.50831499712307548</v>
      </c>
      <c r="AB24" s="15">
        <v>0.6213272381497581</v>
      </c>
      <c r="AC24" s="15">
        <v>0.75806861499365241</v>
      </c>
      <c r="AD24" s="15">
        <v>0.66691872715760647</v>
      </c>
      <c r="AE24" s="15">
        <v>0.82062402990246885</v>
      </c>
      <c r="AF24" s="15">
        <v>0.81342000021697591</v>
      </c>
      <c r="AG24" s="16">
        <v>0.79882011529999997</v>
      </c>
      <c r="AH24" s="16">
        <v>0.80667487920000003</v>
      </c>
      <c r="AI24" s="16">
        <v>0.66852617709999995</v>
      </c>
      <c r="AJ24" s="16">
        <v>0.59195396850000004</v>
      </c>
      <c r="AK24" s="16">
        <v>0.50970564409999997</v>
      </c>
      <c r="AL24" s="16">
        <v>0.42506382170000001</v>
      </c>
      <c r="AM24" s="16">
        <v>0.40912187329999999</v>
      </c>
      <c r="AN24" s="16">
        <v>0.4571936009</v>
      </c>
      <c r="AO24" s="16">
        <v>0.41775431549999997</v>
      </c>
      <c r="AP24" s="16">
        <v>0.38454180989999998</v>
      </c>
      <c r="AQ24" s="16">
        <v>0.28362955519999999</v>
      </c>
      <c r="AR24" s="16">
        <v>0.26843373450000002</v>
      </c>
      <c r="AS24" s="16">
        <v>0.30602428370897922</v>
      </c>
      <c r="AT24" s="15">
        <v>0.30559552981768162</v>
      </c>
      <c r="AU24" s="15">
        <v>0.32276641608485412</v>
      </c>
      <c r="AV24" s="15">
        <v>0.30246324549519382</v>
      </c>
    </row>
    <row r="25" spans="1:48" x14ac:dyDescent="0.25">
      <c r="A25" s="15" t="s">
        <v>54</v>
      </c>
      <c r="B25" s="17">
        <f ca="1">FORECAST(B$1,INDEX(S25:BE25, 1, COUNTA(S25:BE25)-4):INDEX(S25:BE25, 1, COUNTA(S25:BE25)),INDEX($S$1:$BE$1, 1, COUNTA($S$1:$BE$1)-4):INDEX($S$1:$BE$1, 1, COUNTA($S$1:$BE$1)))</f>
        <v>1.7914314808393783E-3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 t="e">
        <v>#N/A</v>
      </c>
      <c r="T25" s="15" t="e">
        <v>#N/A</v>
      </c>
      <c r="U25" s="15" t="e">
        <v>#N/A</v>
      </c>
      <c r="V25" s="15" t="e">
        <v>#N/A</v>
      </c>
      <c r="W25" s="15" t="e">
        <v>#N/A</v>
      </c>
      <c r="X25" s="15" t="e">
        <v>#N/A</v>
      </c>
      <c r="Y25" s="15" t="e">
        <v>#N/A</v>
      </c>
      <c r="Z25" s="15" t="e">
        <v>#N/A</v>
      </c>
      <c r="AA25" s="15" t="e">
        <v>#N/A</v>
      </c>
      <c r="AB25" s="15" t="e">
        <v>#N/A</v>
      </c>
      <c r="AC25" s="15">
        <v>1.034783979817093</v>
      </c>
      <c r="AD25" s="15">
        <v>0.9862526662459119</v>
      </c>
      <c r="AE25" s="15">
        <v>1.0591441262940291</v>
      </c>
      <c r="AF25" s="15">
        <v>1.036545973930828</v>
      </c>
      <c r="AG25" s="16">
        <v>0.93061287319999997</v>
      </c>
      <c r="AH25" s="16">
        <v>0.85128247430000004</v>
      </c>
      <c r="AI25" s="16">
        <v>0.68490573580000003</v>
      </c>
      <c r="AJ25" s="16">
        <v>0.66062001469999998</v>
      </c>
      <c r="AK25" s="16">
        <v>0.5389643274</v>
      </c>
      <c r="AL25" s="16">
        <v>0.51653981599999998</v>
      </c>
      <c r="AM25" s="16">
        <v>0.51254866200000004</v>
      </c>
      <c r="AN25" s="16">
        <v>0.39248704220000002</v>
      </c>
      <c r="AO25" s="16">
        <v>0.34871119029999997</v>
      </c>
      <c r="AP25" s="16">
        <v>0.2795993276</v>
      </c>
      <c r="AQ25" s="16">
        <v>0.21292893939999999</v>
      </c>
      <c r="AR25" s="16">
        <v>0.16257660330000001</v>
      </c>
      <c r="AS25" s="16">
        <v>8.7868213405139242E-2</v>
      </c>
      <c r="AT25" s="15">
        <v>8.4680801663653382E-2</v>
      </c>
      <c r="AU25" s="15">
        <v>5.135713808031904E-2</v>
      </c>
      <c r="AV25" s="15">
        <v>4.1242705960585387E-2</v>
      </c>
    </row>
    <row r="26" spans="1:48" x14ac:dyDescent="0.25">
      <c r="A26" s="15" t="s">
        <v>55</v>
      </c>
      <c r="B26" s="17">
        <f ca="1">FORECAST(B$1,INDEX(S26:BE26, 1, COUNTA(S26:BE26)-4):INDEX(S26:BE26, 1, COUNTA(S26:BE26)),INDEX($S$1:$BE$1, 1, COUNTA($S$1:$BE$1)-4):INDEX($S$1:$BE$1, 1, COUNTA($S$1:$BE$1)))</f>
        <v>1.2434771931148392E-2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 t="e">
        <v>#N/A</v>
      </c>
      <c r="T26" s="15" t="e">
        <v>#N/A</v>
      </c>
      <c r="U26" s="15" t="e">
        <v>#N/A</v>
      </c>
      <c r="V26" s="15">
        <v>2.5863489869943631E-2</v>
      </c>
      <c r="W26" s="15">
        <v>2.7476754665554149E-2</v>
      </c>
      <c r="X26" s="15">
        <v>3.1183910545680781E-2</v>
      </c>
      <c r="Y26" s="15">
        <v>2.68750286E-2</v>
      </c>
      <c r="Z26" s="15">
        <v>2.6013569657704041E-2</v>
      </c>
      <c r="AA26" s="15">
        <v>1.945430207744334E-2</v>
      </c>
      <c r="AB26" s="15">
        <v>1.9174967528826501E-2</v>
      </c>
      <c r="AC26" s="15">
        <v>2.2382826622282592E-2</v>
      </c>
      <c r="AD26" s="15">
        <v>1.917463853097736E-2</v>
      </c>
      <c r="AE26" s="15">
        <v>2.0097315066688319E-2</v>
      </c>
      <c r="AF26" s="15">
        <v>2.0951753032512819E-2</v>
      </c>
      <c r="AG26" s="16">
        <v>1.8265603799999999E-2</v>
      </c>
      <c r="AH26" s="16">
        <v>1.5658789699999998E-2</v>
      </c>
      <c r="AI26" s="16">
        <v>1.47358001E-2</v>
      </c>
      <c r="AJ26" s="16">
        <v>1.3964201900000001E-2</v>
      </c>
      <c r="AK26" s="16">
        <v>1.3334165800000001E-2</v>
      </c>
      <c r="AL26" s="16">
        <v>1.4501496500000001E-2</v>
      </c>
      <c r="AM26" s="16">
        <v>1.42902251E-2</v>
      </c>
      <c r="AN26" s="16">
        <v>1.3843951700000001E-2</v>
      </c>
      <c r="AO26" s="16">
        <v>1.36556816E-2</v>
      </c>
      <c r="AP26" s="16">
        <v>1.5417088900000001E-2</v>
      </c>
      <c r="AQ26" s="16">
        <v>1.39273946E-2</v>
      </c>
      <c r="AR26" s="16">
        <v>1.30410309E-2</v>
      </c>
      <c r="AS26" s="16">
        <v>1.3247081640410359E-2</v>
      </c>
      <c r="AT26" s="15">
        <v>1.242142440056284E-2</v>
      </c>
      <c r="AU26" s="15">
        <v>1.2651537042419791E-2</v>
      </c>
      <c r="AV26" s="15">
        <v>1.27072988173337E-2</v>
      </c>
    </row>
    <row r="27" spans="1:48" x14ac:dyDescent="0.25">
      <c r="A27" s="15" t="s">
        <v>56</v>
      </c>
      <c r="B27" s="17">
        <f ca="1">FORECAST(B$1,INDEX(S27:BE27, 1, COUNTA(S27:BE27)-4):INDEX(S27:BE27, 1, COUNTA(S27:BE27)),INDEX($S$1:$BE$1, 1, COUNTA($S$1:$BE$1)-4):INDEX($S$1:$BE$1, 1, COUNTA($S$1:$BE$1)))</f>
        <v>1.2141215921325122E-3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>
        <v>1.797343616109824E-3</v>
      </c>
      <c r="T27" s="15">
        <v>1.664525797473446E-3</v>
      </c>
      <c r="U27" s="15">
        <v>1.425537563047808E-3</v>
      </c>
      <c r="V27" s="15">
        <v>1.60659351710996E-3</v>
      </c>
      <c r="W27" s="15">
        <v>1.9124550740398231E-3</v>
      </c>
      <c r="X27" s="15">
        <v>1.899340028466951E-3</v>
      </c>
      <c r="Y27" s="15">
        <v>1.7338396E-3</v>
      </c>
      <c r="Z27" s="15">
        <v>1.71442562011485E-3</v>
      </c>
      <c r="AA27" s="15">
        <v>1.3384121944330009E-3</v>
      </c>
      <c r="AB27" s="15">
        <v>1.421333808490141E-3</v>
      </c>
      <c r="AC27" s="15">
        <v>1.7300777172021809E-3</v>
      </c>
      <c r="AD27" s="15">
        <v>1.3867217409391579E-3</v>
      </c>
      <c r="AE27" s="15">
        <v>1.266574922689116E-3</v>
      </c>
      <c r="AF27" s="15">
        <v>1.245156461932019E-3</v>
      </c>
      <c r="AG27" s="16">
        <v>1.2534340000000001E-3</v>
      </c>
      <c r="AH27" s="16">
        <v>1.2000625E-3</v>
      </c>
      <c r="AI27" s="16">
        <v>1.0780073000000001E-3</v>
      </c>
      <c r="AJ27" s="16">
        <v>1.0745408E-3</v>
      </c>
      <c r="AK27" s="16">
        <v>1.0913743000000001E-3</v>
      </c>
      <c r="AL27" s="16">
        <v>1.2206268000000001E-3</v>
      </c>
      <c r="AM27" s="16">
        <v>1.261786E-3</v>
      </c>
      <c r="AN27" s="16">
        <v>1.2771200999999999E-3</v>
      </c>
      <c r="AO27" s="16">
        <v>1.3019564999999999E-3</v>
      </c>
      <c r="AP27" s="16">
        <v>1.331427E-3</v>
      </c>
      <c r="AQ27" s="16">
        <v>1.2676971E-3</v>
      </c>
      <c r="AR27" s="16">
        <v>1.2201922E-3</v>
      </c>
      <c r="AS27" s="16">
        <v>1.2076732530552151E-3</v>
      </c>
      <c r="AT27" s="15">
        <v>1.230270542100173E-3</v>
      </c>
      <c r="AU27" s="15">
        <v>1.2129082919461361E-3</v>
      </c>
      <c r="AV27" s="15">
        <v>1.213071928806164E-3</v>
      </c>
    </row>
    <row r="28" spans="1:48" x14ac:dyDescent="0.25">
      <c r="A28" s="15" t="s">
        <v>57</v>
      </c>
      <c r="B28" s="17">
        <f ca="1">FORECAST(B$1,INDEX(S28:BE28, 1, COUNTA(S28:BE28)-4):INDEX(S28:BE28, 1, COUNTA(S28:BE28)),INDEX($S$1:$BE$1, 1, COUNTA($S$1:$BE$1)-4):INDEX($S$1:$BE$1, 1, COUNTA($S$1:$BE$1)))</f>
        <v>9.6032357841906446E-3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>
        <v>0.42994858611834319</v>
      </c>
      <c r="T28" s="15">
        <v>0.43523870691496391</v>
      </c>
      <c r="U28" s="15">
        <v>0.57167507300254172</v>
      </c>
      <c r="V28" s="15">
        <v>0.55024492358127752</v>
      </c>
      <c r="W28" s="15">
        <v>0.6176340194794625</v>
      </c>
      <c r="X28" s="15">
        <v>0.63731307255685077</v>
      </c>
      <c r="Y28" s="15">
        <v>0.45985905370000002</v>
      </c>
      <c r="Z28" s="15">
        <v>0.44255357251203509</v>
      </c>
      <c r="AA28" s="15">
        <v>0.24607430106341369</v>
      </c>
      <c r="AB28" s="15">
        <v>0.25233702025455829</v>
      </c>
      <c r="AC28" s="15">
        <v>0.2865639055063105</v>
      </c>
      <c r="AD28" s="15">
        <v>0.2246870782888766</v>
      </c>
      <c r="AE28" s="15">
        <v>0.24639700473655221</v>
      </c>
      <c r="AF28" s="15">
        <v>0.28447907759025082</v>
      </c>
      <c r="AG28" s="16">
        <v>0.25657482980000001</v>
      </c>
      <c r="AH28" s="16">
        <v>0.21896546619999999</v>
      </c>
      <c r="AI28" s="16">
        <v>0.2023182892</v>
      </c>
      <c r="AJ28" s="16">
        <v>0.17544252499999999</v>
      </c>
      <c r="AK28" s="16">
        <v>0.165483769</v>
      </c>
      <c r="AL28" s="16">
        <v>0.17576613269999999</v>
      </c>
      <c r="AM28" s="16">
        <v>0.16330613690000001</v>
      </c>
      <c r="AN28" s="16">
        <v>7.8539194500000006E-2</v>
      </c>
      <c r="AO28" s="16">
        <v>7.8313653400000002E-2</v>
      </c>
      <c r="AP28" s="16">
        <v>9.8252555500000005E-2</v>
      </c>
      <c r="AQ28" s="16">
        <v>9.3863071300000003E-2</v>
      </c>
      <c r="AR28" s="16">
        <v>9.1657684200000006E-2</v>
      </c>
      <c r="AS28" s="16">
        <v>8.3079536149352096E-2</v>
      </c>
      <c r="AT28" s="15">
        <v>5.199627769678921E-2</v>
      </c>
      <c r="AU28" s="15">
        <v>3.537246146241449E-2</v>
      </c>
      <c r="AV28" s="15">
        <v>3.3110971010689778E-2</v>
      </c>
    </row>
    <row r="29" spans="1:48" x14ac:dyDescent="0.25">
      <c r="A29" s="15" t="s">
        <v>58</v>
      </c>
      <c r="B29" s="17">
        <f ca="1">FORECAST(B$1,INDEX(S29:BE29, 1, COUNTA(S29:BE29)-4):INDEX(S29:BE29, 1, COUNTA(S29:BE29)),INDEX($S$1:$BE$1, 1, COUNTA($S$1:$BE$1)-4):INDEX($S$1:$BE$1, 1, COUNTA($S$1:$BE$1)))</f>
        <v>1.3531243139847104E-3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 t="e">
        <v>#N/A</v>
      </c>
      <c r="T29" s="15" t="e">
        <v>#N/A</v>
      </c>
      <c r="U29" s="15" t="e">
        <v>#N/A</v>
      </c>
      <c r="V29" s="15" t="e">
        <v>#N/A</v>
      </c>
      <c r="W29" s="15" t="e">
        <v>#N/A</v>
      </c>
      <c r="X29" s="15">
        <v>7.9419171341492456</v>
      </c>
      <c r="Y29" s="15">
        <v>6.8330560962</v>
      </c>
      <c r="Z29" s="15">
        <v>6.5941763417883932</v>
      </c>
      <c r="AA29" s="15">
        <v>1.0578047173922631E-3</v>
      </c>
      <c r="AB29" s="15">
        <v>9.9880531131389281E-4</v>
      </c>
      <c r="AC29" s="15">
        <v>1.1168481960517371E-3</v>
      </c>
      <c r="AD29" s="15">
        <v>1.02362007055638E-3</v>
      </c>
      <c r="AE29" s="15">
        <v>1.098494094687253E-3</v>
      </c>
      <c r="AF29" s="15">
        <v>1.3624383885688499E-3</v>
      </c>
      <c r="AG29" s="16">
        <v>1.2082761999999999E-3</v>
      </c>
      <c r="AH29" s="16">
        <v>1.1068114E-3</v>
      </c>
      <c r="AI29" s="16">
        <v>1.048132E-3</v>
      </c>
      <c r="AJ29" s="16">
        <v>1.0267803E-3</v>
      </c>
      <c r="AK29" s="16">
        <v>9.9004710000000001E-4</v>
      </c>
      <c r="AL29" s="16">
        <v>1.1519951000000001E-3</v>
      </c>
      <c r="AM29" s="16">
        <v>1.3107546999999999E-3</v>
      </c>
      <c r="AN29" s="16">
        <v>1.2071458E-3</v>
      </c>
      <c r="AO29" s="16">
        <v>1.1652609000000001E-3</v>
      </c>
      <c r="AP29" s="16">
        <v>1.3394202000000001E-3</v>
      </c>
      <c r="AQ29" s="16">
        <v>1.2618839E-3</v>
      </c>
      <c r="AR29" s="16">
        <v>9.8708169999999992E-4</v>
      </c>
      <c r="AS29" s="16">
        <v>1.0799741909545441E-3</v>
      </c>
      <c r="AT29" s="15">
        <v>1.101211108718025E-3</v>
      </c>
      <c r="AU29" s="15">
        <v>1.2656139305809091E-3</v>
      </c>
      <c r="AV29" s="15">
        <v>1.253631532557614E-3</v>
      </c>
    </row>
    <row r="30" spans="1:48" x14ac:dyDescent="0.25">
      <c r="A30" s="15" t="s">
        <v>59</v>
      </c>
      <c r="B30" s="17">
        <f ca="1">FORECAST(B$1,INDEX(S30:BE30, 1, COUNTA(S30:BE30)-4):INDEX(S30:BE30, 1, COUNTA(S30:BE30)),INDEX($S$1:$BE$1, 1, COUNTA($S$1:$BE$1)-4):INDEX($S$1:$BE$1, 1, COUNTA($S$1:$BE$1)))</f>
        <v>0.15393851196304587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>
        <v>0.22440017137962659</v>
      </c>
      <c r="T30" s="15">
        <v>0.200706486833615</v>
      </c>
      <c r="U30" s="15">
        <v>0.25059729227506172</v>
      </c>
      <c r="V30" s="15">
        <v>0.23775005647753711</v>
      </c>
      <c r="W30" s="15">
        <v>0.24836297752440339</v>
      </c>
      <c r="X30" s="15">
        <v>0.26271605399981662</v>
      </c>
      <c r="Y30" s="15">
        <v>0.28636199839999998</v>
      </c>
      <c r="Z30" s="15">
        <v>0.2739172217468831</v>
      </c>
      <c r="AA30" s="15">
        <v>0.22326833360477241</v>
      </c>
      <c r="AB30" s="15">
        <v>0.22222982124491089</v>
      </c>
      <c r="AC30" s="15">
        <v>0.26392709489567762</v>
      </c>
      <c r="AD30" s="15">
        <v>0.21979698461026589</v>
      </c>
      <c r="AE30" s="15">
        <v>0.25950486208232892</v>
      </c>
      <c r="AF30" s="15">
        <v>0.24813295447143111</v>
      </c>
      <c r="AG30" s="16">
        <v>0.2389867031</v>
      </c>
      <c r="AH30" s="16">
        <v>0.2371850381</v>
      </c>
      <c r="AI30" s="16">
        <v>0.21465811239999999</v>
      </c>
      <c r="AJ30" s="16">
        <v>0.2049976</v>
      </c>
      <c r="AK30" s="16">
        <v>0.1927560247</v>
      </c>
      <c r="AL30" s="16">
        <v>0.16741700430000001</v>
      </c>
      <c r="AM30" s="16">
        <v>0.17444274260000001</v>
      </c>
      <c r="AN30" s="16">
        <v>0.16588069890000001</v>
      </c>
      <c r="AO30" s="16">
        <v>0.17606777130000001</v>
      </c>
      <c r="AP30" s="16">
        <v>0.17560159289999999</v>
      </c>
      <c r="AQ30" s="16">
        <v>0.16782647640000001</v>
      </c>
      <c r="AR30" s="16">
        <v>0.16701888209999999</v>
      </c>
      <c r="AS30" s="16">
        <v>0.16387087453884261</v>
      </c>
      <c r="AT30" s="15">
        <v>0.15229282062811311</v>
      </c>
      <c r="AU30" s="15">
        <v>0.15314631056255709</v>
      </c>
      <c r="AV30" s="15">
        <v>0.16262679106253591</v>
      </c>
    </row>
    <row r="31" spans="1:48" x14ac:dyDescent="0.25">
      <c r="A31" s="15" t="s">
        <v>60</v>
      </c>
      <c r="B31" s="17">
        <f ca="1">FORECAST(B$1,INDEX(S31:BE31, 1, COUNTA(S31:BE31)-4):INDEX(S31:BE31, 1, COUNTA(S31:BE31)),INDEX($S$1:$BE$1, 1, COUNTA($S$1:$BE$1)-4):INDEX($S$1:$BE$1, 1, COUNTA($S$1:$BE$1)))</f>
        <v>5.6130190629023673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 t="e">
        <v>#N/A</v>
      </c>
      <c r="T31" s="15" t="e">
        <v>#N/A</v>
      </c>
      <c r="U31" s="15" t="e">
        <v>#N/A</v>
      </c>
      <c r="V31" s="15">
        <v>6.1101340539507323</v>
      </c>
      <c r="W31" s="15">
        <v>6.9679613138791252</v>
      </c>
      <c r="X31" s="15">
        <v>8.0140929471178186</v>
      </c>
      <c r="Y31" s="15">
        <v>7.0394496418000001</v>
      </c>
      <c r="Z31" s="15">
        <v>6.7915117624701917</v>
      </c>
      <c r="AA31" s="15">
        <v>5.2454142162394763</v>
      </c>
      <c r="AB31" s="15">
        <v>5.0095873574887024</v>
      </c>
      <c r="AC31" s="15">
        <v>5.6738483884354949</v>
      </c>
      <c r="AD31" s="15">
        <v>4.4357746418553203</v>
      </c>
      <c r="AE31" s="15">
        <v>4.9581468010256611</v>
      </c>
      <c r="AF31" s="15">
        <v>5.5295319846723237</v>
      </c>
      <c r="AG31" s="16">
        <v>4.8931974851</v>
      </c>
      <c r="AH31" s="16">
        <v>4.7040182182999999</v>
      </c>
      <c r="AI31" s="16">
        <v>4.3981918427000002</v>
      </c>
      <c r="AJ31" s="16">
        <v>4.1807643828999996</v>
      </c>
      <c r="AK31" s="16">
        <v>4.0930443025000001</v>
      </c>
      <c r="AL31" s="16">
        <v>4.4602664748</v>
      </c>
      <c r="AM31" s="16">
        <v>4.8054840447</v>
      </c>
      <c r="AN31" s="16">
        <v>4.6805471293999998</v>
      </c>
      <c r="AO31" s="16">
        <v>4.5938012892</v>
      </c>
      <c r="AP31" s="16">
        <v>5.2574405798999999</v>
      </c>
      <c r="AQ31" s="16">
        <v>4.9100734612999997</v>
      </c>
      <c r="AR31" s="16">
        <v>4.7826471122000003</v>
      </c>
      <c r="AS31" s="16">
        <v>5.1414684028617108</v>
      </c>
      <c r="AT31" s="15">
        <v>5.2375716064911941</v>
      </c>
      <c r="AU31" s="15">
        <v>5.3897419646644353</v>
      </c>
      <c r="AV31" s="15">
        <v>5.3722993055475694</v>
      </c>
    </row>
    <row r="32" spans="1:48" x14ac:dyDescent="0.25">
      <c r="A32" s="15" t="s">
        <v>61</v>
      </c>
      <c r="B32" s="17">
        <f ca="1">FORECAST(B$1,INDEX(S32:BE32, 1, COUNTA(S32:BE32)-4):INDEX(S32:BE32, 1, COUNTA(S32:BE32)),INDEX($S$1:$BE$1, 1, COUNTA($S$1:$BE$1)-4):INDEX($S$1:$BE$1, 1, COUNTA($S$1:$BE$1)))</f>
        <v>1.9683629997135799E-2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 t="e">
        <v>#N/A</v>
      </c>
      <c r="T32" s="15" t="e">
        <v>#N/A</v>
      </c>
      <c r="U32" s="15" t="e">
        <v>#N/A</v>
      </c>
      <c r="V32" s="15" t="e">
        <v>#N/A</v>
      </c>
      <c r="W32" s="15" t="e">
        <v>#N/A</v>
      </c>
      <c r="X32" s="15" t="e">
        <v>#N/A</v>
      </c>
      <c r="Y32" s="15" t="e">
        <v>#N/A</v>
      </c>
      <c r="Z32" s="15" t="e">
        <v>#N/A</v>
      </c>
      <c r="AA32" s="15" t="e">
        <v>#N/A</v>
      </c>
      <c r="AB32" s="15">
        <v>5.1101099037998143E-2</v>
      </c>
      <c r="AC32" s="15">
        <v>6.1086082359073958E-2</v>
      </c>
      <c r="AD32" s="15">
        <v>4.9825130759627717E-2</v>
      </c>
      <c r="AE32" s="15">
        <v>5.6172248848613077E-2</v>
      </c>
      <c r="AF32" s="15">
        <v>5.089006016946241E-2</v>
      </c>
      <c r="AG32" s="16">
        <v>4.82463858E-2</v>
      </c>
      <c r="AH32" s="16">
        <v>4.6197419500000003E-2</v>
      </c>
      <c r="AI32" s="16">
        <v>4.1664319599999999E-2</v>
      </c>
      <c r="AJ32" s="16">
        <v>3.8385500400000001E-2</v>
      </c>
      <c r="AK32" s="16">
        <v>3.2849757600000001E-2</v>
      </c>
      <c r="AL32" s="16">
        <v>2.3319003800000002E-2</v>
      </c>
      <c r="AM32" s="16">
        <v>2.1351076300000001E-2</v>
      </c>
      <c r="AN32" s="16">
        <v>2.53746309E-2</v>
      </c>
      <c r="AO32" s="16">
        <v>2.4132976899999999E-2</v>
      </c>
      <c r="AP32" s="16">
        <v>2.4492656299999999E-2</v>
      </c>
      <c r="AQ32" s="16">
        <v>2.0624964499999999E-2</v>
      </c>
      <c r="AR32" s="16">
        <v>1.9821757200000002E-2</v>
      </c>
      <c r="AS32" s="16">
        <v>2.5250648501709921E-2</v>
      </c>
      <c r="AT32" s="15">
        <v>2.132248478545453E-2</v>
      </c>
      <c r="AU32" s="15">
        <v>1.815600521576383E-2</v>
      </c>
      <c r="AV32" s="15">
        <v>2.099362270291744E-2</v>
      </c>
    </row>
    <row r="33" spans="1:48" x14ac:dyDescent="0.25">
      <c r="A33" s="15" t="s">
        <v>62</v>
      </c>
      <c r="B33" s="17">
        <f ca="1">FORECAST(B$1,INDEX(S33:BE33, 1, COUNTA(S33:BE33)-4):INDEX(S33:BE33, 1, COUNTA(S33:BE33)),INDEX($S$1:$BE$1, 1, COUNTA($S$1:$BE$1)-4):INDEX($S$1:$BE$1, 1, COUNTA($S$1:$BE$1)))</f>
        <v>0.26203965526857687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>
        <v>0.2485004284490456</v>
      </c>
      <c r="T33" s="15">
        <v>0.2206165703275183</v>
      </c>
      <c r="U33" s="15">
        <v>0.28059463764273479</v>
      </c>
      <c r="V33" s="15">
        <v>0.25843939257518039</v>
      </c>
      <c r="W33" s="15">
        <v>0.27279889483712921</v>
      </c>
      <c r="X33" s="15">
        <v>0.28045300986395422</v>
      </c>
      <c r="Y33" s="15">
        <v>0.28188923049999998</v>
      </c>
      <c r="Z33" s="15">
        <v>0.27138511349112471</v>
      </c>
      <c r="AA33" s="15">
        <v>0.25595696104374949</v>
      </c>
      <c r="AB33" s="15">
        <v>0.23469256666724689</v>
      </c>
      <c r="AC33" s="15">
        <v>0.2812293768266243</v>
      </c>
      <c r="AD33" s="15">
        <v>0.23403105696061621</v>
      </c>
      <c r="AE33" s="15">
        <v>0.27958205556082077</v>
      </c>
      <c r="AF33" s="15">
        <v>0.29946560008318202</v>
      </c>
      <c r="AG33" s="16">
        <v>0.25747931270000002</v>
      </c>
      <c r="AH33" s="16">
        <v>0.24857954609999999</v>
      </c>
      <c r="AI33" s="16">
        <v>0.21906175050000001</v>
      </c>
      <c r="AJ33" s="16">
        <v>0.2057048095</v>
      </c>
      <c r="AK33" s="16">
        <v>0.21329302859999999</v>
      </c>
      <c r="AL33" s="16">
        <v>0.19323253360000001</v>
      </c>
      <c r="AM33" s="16">
        <v>0.22154524610000001</v>
      </c>
      <c r="AN33" s="16">
        <v>0.2046464418</v>
      </c>
      <c r="AO33" s="16">
        <v>0.22828601379999999</v>
      </c>
      <c r="AP33" s="16">
        <v>0.23456053469999999</v>
      </c>
      <c r="AQ33" s="16">
        <v>0.23970490720000001</v>
      </c>
      <c r="AR33" s="16">
        <v>0.2247101691</v>
      </c>
      <c r="AS33" s="16">
        <v>0.2174150382477878</v>
      </c>
      <c r="AT33" s="15">
        <v>0.23141764027796119</v>
      </c>
      <c r="AU33" s="15">
        <v>0.24028952006484039</v>
      </c>
      <c r="AV33" s="15">
        <v>0.25904617330667867</v>
      </c>
    </row>
    <row r="34" spans="1:48" x14ac:dyDescent="0.25">
      <c r="A34" s="15" t="s">
        <v>63</v>
      </c>
      <c r="B34" s="17">
        <f ca="1">FORECAST(B$1,INDEX(S34:BE34, 1, COUNTA(S34:BE34)-4):INDEX(S34:BE34, 1, COUNTA(S34:BE34)),INDEX($S$1:$BE$1, 1, COUNTA($S$1:$BE$1)-4):INDEX($S$1:$BE$1, 1, COUNTA($S$1:$BE$1)))</f>
        <v>4.7151148369330986E-3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>
        <v>4.1645244215941159E-2</v>
      </c>
      <c r="T34" s="15">
        <v>3.6480411046878013E-2</v>
      </c>
      <c r="U34" s="15">
        <v>4.2115741969746143E-2</v>
      </c>
      <c r="V34" s="15">
        <v>3.6476549308696628E-2</v>
      </c>
      <c r="W34" s="15">
        <v>4.092507028881006E-2</v>
      </c>
      <c r="X34" s="15">
        <v>3.8762041397284168E-2</v>
      </c>
      <c r="Y34" s="15">
        <v>3.5986289999999997E-2</v>
      </c>
      <c r="Z34" s="15">
        <v>3.4140347048029492E-2</v>
      </c>
      <c r="AA34" s="15">
        <v>2.6692565367652289E-2</v>
      </c>
      <c r="AB34" s="15">
        <v>2.4609755913277891E-2</v>
      </c>
      <c r="AC34" s="15">
        <v>2.7224609548860391E-2</v>
      </c>
      <c r="AD34" s="15">
        <v>2.1130781383757281E-2</v>
      </c>
      <c r="AE34" s="15">
        <v>1.9103411485140161E-2</v>
      </c>
      <c r="AF34" s="15">
        <v>1.948821221659575E-2</v>
      </c>
      <c r="AG34" s="16">
        <v>1.6748887699999999E-2</v>
      </c>
      <c r="AH34" s="16">
        <v>1.52898523E-2</v>
      </c>
      <c r="AI34" s="16">
        <v>1.34737533E-2</v>
      </c>
      <c r="AJ34" s="16">
        <v>1.21273501E-2</v>
      </c>
      <c r="AK34" s="16">
        <v>1.1743080100000001E-2</v>
      </c>
      <c r="AL34" s="16">
        <v>1.31615142E-2</v>
      </c>
      <c r="AM34" s="16">
        <v>1.3842505099999999E-2</v>
      </c>
      <c r="AN34" s="16">
        <v>1.3614209400000001E-2</v>
      </c>
      <c r="AO34" s="16">
        <v>1.1928886499999999E-2</v>
      </c>
      <c r="AP34" s="16">
        <v>1.0212618200000001E-2</v>
      </c>
      <c r="AQ34" s="16">
        <v>8.9262542000000007E-3</v>
      </c>
      <c r="AR34" s="16">
        <v>8.4410560000000006E-3</v>
      </c>
      <c r="AS34" s="16">
        <v>6.5670918456549243E-3</v>
      </c>
      <c r="AT34" s="15">
        <v>5.7055712716607438E-3</v>
      </c>
      <c r="AU34" s="15">
        <v>5.9581519578091966E-3</v>
      </c>
      <c r="AV34" s="15">
        <v>5.7850702353272644E-3</v>
      </c>
    </row>
    <row r="35" spans="1:48" x14ac:dyDescent="0.25">
      <c r="A35" s="15" t="s">
        <v>64</v>
      </c>
      <c r="B35" s="17">
        <f ca="1">FORECAST(B$1,INDEX(S35:BE35, 1, COUNTA(S35:BE35)-4):INDEX(S35:BE35, 1, COUNTA(S35:BE35)),INDEX($S$1:$BE$1, 1, COUNTA($S$1:$BE$1)-4):INDEX($S$1:$BE$1, 1, COUNTA($S$1:$BE$1)))</f>
        <v>0.47699378586573893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>
        <v>0.45565552699237022</v>
      </c>
      <c r="T35" s="15">
        <v>0.42057375294362009</v>
      </c>
      <c r="U35" s="15">
        <v>0.52999734536784604</v>
      </c>
      <c r="V35" s="15">
        <v>0.46054891522697511</v>
      </c>
      <c r="W35" s="15">
        <v>0.5229816438673065</v>
      </c>
      <c r="X35" s="15">
        <v>0.59141126634898378</v>
      </c>
      <c r="Y35" s="15">
        <v>0.43854110070000002</v>
      </c>
      <c r="Z35" s="15">
        <v>0.43065372386410322</v>
      </c>
      <c r="AA35" s="15">
        <v>0.34598951448255411</v>
      </c>
      <c r="AB35" s="15">
        <v>0.31805435612003302</v>
      </c>
      <c r="AC35" s="15">
        <v>0.37060085836909901</v>
      </c>
      <c r="AD35" s="15">
        <v>0.30416581744730919</v>
      </c>
      <c r="AE35" s="15">
        <v>0.40182299353545758</v>
      </c>
      <c r="AF35" s="15">
        <v>0.41060863694787553</v>
      </c>
      <c r="AG35" s="16">
        <v>0.38260318739999999</v>
      </c>
      <c r="AH35" s="16">
        <v>0.37614095130000003</v>
      </c>
      <c r="AI35" s="16">
        <v>0.32928053359999998</v>
      </c>
      <c r="AJ35" s="16">
        <v>0.3278005652</v>
      </c>
      <c r="AK35" s="16">
        <v>0.33173402909999999</v>
      </c>
      <c r="AL35" s="16">
        <v>0.33797405559999999</v>
      </c>
      <c r="AM35" s="16">
        <v>0.3838353444</v>
      </c>
      <c r="AN35" s="16">
        <v>0.3931556457</v>
      </c>
      <c r="AO35" s="16">
        <v>0.39506030790000002</v>
      </c>
      <c r="AP35" s="16">
        <v>0.45994165840000001</v>
      </c>
      <c r="AQ35" s="16">
        <v>0.44093823830000001</v>
      </c>
      <c r="AR35" s="16">
        <v>0.44778853930000001</v>
      </c>
      <c r="AS35" s="16">
        <v>0.46852883854607491</v>
      </c>
      <c r="AT35" s="15">
        <v>0.44304896020364831</v>
      </c>
      <c r="AU35" s="15">
        <v>0.44825838432096737</v>
      </c>
      <c r="AV35" s="15">
        <v>0.48777887654891539</v>
      </c>
    </row>
    <row r="36" spans="1:48" x14ac:dyDescent="0.25">
      <c r="A36" s="15" t="s">
        <v>65</v>
      </c>
      <c r="B36" s="17">
        <f ca="1">FORECAST(B$1,INDEX(S36:BE36, 1, COUNTA(S36:BE36)-4):INDEX(S36:BE36, 1, COUNTA(S36:BE36)),INDEX($S$1:$BE$1, 1, COUNTA($S$1:$BE$1)-4):INDEX($S$1:$BE$1, 1, COUNTA($S$1:$BE$1)))</f>
        <v>0.46727406037502561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 t="e">
        <v>#N/A</v>
      </c>
      <c r="T36" s="15" t="e">
        <v>#N/A</v>
      </c>
      <c r="U36" s="15" t="e">
        <v>#N/A</v>
      </c>
      <c r="V36" s="15" t="e">
        <v>#N/A</v>
      </c>
      <c r="W36" s="15" t="e">
        <v>#N/A</v>
      </c>
      <c r="X36" s="15" t="e">
        <v>#N/A</v>
      </c>
      <c r="Y36" s="15">
        <v>0.51400192219999996</v>
      </c>
      <c r="Z36" s="15">
        <v>0.50216419482664132</v>
      </c>
      <c r="AA36" s="15">
        <v>0.42119369284082459</v>
      </c>
      <c r="AB36" s="15">
        <v>0.43550931506644958</v>
      </c>
      <c r="AC36" s="15">
        <v>0.51460071513707006</v>
      </c>
      <c r="AD36" s="15">
        <v>0.46427832058125018</v>
      </c>
      <c r="AE36" s="15">
        <v>0.62184291665900471</v>
      </c>
      <c r="AF36" s="15">
        <v>0.51069208179947601</v>
      </c>
      <c r="AG36" s="16">
        <v>0.49916872210000002</v>
      </c>
      <c r="AH36" s="16">
        <v>0.46074546869999999</v>
      </c>
      <c r="AI36" s="16">
        <v>0.39251907060000002</v>
      </c>
      <c r="AJ36" s="16">
        <v>0.36700478669999997</v>
      </c>
      <c r="AK36" s="16">
        <v>0.38134146479999997</v>
      </c>
      <c r="AL36" s="16">
        <v>0.35538873199999998</v>
      </c>
      <c r="AM36" s="16">
        <v>0.38856399200000002</v>
      </c>
      <c r="AN36" s="16">
        <v>0.35936454080000002</v>
      </c>
      <c r="AO36" s="16">
        <v>0.4032264733</v>
      </c>
      <c r="AP36" s="16">
        <v>0.39938539940000001</v>
      </c>
      <c r="AQ36" s="16">
        <v>0.40554158200000001</v>
      </c>
      <c r="AR36" s="16">
        <v>0.36511961640000001</v>
      </c>
      <c r="AS36" s="16">
        <v>0.34322446564599068</v>
      </c>
      <c r="AT36" s="15">
        <v>0.36677500668790952</v>
      </c>
      <c r="AU36" s="15">
        <v>0.41980645365279612</v>
      </c>
      <c r="AV36" s="15">
        <v>0.45548265666956078</v>
      </c>
    </row>
    <row r="37" spans="1:48" x14ac:dyDescent="0.25">
      <c r="A37" s="15" t="s">
        <v>66</v>
      </c>
      <c r="B37" s="17">
        <f ca="1">FORECAST(B$1,INDEX(S37:BE37, 1, COUNTA(S37:BE37)-4):INDEX(S37:BE37, 1, COUNTA(S37:BE37)),INDEX($S$1:$BE$1, 1, COUNTA($S$1:$BE$1)-4):INDEX($S$1:$BE$1, 1, COUNTA($S$1:$BE$1)))</f>
        <v>0.47514122108617229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 t="e">
        <v>#N/A</v>
      </c>
      <c r="T37" s="15" t="e">
        <v>#N/A</v>
      </c>
      <c r="U37" s="15" t="e">
        <v>#N/A</v>
      </c>
      <c r="V37" s="15">
        <v>0.51564758923720799</v>
      </c>
      <c r="W37" s="15">
        <v>0.5858486501022141</v>
      </c>
      <c r="X37" s="15">
        <v>0.67828788058815259</v>
      </c>
      <c r="Y37" s="15">
        <v>0.58358245659999997</v>
      </c>
      <c r="Z37" s="15">
        <v>0.56321741576398676</v>
      </c>
      <c r="AA37" s="15">
        <v>0.42475778506907569</v>
      </c>
      <c r="AB37" s="15">
        <v>0.4019644223605332</v>
      </c>
      <c r="AC37" s="15">
        <v>0.45299298691258588</v>
      </c>
      <c r="AD37" s="15">
        <v>0.35110595012609458</v>
      </c>
      <c r="AE37" s="15">
        <v>0.36073909691862699</v>
      </c>
      <c r="AF37" s="15">
        <v>0.43675860284845608</v>
      </c>
      <c r="AG37" s="16">
        <v>0.38780256639999999</v>
      </c>
      <c r="AH37" s="16">
        <v>0.35819777850000001</v>
      </c>
      <c r="AI37" s="16">
        <v>0.3354794022</v>
      </c>
      <c r="AJ37" s="16">
        <v>0.32793327579999998</v>
      </c>
      <c r="AK37" s="16">
        <v>0.31672167779999999</v>
      </c>
      <c r="AL37" s="16">
        <v>0.3682820973</v>
      </c>
      <c r="AM37" s="16">
        <v>0.3982603026</v>
      </c>
      <c r="AN37" s="16">
        <v>0.39203808210000002</v>
      </c>
      <c r="AO37" s="16">
        <v>0.37929401109999999</v>
      </c>
      <c r="AP37" s="16">
        <v>0.43999508009999999</v>
      </c>
      <c r="AQ37" s="16">
        <v>0.4124302842</v>
      </c>
      <c r="AR37" s="16">
        <v>0.39589524040000001</v>
      </c>
      <c r="AS37" s="16">
        <v>0.43305791499237978</v>
      </c>
      <c r="AT37" s="15">
        <v>0.44142648702360371</v>
      </c>
      <c r="AU37" s="15">
        <v>0.45528907457217499</v>
      </c>
      <c r="AV37" s="15">
        <v>0.45109409256825372</v>
      </c>
    </row>
    <row r="38" spans="1:48" x14ac:dyDescent="0.25">
      <c r="A38" s="15" t="s">
        <v>67</v>
      </c>
      <c r="B38" s="17">
        <f ca="1">FORECAST(B$1,INDEX(S38:BE38, 1, COUNTA(S38:BE38)-4):INDEX(S38:BE38, 1, COUNTA(S38:BE38)),INDEX($S$1:$BE$1, 1, COUNTA($S$1:$BE$1)-4):INDEX($S$1:$BE$1, 1, COUNTA($S$1:$BE$1)))</f>
        <v>5584.9572812407278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 t="e">
        <v>#N/A</v>
      </c>
      <c r="T38" s="15">
        <v>489.69171475854068</v>
      </c>
      <c r="U38" s="15">
        <v>572.84311125386569</v>
      </c>
      <c r="V38" s="15">
        <v>493.56601256724292</v>
      </c>
      <c r="W38" s="15">
        <v>615.45842209297984</v>
      </c>
      <c r="X38" s="15">
        <v>668.14983528091102</v>
      </c>
      <c r="Y38" s="15">
        <v>683.33200658539999</v>
      </c>
      <c r="Z38" s="15">
        <v>643.71123754599887</v>
      </c>
      <c r="AA38" s="15">
        <v>615.50273085292042</v>
      </c>
      <c r="AB38" s="15">
        <v>625.16126834047213</v>
      </c>
      <c r="AC38" s="15">
        <v>1007.687230002873</v>
      </c>
      <c r="AD38" s="15">
        <v>839.91312543601089</v>
      </c>
      <c r="AE38" s="15">
        <v>1238.091043937209</v>
      </c>
      <c r="AF38" s="15">
        <v>1477.2845248602439</v>
      </c>
      <c r="AG38" s="16">
        <v>1590.8765238286001</v>
      </c>
      <c r="AH38" s="16">
        <v>1861.6633710197</v>
      </c>
      <c r="AI38" s="16">
        <v>2038.4864305082001</v>
      </c>
      <c r="AJ38" s="16">
        <v>1909.3915367725999</v>
      </c>
      <c r="AK38" s="16">
        <v>1477.2961781959</v>
      </c>
      <c r="AL38" s="16">
        <v>1611.4219689204999</v>
      </c>
      <c r="AM38" s="16">
        <v>1760.2708282958999</v>
      </c>
      <c r="AN38" s="16">
        <v>1783.0276545749</v>
      </c>
      <c r="AO38" s="16">
        <v>1829.6937727365</v>
      </c>
      <c r="AP38" s="16">
        <v>2377.9566352131001</v>
      </c>
      <c r="AQ38" s="16">
        <v>3070.0426168996</v>
      </c>
      <c r="AR38" s="16">
        <v>2539.0844953884998</v>
      </c>
      <c r="AS38" s="16">
        <v>2787.4036115831109</v>
      </c>
      <c r="AT38" s="15">
        <v>3059.901473506131</v>
      </c>
      <c r="AU38" s="15">
        <v>3892.0590395441909</v>
      </c>
      <c r="AV38" s="15">
        <v>5401.6520326016034</v>
      </c>
    </row>
    <row r="39" spans="1:48" x14ac:dyDescent="0.25">
      <c r="A39" s="15" t="s">
        <v>68</v>
      </c>
      <c r="B39" s="17">
        <f ca="1">FORECAST(B$1,INDEX(S39:BE39, 1, COUNTA(S39:BE39)-4):INDEX(S39:BE39, 1, COUNTA(S39:BE39)),INDEX($S$1:$BE$1, 1, COUNTA($S$1:$BE$1)-4):INDEX($S$1:$BE$1, 1, COUNTA($S$1:$BE$1)))</f>
        <v>4.4924474682751168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 t="e">
        <v>#N/A</v>
      </c>
      <c r="T39" s="15" t="e">
        <v>#N/A</v>
      </c>
      <c r="U39" s="15" t="e">
        <v>#N/A</v>
      </c>
      <c r="V39" s="15">
        <v>4.9339332485973753</v>
      </c>
      <c r="W39" s="15">
        <v>5.5410503171699652</v>
      </c>
      <c r="X39" s="15">
        <v>6.415022179805173</v>
      </c>
      <c r="Y39" s="15">
        <v>5.5318035303000004</v>
      </c>
      <c r="Z39" s="15">
        <v>5.3251490105629804</v>
      </c>
      <c r="AA39" s="15">
        <v>4.0149411434139868</v>
      </c>
      <c r="AB39" s="15">
        <v>3.8006235068596981</v>
      </c>
      <c r="AC39" s="15">
        <v>4.2611518732549936</v>
      </c>
      <c r="AD39" s="15">
        <v>3.319368819525502</v>
      </c>
      <c r="AE39" s="15">
        <v>3.4113234794978742</v>
      </c>
      <c r="AF39" s="15">
        <v>4.1303812120212138</v>
      </c>
      <c r="AG39" s="16">
        <v>3.6668776471000002</v>
      </c>
      <c r="AH39" s="16">
        <v>3.3875528835000002</v>
      </c>
      <c r="AI39" s="16">
        <v>3.1729815110000001</v>
      </c>
      <c r="AJ39" s="16">
        <v>3.1015428504</v>
      </c>
      <c r="AK39" s="16">
        <v>2.9966365854000001</v>
      </c>
      <c r="AL39" s="16">
        <v>3.4827434827000001</v>
      </c>
      <c r="AM39" s="16">
        <v>3.7657105845999999</v>
      </c>
      <c r="AN39" s="16">
        <v>3.7045517518</v>
      </c>
      <c r="AO39" s="16">
        <v>3.5907157357999999</v>
      </c>
      <c r="AP39" s="16">
        <v>4.1653630467999996</v>
      </c>
      <c r="AQ39" s="16">
        <v>3.9044115333999998</v>
      </c>
      <c r="AR39" s="16">
        <v>3.7478769178000002</v>
      </c>
      <c r="AS39" s="16">
        <v>4.0996900138287051</v>
      </c>
      <c r="AT39" s="15">
        <v>4.1736304727372042</v>
      </c>
      <c r="AU39" s="15">
        <v>4.3057091549499997</v>
      </c>
      <c r="AV39" s="15">
        <v>4.2674832059444263</v>
      </c>
    </row>
    <row r="40" spans="1:48" x14ac:dyDescent="0.25">
      <c r="A40" s="15" t="s">
        <v>69</v>
      </c>
      <c r="B40" s="17">
        <f ca="1">FORECAST(B$1,INDEX(S40:BE40, 1, COUNTA(S40:BE40)-4):INDEX(S40:BE40, 1, COUNTA(S40:BE40)),INDEX($S$1:$BE$1, 1, COUNTA($S$1:$BE$1)-4):INDEX($S$1:$BE$1, 1, COUNTA($S$1:$BE$1)))</f>
        <v>4.1601814313308935E-4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 t="e">
        <v>#N/A</v>
      </c>
      <c r="T40" s="15" t="e">
        <v>#N/A</v>
      </c>
      <c r="U40" s="15" t="e">
        <v>#N/A</v>
      </c>
      <c r="V40" s="15">
        <v>1.0735153933395119E-3</v>
      </c>
      <c r="W40" s="15">
        <v>1.0375650423586371E-3</v>
      </c>
      <c r="X40" s="15">
        <v>1.0927793162324739E-3</v>
      </c>
      <c r="Y40" s="15">
        <v>7.5518350000000004E-4</v>
      </c>
      <c r="Z40" s="15">
        <v>8.6741249192384586E-4</v>
      </c>
      <c r="AA40" s="15">
        <v>5.7655543020489577E-4</v>
      </c>
      <c r="AB40" s="15">
        <v>6.2948165446565212E-4</v>
      </c>
      <c r="AC40" s="15">
        <v>6.2574850299401349E-4</v>
      </c>
      <c r="AD40" s="15">
        <v>6.4691959407220758E-4</v>
      </c>
      <c r="AE40" s="15">
        <v>7.2261872880400571E-4</v>
      </c>
      <c r="AF40" s="15">
        <v>7.6033377343417237E-4</v>
      </c>
      <c r="AG40" s="16">
        <v>7.3730089999999996E-4</v>
      </c>
      <c r="AH40" s="16">
        <v>6.9734150000000004E-4</v>
      </c>
      <c r="AI40" s="16">
        <v>6.8245689999999999E-4</v>
      </c>
      <c r="AJ40" s="16">
        <v>6.5548440000000004E-4</v>
      </c>
      <c r="AK40" s="16">
        <v>5.8670559999999996E-4</v>
      </c>
      <c r="AL40" s="16">
        <v>5.2033159999999995E-4</v>
      </c>
      <c r="AM40" s="16">
        <v>4.8044119999999998E-4</v>
      </c>
      <c r="AN40" s="16">
        <v>4.9667709999999998E-4</v>
      </c>
      <c r="AO40" s="16">
        <v>4.9488280000000004E-4</v>
      </c>
      <c r="AP40" s="16">
        <v>4.5860729999999998E-4</v>
      </c>
      <c r="AQ40" s="16">
        <v>3.965943E-4</v>
      </c>
      <c r="AR40" s="16">
        <v>3.8105339999999999E-4</v>
      </c>
      <c r="AS40" s="16">
        <v>3.7244087087247551E-4</v>
      </c>
      <c r="AT40" s="15">
        <v>3.3933657778820842E-4</v>
      </c>
      <c r="AU40" s="15">
        <v>4.2839806550481379E-4</v>
      </c>
      <c r="AV40" s="15">
        <v>4.0452155238786421E-4</v>
      </c>
    </row>
    <row r="41" spans="1:48" x14ac:dyDescent="0.25">
      <c r="A41" s="15" t="s">
        <v>70</v>
      </c>
      <c r="B41" s="17">
        <f ca="1">FORECAST(B$1,INDEX(S41:BE41, 1, COUNTA(S41:BE41)-4):INDEX(S41:BE41, 1, COUNTA(S41:BE41)),INDEX($S$1:$BE$1, 1, COUNTA($S$1:$BE$1)-4):INDEX($S$1:$BE$1, 1, COUNTA($S$1:$BE$1)))</f>
        <v>1.8184528211335829E-3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>
        <v>3.5507712082265119E-3</v>
      </c>
      <c r="T41" s="15">
        <v>3.5495611218147581E-3</v>
      </c>
      <c r="U41" s="15">
        <v>4.1717547119732457E-3</v>
      </c>
      <c r="V41" s="15">
        <v>3.62298480090242E-3</v>
      </c>
      <c r="W41" s="15">
        <v>3.9713096704172132E-3</v>
      </c>
      <c r="X41" s="15">
        <v>3.9084163624962713E-3</v>
      </c>
      <c r="Y41" s="15">
        <v>2.8497199E-3</v>
      </c>
      <c r="Z41" s="15">
        <v>2.939592455013271E-3</v>
      </c>
      <c r="AA41" s="15">
        <v>2.4373851270604171E-3</v>
      </c>
      <c r="AB41" s="15">
        <v>2.5268601692781602E-3</v>
      </c>
      <c r="AC41" s="15">
        <v>3.021093239299168E-3</v>
      </c>
      <c r="AD41" s="15">
        <v>2.4222700115421551E-3</v>
      </c>
      <c r="AE41" s="15">
        <v>2.5354431267507558E-3</v>
      </c>
      <c r="AF41" s="15">
        <v>2.931314446059867E-3</v>
      </c>
      <c r="AG41" s="16">
        <v>2.7077022999999999E-3</v>
      </c>
      <c r="AH41" s="16">
        <v>2.7388498000000001E-3</v>
      </c>
      <c r="AI41" s="16">
        <v>2.5187585E-3</v>
      </c>
      <c r="AJ41" s="16">
        <v>2.5282003000000001E-3</v>
      </c>
      <c r="AK41" s="16">
        <v>2.0938828999999999E-3</v>
      </c>
      <c r="AL41" s="16">
        <v>2.1713329000000001E-3</v>
      </c>
      <c r="AM41" s="16">
        <v>2.1682547999999999E-3</v>
      </c>
      <c r="AN41" s="16">
        <v>2.1637864000000001E-3</v>
      </c>
      <c r="AO41" s="16">
        <v>2.2864469E-3</v>
      </c>
      <c r="AP41" s="16">
        <v>2.1980546999999999E-3</v>
      </c>
      <c r="AQ41" s="16">
        <v>1.9334024E-3</v>
      </c>
      <c r="AR41" s="16">
        <v>1.7943333000000001E-3</v>
      </c>
      <c r="AS41" s="16">
        <v>1.776484237558947E-3</v>
      </c>
      <c r="AT41" s="15">
        <v>1.994045857147428E-3</v>
      </c>
      <c r="AU41" s="15">
        <v>1.810924256830049E-3</v>
      </c>
      <c r="AV41" s="15">
        <v>1.7619540813062101E-3</v>
      </c>
    </row>
    <row r="42" spans="1:48" x14ac:dyDescent="0.25">
      <c r="A42" s="15" t="s">
        <v>71</v>
      </c>
      <c r="B42" s="17">
        <f ca="1">FORECAST(B$1,INDEX(S42:BE42, 1, COUNTA(S42:BE42)-4):INDEX(S42:BE42, 1, COUNTA(S42:BE42)),INDEX($S$1:$BE$1, 1, COUNTA($S$1:$BE$1)-4):INDEX($S$1:$BE$1, 1, COUNTA($S$1:$BE$1)))</f>
        <v>5.5164968874246822E-2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>
        <v>5.3234790059987352E-2</v>
      </c>
      <c r="T42" s="15">
        <v>5.2997216870038832E-2</v>
      </c>
      <c r="U42" s="15">
        <v>5.6742766126903328E-2</v>
      </c>
      <c r="V42" s="15">
        <v>5.8093035708855087E-2</v>
      </c>
      <c r="W42" s="15">
        <v>6.9249631765086445E-2</v>
      </c>
      <c r="X42" s="15">
        <v>7.1840035990893378E-2</v>
      </c>
      <c r="Y42" s="15">
        <v>6.0952196799999997E-2</v>
      </c>
      <c r="Z42" s="15">
        <v>6.1296764168337549E-2</v>
      </c>
      <c r="AA42" s="15">
        <v>4.5930878968937022E-2</v>
      </c>
      <c r="AB42" s="15">
        <v>4.6240518578385618E-2</v>
      </c>
      <c r="AC42" s="15">
        <v>5.0676447876447969E-2</v>
      </c>
      <c r="AD42" s="15">
        <v>3.8886038584805799E-2</v>
      </c>
      <c r="AE42" s="15">
        <v>4.3233904128270932E-2</v>
      </c>
      <c r="AF42" s="15">
        <v>4.8168311883090717E-2</v>
      </c>
      <c r="AG42" s="16">
        <v>4.4467474899999998E-2</v>
      </c>
      <c r="AH42" s="16">
        <v>4.4591027700000001E-2</v>
      </c>
      <c r="AI42" s="16">
        <v>4.1400974100000001E-2</v>
      </c>
      <c r="AJ42" s="16">
        <v>3.9947231100000001E-2</v>
      </c>
      <c r="AK42" s="16">
        <v>3.8041251099999999E-2</v>
      </c>
      <c r="AL42" s="16">
        <v>4.29034358E-2</v>
      </c>
      <c r="AM42" s="16">
        <v>4.4932568700000002E-2</v>
      </c>
      <c r="AN42" s="16">
        <v>4.7063958500000003E-2</v>
      </c>
      <c r="AO42" s="16">
        <v>4.7571310800000002E-2</v>
      </c>
      <c r="AP42" s="16">
        <v>5.1530670299999998E-2</v>
      </c>
      <c r="AQ42" s="16">
        <v>5.1141661900000003E-2</v>
      </c>
      <c r="AR42" s="16">
        <v>5.1809764299999998E-2</v>
      </c>
      <c r="AS42" s="16">
        <v>5.2361829415472322E-2</v>
      </c>
      <c r="AT42" s="15">
        <v>5.2618020957450447E-2</v>
      </c>
      <c r="AU42" s="15">
        <v>5.1224327639126307E-2</v>
      </c>
      <c r="AV42" s="15">
        <v>5.6236611905925958E-2</v>
      </c>
    </row>
    <row r="43" spans="1:48" x14ac:dyDescent="0.25">
      <c r="A43" s="15" t="s">
        <v>72</v>
      </c>
      <c r="B43" s="17">
        <f ca="1">FORECAST(B$1,INDEX(S43:BE43, 1, COUNTA(S43:BE43)-4):INDEX(S43:BE43, 1, COUNTA(S43:BE43)),INDEX($S$1:$BE$1, 1, COUNTA($S$1:$BE$1)-4):INDEX($S$1:$BE$1, 1, COUNTA($S$1:$BE$1)))</f>
        <v>-3.3970944829873062E-3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 t="e">
        <v>#N/A</v>
      </c>
      <c r="T43" s="15" t="e">
        <v>#N/A</v>
      </c>
      <c r="U43" s="15" t="e">
        <v>#N/A</v>
      </c>
      <c r="V43" s="15" t="e">
        <v>#N/A</v>
      </c>
      <c r="W43" s="15" t="e">
        <v>#N/A</v>
      </c>
      <c r="X43" s="15" t="e">
        <v>#N/A</v>
      </c>
      <c r="Y43" s="15">
        <v>0.56950989380000006</v>
      </c>
      <c r="Z43" s="15">
        <v>0.55330022520041888</v>
      </c>
      <c r="AA43" s="15">
        <v>0.52372404677995255</v>
      </c>
      <c r="AB43" s="15">
        <v>0.50662905864188645</v>
      </c>
      <c r="AC43" s="15">
        <v>0.53224655312246671</v>
      </c>
      <c r="AD43" s="15">
        <v>0.41341282661988848</v>
      </c>
      <c r="AE43" s="15">
        <v>0.43467882973721239</v>
      </c>
      <c r="AF43" s="15">
        <v>0.41881435762319252</v>
      </c>
      <c r="AG43" s="16">
        <v>0.36408747489999999</v>
      </c>
      <c r="AH43" s="16">
        <v>0.32175068220000003</v>
      </c>
      <c r="AI43" s="16">
        <v>0.27909478910000002</v>
      </c>
      <c r="AJ43" s="16">
        <v>0.2331003713</v>
      </c>
      <c r="AK43" s="16">
        <v>0.14413063679999999</v>
      </c>
      <c r="AL43" s="16">
        <v>0.1519189494</v>
      </c>
      <c r="AM43" s="16">
        <v>9.8836073999999996E-2</v>
      </c>
      <c r="AN43" s="16">
        <v>9.2797000500000004E-2</v>
      </c>
      <c r="AO43" s="16">
        <v>6.8653793300000002E-2</v>
      </c>
      <c r="AP43" s="16">
        <v>2.7759651900000001E-2</v>
      </c>
      <c r="AQ43" s="16">
        <v>2.06714411E-2</v>
      </c>
      <c r="AR43" s="16">
        <v>1.4589250600000001E-2</v>
      </c>
      <c r="AS43" s="16">
        <v>1.194746755452648E-2</v>
      </c>
      <c r="AT43" s="15">
        <v>7.9735307479919942E-3</v>
      </c>
      <c r="AU43" s="15">
        <v>1.872160164251963E-3</v>
      </c>
      <c r="AV43" s="15">
        <v>1.3782078509260269E-3</v>
      </c>
    </row>
    <row r="44" spans="1:48" x14ac:dyDescent="0.25">
      <c r="A44" s="15" t="s">
        <v>73</v>
      </c>
      <c r="B44" s="17">
        <f ca="1">FORECAST(B$1,INDEX(S44:BE44, 1, COUNTA(S44:BE44)-4):INDEX(S44:BE44, 1, COUNTA(S44:BE44)),INDEX($S$1:$BE$1, 1, COUNTA($S$1:$BE$1)-4):INDEX($S$1:$BE$1, 1, COUNTA($S$1:$BE$1)))</f>
        <v>8.0173026919377222E-2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 t="e">
        <v>#N/A</v>
      </c>
      <c r="T44" s="15" t="e">
        <v>#N/A</v>
      </c>
      <c r="U44" s="15">
        <v>5.9729227502002477E-2</v>
      </c>
      <c r="V44" s="15" t="e">
        <v>#N/A</v>
      </c>
      <c r="W44" s="15">
        <v>5.7137394807916117E-2</v>
      </c>
      <c r="X44" s="15">
        <v>6.1791532381979347E-2</v>
      </c>
      <c r="Y44" s="15">
        <v>6.8917278100000007E-2</v>
      </c>
      <c r="Z44" s="15">
        <v>6.8613063945675873E-2</v>
      </c>
      <c r="AA44" s="15">
        <v>5.9896813288194961E-2</v>
      </c>
      <c r="AB44" s="15">
        <v>5.8300457949879432E-2</v>
      </c>
      <c r="AC44" s="15">
        <v>7.3433443738251308E-2</v>
      </c>
      <c r="AD44" s="15">
        <v>6.0531350794916818E-2</v>
      </c>
      <c r="AE44" s="15">
        <v>8.7514415206095666E-2</v>
      </c>
      <c r="AF44" s="15">
        <v>8.6220760436567109E-2</v>
      </c>
      <c r="AG44" s="16">
        <v>7.5562359699999998E-2</v>
      </c>
      <c r="AH44" s="16">
        <v>7.5765947400000005E-2</v>
      </c>
      <c r="AI44" s="16">
        <v>6.5833038799999993E-2</v>
      </c>
      <c r="AJ44" s="16">
        <v>5.9574111999999999E-2</v>
      </c>
      <c r="AK44" s="16">
        <v>5.79696647E-2</v>
      </c>
      <c r="AL44" s="16">
        <v>5.2376102899999999E-2</v>
      </c>
      <c r="AM44" s="16">
        <v>6.1051225100000002E-2</v>
      </c>
      <c r="AN44" s="16">
        <v>5.6246423599999998E-2</v>
      </c>
      <c r="AO44" s="16">
        <v>6.7108767799999997E-2</v>
      </c>
      <c r="AP44" s="16">
        <v>6.7895689100000003E-2</v>
      </c>
      <c r="AQ44" s="16">
        <v>6.84639742E-2</v>
      </c>
      <c r="AR44" s="16">
        <v>6.6018667599999997E-2</v>
      </c>
      <c r="AS44" s="16">
        <v>6.5710660429194642E-2</v>
      </c>
      <c r="AT44" s="15">
        <v>7.2342442737474769E-2</v>
      </c>
      <c r="AU44" s="15">
        <v>7.228045445744645E-2</v>
      </c>
      <c r="AV44" s="15">
        <v>7.817855528259815E-2</v>
      </c>
    </row>
    <row r="45" spans="1:48" x14ac:dyDescent="0.25">
      <c r="A45" s="15" t="s">
        <v>74</v>
      </c>
      <c r="B45" s="17">
        <f ca="1">FORECAST(B$1,INDEX(S45:BE45, 1, COUNTA(S45:BE45)-4):INDEX(S45:BE45, 1, COUNTA(S45:BE45)),INDEX($S$1:$BE$1, 1, COUNTA($S$1:$BE$1)-4):INDEX($S$1:$BE$1, 1, COUNTA($S$1:$BE$1)))</f>
        <v>6.4370736161292632E-5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 t="e">
        <v>#N/A</v>
      </c>
      <c r="T45" s="15" t="e">
        <v>#N/A</v>
      </c>
      <c r="U45" s="15" t="e">
        <v>#N/A</v>
      </c>
      <c r="V45" s="15">
        <v>1.35332368591535E-4</v>
      </c>
      <c r="W45" s="15">
        <v>1.5227797186451929E-4</v>
      </c>
      <c r="X45" s="15">
        <v>1.6628338857882781E-4</v>
      </c>
      <c r="Y45" s="15">
        <v>1.3848739999999999E-4</v>
      </c>
      <c r="Z45" s="15">
        <v>1.3501906116056381E-4</v>
      </c>
      <c r="AA45" s="15">
        <v>9.8090200054921079E-5</v>
      </c>
      <c r="AB45" s="15">
        <v>9.2335121982967892E-5</v>
      </c>
      <c r="AC45" s="15">
        <v>1.031109574835811E-4</v>
      </c>
      <c r="AD45" s="15">
        <v>7.923060496526011E-5</v>
      </c>
      <c r="AE45" s="15">
        <v>7.7886407093244591E-5</v>
      </c>
      <c r="AF45" s="15">
        <v>8.9339218378514863E-5</v>
      </c>
      <c r="AG45" s="16">
        <v>7.4312200000000003E-5</v>
      </c>
      <c r="AH45" s="16">
        <v>6.2380500000000004E-5</v>
      </c>
      <c r="AI45" s="16">
        <v>5.8674200000000001E-5</v>
      </c>
      <c r="AJ45" s="16">
        <v>5.7046400000000003E-5</v>
      </c>
      <c r="AK45" s="16">
        <v>5.4715600000000002E-5</v>
      </c>
      <c r="AL45" s="16">
        <v>6.2194999999999997E-5</v>
      </c>
      <c r="AM45" s="16">
        <v>6.5043999999999996E-5</v>
      </c>
      <c r="AN45" s="16">
        <v>6.27588E-5</v>
      </c>
      <c r="AO45" s="16">
        <v>6.0536599999999999E-5</v>
      </c>
      <c r="AP45" s="16">
        <v>6.90386E-5</v>
      </c>
      <c r="AQ45" s="16">
        <v>6.4507500000000005E-5</v>
      </c>
      <c r="AR45" s="16">
        <v>6.3417200000000007E-5</v>
      </c>
      <c r="AS45" s="16">
        <v>6.7908719842943826E-5</v>
      </c>
      <c r="AT45" s="15">
        <v>6.8459535467198389E-5</v>
      </c>
      <c r="AU45" s="15">
        <v>6.5096408051853932E-5</v>
      </c>
      <c r="AV45" s="15">
        <v>6.2860471282775491E-5</v>
      </c>
    </row>
    <row r="46" spans="1:48" x14ac:dyDescent="0.25">
      <c r="A46" s="15" t="s">
        <v>75</v>
      </c>
      <c r="B46" s="17">
        <f ca="1">FORECAST(B$1,INDEX(S46:BE46, 1, COUNTA(S46:BE46)-4):INDEX(S46:BE46, 1, COUNTA(S46:BE46)),INDEX($S$1:$BE$1, 1, COUNTA($S$1:$BE$1)-4):INDEX($S$1:$BE$1, 1, COUNTA($S$1:$BE$1)))</f>
        <v>0.18064527988044787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 t="e">
        <v>#N/A</v>
      </c>
      <c r="T46" s="15" t="e">
        <v>#N/A</v>
      </c>
      <c r="U46" s="15" t="e">
        <v>#N/A</v>
      </c>
      <c r="V46" s="15">
        <v>0.1864268305128515</v>
      </c>
      <c r="W46" s="15">
        <v>0.2055525076686591</v>
      </c>
      <c r="X46" s="15">
        <v>0.20647935216600971</v>
      </c>
      <c r="Y46" s="15">
        <v>0.19956630920000001</v>
      </c>
      <c r="Z46" s="15">
        <v>0.19229418825554229</v>
      </c>
      <c r="AA46" s="15">
        <v>0.173139671857794</v>
      </c>
      <c r="AB46" s="15">
        <v>0.16082597381004499</v>
      </c>
      <c r="AC46" s="15">
        <v>0.1893006726741974</v>
      </c>
      <c r="AD46" s="15">
        <v>0.15557544094304249</v>
      </c>
      <c r="AE46" s="15">
        <v>0.1814475672902072</v>
      </c>
      <c r="AF46" s="15">
        <v>0.19844667417048359</v>
      </c>
      <c r="AG46" s="16">
        <v>0.17114314820000001</v>
      </c>
      <c r="AH46" s="16">
        <v>0.1641107993</v>
      </c>
      <c r="AI46" s="16">
        <v>0.14617310820000001</v>
      </c>
      <c r="AJ46" s="16">
        <v>0.1381054364</v>
      </c>
      <c r="AK46" s="16">
        <v>0.1416875705</v>
      </c>
      <c r="AL46" s="16">
        <v>0.13479045170000001</v>
      </c>
      <c r="AM46" s="16">
        <v>0.1504482365</v>
      </c>
      <c r="AN46" s="16">
        <v>0.14214088729999999</v>
      </c>
      <c r="AO46" s="16">
        <v>0.15002703710000001</v>
      </c>
      <c r="AP46" s="16">
        <v>0.16519432840000001</v>
      </c>
      <c r="AQ46" s="16">
        <v>0.1625438676</v>
      </c>
      <c r="AR46" s="16">
        <v>0.1591002309</v>
      </c>
      <c r="AS46" s="16">
        <v>0.15321195005848351</v>
      </c>
      <c r="AT46" s="15">
        <v>0.15506075092832941</v>
      </c>
      <c r="AU46" s="15">
        <v>0.16532885785501419</v>
      </c>
      <c r="AV46" s="15">
        <v>0.18241248516640601</v>
      </c>
    </row>
    <row r="47" spans="1:48" x14ac:dyDescent="0.25">
      <c r="A47" s="15" t="s">
        <v>76</v>
      </c>
      <c r="B47" s="17">
        <f ca="1">FORECAST(B$1,INDEX(S47:BE47, 1, COUNTA(S47:BE47)-4):INDEX(S47:BE47, 1, COUNTA(S47:BE47)),INDEX($S$1:$BE$1, 1, COUNTA($S$1:$BE$1)-4):INDEX($S$1:$BE$1, 1, COUNTA($S$1:$BE$1)))</f>
        <v>2.4393710082113955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 t="e">
        <v>#N/A</v>
      </c>
      <c r="T47" s="15">
        <v>2.0823164204662259</v>
      </c>
      <c r="U47" s="15">
        <v>2.7515264135910429</v>
      </c>
      <c r="V47" s="15">
        <v>2.6481562633714701</v>
      </c>
      <c r="W47" s="15">
        <v>3.0286877301804052</v>
      </c>
      <c r="X47" s="15">
        <v>3.4737507554966278</v>
      </c>
      <c r="Y47" s="15">
        <v>2.9965611820000002</v>
      </c>
      <c r="Z47" s="15">
        <v>2.9079849995205729</v>
      </c>
      <c r="AA47" s="15">
        <v>2.1815061183779059</v>
      </c>
      <c r="AB47" s="15">
        <v>2.0648507446458439</v>
      </c>
      <c r="AC47" s="15">
        <v>2.3156669019054341</v>
      </c>
      <c r="AD47" s="15">
        <v>1.8035909764752081</v>
      </c>
      <c r="AE47" s="15">
        <v>1.855027598311336</v>
      </c>
      <c r="AF47" s="15">
        <v>2.2460989795174608</v>
      </c>
      <c r="AG47" s="16">
        <v>1.9886354390000001</v>
      </c>
      <c r="AH47" s="16">
        <v>1.8371509357</v>
      </c>
      <c r="AI47" s="16">
        <v>1.7193495402000001</v>
      </c>
      <c r="AJ47" s="16">
        <v>1.6851651336</v>
      </c>
      <c r="AK47" s="16">
        <v>1.6278390827</v>
      </c>
      <c r="AL47" s="16">
        <v>1.8919486768</v>
      </c>
      <c r="AM47" s="16">
        <v>2.0455259111999999</v>
      </c>
      <c r="AN47" s="16">
        <v>2.0108118905999999</v>
      </c>
      <c r="AO47" s="16">
        <v>1.9472922431999999</v>
      </c>
      <c r="AP47" s="16">
        <v>2.2589310176000001</v>
      </c>
      <c r="AQ47" s="16">
        <v>2.1174135889999999</v>
      </c>
      <c r="AR47" s="16">
        <v>2.0325228137</v>
      </c>
      <c r="AS47" s="16">
        <v>2.2233156706081139</v>
      </c>
      <c r="AT47" s="15">
        <v>2.266279848753054</v>
      </c>
      <c r="AU47" s="15">
        <v>2.3374502559135668</v>
      </c>
      <c r="AV47" s="15">
        <v>2.3159132538059888</v>
      </c>
    </row>
    <row r="48" spans="1:48" x14ac:dyDescent="0.25">
      <c r="A48" s="15" t="s">
        <v>77</v>
      </c>
      <c r="B48" s="17">
        <f ca="1">FORECAST(B$1,INDEX(S48:BE48, 1, COUNTA(S48:BE48)-4):INDEX(S48:BE48, 1, COUNTA(S48:BE48)),INDEX($S$1:$BE$1, 1, COUNTA($S$1:$BE$1)-4):INDEX($S$1:$BE$1, 1, COUNTA($S$1:$BE$1)))</f>
        <v>4.5997713957595181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 t="e">
        <v>#N/A</v>
      </c>
      <c r="T48" s="15" t="e">
        <v>#N/A</v>
      </c>
      <c r="U48" s="15" t="e">
        <v>#N/A</v>
      </c>
      <c r="V48" s="15">
        <v>4.9745148168400144</v>
      </c>
      <c r="W48" s="15">
        <v>5.6564429288950917</v>
      </c>
      <c r="X48" s="15">
        <v>6.5494483740239096</v>
      </c>
      <c r="Y48" s="15">
        <v>5.6412717879000001</v>
      </c>
      <c r="Z48" s="15">
        <v>5.4416750237908031</v>
      </c>
      <c r="AA48" s="15">
        <v>4.1007755393608232</v>
      </c>
      <c r="AB48" s="15">
        <v>3.8812840543618732</v>
      </c>
      <c r="AC48" s="15">
        <v>4.3746000426621174</v>
      </c>
      <c r="AD48" s="15">
        <v>3.3913863700217308</v>
      </c>
      <c r="AE48" s="15">
        <v>3.4836199029518542</v>
      </c>
      <c r="AF48" s="15">
        <v>4.2203699026512398</v>
      </c>
      <c r="AG48" s="16">
        <v>3.7449264696000002</v>
      </c>
      <c r="AH48" s="16">
        <v>3.4592901048</v>
      </c>
      <c r="AI48" s="16">
        <v>3.2400976727000002</v>
      </c>
      <c r="AJ48" s="16">
        <v>3.1665322998000001</v>
      </c>
      <c r="AK48" s="16">
        <v>3.0586195148000002</v>
      </c>
      <c r="AL48" s="16">
        <v>3.5562428099000001</v>
      </c>
      <c r="AM48" s="16">
        <v>3.8468756404</v>
      </c>
      <c r="AN48" s="16">
        <v>3.7863391533000001</v>
      </c>
      <c r="AO48" s="16">
        <v>3.6718888309</v>
      </c>
      <c r="AP48" s="16">
        <v>4.2595268391000003</v>
      </c>
      <c r="AQ48" s="16">
        <v>3.9926761558999999</v>
      </c>
      <c r="AR48" s="16">
        <v>3.8326028588000001</v>
      </c>
      <c r="AS48" s="16">
        <v>4.1923691772393061</v>
      </c>
      <c r="AT48" s="15">
        <v>4.273384076505101</v>
      </c>
      <c r="AU48" s="15">
        <v>4.4075857219221266</v>
      </c>
      <c r="AV48" s="15">
        <v>4.3669747259267204</v>
      </c>
    </row>
    <row r="49" spans="1:48" x14ac:dyDescent="0.25">
      <c r="A49" s="15" t="s">
        <v>78</v>
      </c>
      <c r="B49" s="17">
        <f ca="1">FORECAST(B$1,INDEX(S49:BE49, 1, COUNTA(S49:BE49)-4):INDEX(S49:BE49, 1, COUNTA(S49:BE49)),INDEX($S$1:$BE$1, 1, COUNTA($S$1:$BE$1)-4):INDEX($S$1:$BE$1, 1, COUNTA($S$1:$BE$1)))</f>
        <v>2.9832138370625705E-3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 t="e">
        <v>#N/A</v>
      </c>
      <c r="T49" s="15" t="e">
        <v>#N/A</v>
      </c>
      <c r="U49" s="15" t="e">
        <v>#N/A</v>
      </c>
      <c r="V49" s="15">
        <v>2.9203056516487812E-3</v>
      </c>
      <c r="W49" s="15">
        <v>3.0970516254350301E-3</v>
      </c>
      <c r="X49" s="15" t="e">
        <v>#N/A</v>
      </c>
      <c r="Y49" s="15">
        <v>3.1907415000000001E-3</v>
      </c>
      <c r="Z49" s="15">
        <v>3.07229235090718E-3</v>
      </c>
      <c r="AA49" s="15">
        <v>2.9007697452072831E-3</v>
      </c>
      <c r="AB49" s="15">
        <v>2.6670078567001452E-3</v>
      </c>
      <c r="AC49" s="15">
        <v>3.1960984727218548E-3</v>
      </c>
      <c r="AD49" s="15">
        <v>2.654709415898716E-3</v>
      </c>
      <c r="AE49" s="15">
        <v>3.1765840883525688E-3</v>
      </c>
      <c r="AF49" s="15">
        <v>3.3978237321490492E-3</v>
      </c>
      <c r="AG49" s="16">
        <v>2.9228064000000002E-3</v>
      </c>
      <c r="AH49" s="16">
        <v>2.8257387000000002E-3</v>
      </c>
      <c r="AI49" s="16">
        <v>2.4850733000000001E-3</v>
      </c>
      <c r="AJ49" s="16">
        <v>2.3399535999999999E-3</v>
      </c>
      <c r="AK49" s="16">
        <v>2.4272974999999999E-3</v>
      </c>
      <c r="AL49" s="16">
        <v>2.2008199E-3</v>
      </c>
      <c r="AM49" s="16">
        <v>2.5157204000000001E-3</v>
      </c>
      <c r="AN49" s="16">
        <v>2.3186863E-3</v>
      </c>
      <c r="AO49" s="16">
        <v>2.5933100000000001E-3</v>
      </c>
      <c r="AP49" s="16">
        <v>2.6694834E-3</v>
      </c>
      <c r="AQ49" s="16">
        <v>2.7224886000000001E-3</v>
      </c>
      <c r="AR49" s="16">
        <v>2.5476447000000002E-3</v>
      </c>
      <c r="AS49" s="16">
        <v>2.467463917464809E-3</v>
      </c>
      <c r="AT49" s="15">
        <v>2.626586707327982E-3</v>
      </c>
      <c r="AU49" s="15">
        <v>2.7331454447536811E-3</v>
      </c>
      <c r="AV49" s="15">
        <v>2.9464100562082789E-3</v>
      </c>
    </row>
    <row r="50" spans="1:48" x14ac:dyDescent="0.25">
      <c r="A50" s="15" t="s">
        <v>79</v>
      </c>
      <c r="B50" s="17">
        <f ca="1">FORECAST(B$1,INDEX(S50:BE50, 1, COUNTA(S50:BE50)-4):INDEX(S50:BE50, 1, COUNTA(S50:BE50)),INDEX($S$1:$BE$1, 1, COUNTA($S$1:$BE$1)-4):INDEX($S$1:$BE$1, 1, COUNTA($S$1:$BE$1)))</f>
        <v>4.7569307808876804E-3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 t="e">
        <v>#N/A</v>
      </c>
      <c r="T50" s="15" t="e">
        <v>#N/A</v>
      </c>
      <c r="U50" s="15" t="e">
        <v>#N/A</v>
      </c>
      <c r="V50" s="15">
        <v>2.6295857425914219E-2</v>
      </c>
      <c r="W50" s="15">
        <v>2.7127177634185758E-2</v>
      </c>
      <c r="X50" s="15">
        <v>2.7200683415114921E-2</v>
      </c>
      <c r="Y50" s="15">
        <v>2.20747671E-2</v>
      </c>
      <c r="Z50" s="15">
        <v>2.1311116708767681E-2</v>
      </c>
      <c r="AA50" s="15">
        <v>1.50909810980494E-2</v>
      </c>
      <c r="AB50" s="15">
        <v>1.4667167998196701E-2</v>
      </c>
      <c r="AC50" s="15">
        <v>1.578003270174089E-2</v>
      </c>
      <c r="AD50" s="15">
        <v>1.147308881831292E-2</v>
      </c>
      <c r="AE50" s="15">
        <v>1.2188951643696339E-2</v>
      </c>
      <c r="AF50" s="15">
        <v>1.383296874684726E-2</v>
      </c>
      <c r="AG50" s="16">
        <v>1.2369667500000001E-2</v>
      </c>
      <c r="AH50" s="16">
        <v>1.1823579000000001E-2</v>
      </c>
      <c r="AI50" s="16">
        <v>9.5236451000000003E-3</v>
      </c>
      <c r="AJ50" s="16">
        <v>9.4457281999999997E-3</v>
      </c>
      <c r="AK50" s="16">
        <v>8.8248311999999992E-3</v>
      </c>
      <c r="AL50" s="16">
        <v>1.00784814E-2</v>
      </c>
      <c r="AM50" s="16">
        <v>9.9177287999999992E-3</v>
      </c>
      <c r="AN50" s="16">
        <v>9.3750910000000003E-3</v>
      </c>
      <c r="AO50" s="16">
        <v>8.8709488000000003E-3</v>
      </c>
      <c r="AP50" s="16">
        <v>8.8057317999999992E-3</v>
      </c>
      <c r="AQ50" s="16">
        <v>8.0965471000000004E-3</v>
      </c>
      <c r="AR50" s="16">
        <v>7.2157525000000004E-3</v>
      </c>
      <c r="AS50" s="16">
        <v>4.3463402733358034E-3</v>
      </c>
      <c r="AT50" s="15">
        <v>4.7393169514357101E-3</v>
      </c>
      <c r="AU50" s="15">
        <v>5.496976309800841E-3</v>
      </c>
      <c r="AV50" s="15">
        <v>5.476892828792118E-3</v>
      </c>
    </row>
    <row r="51" spans="1:48" x14ac:dyDescent="0.25">
      <c r="A51" s="15" t="s">
        <v>80</v>
      </c>
      <c r="B51" s="17">
        <f ca="1">FORECAST(B$1,INDEX(S51:BE51, 1, COUNTA(S51:BE51)-4):INDEX(S51:BE51, 1, COUNTA(S51:BE51)),INDEX($S$1:$BE$1, 1, COUNTA($S$1:$BE$1)-4):INDEX($S$1:$BE$1, 1, COUNTA($S$1:$BE$1)))</f>
        <v>3.5161393872219726E-2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 t="e">
        <v>#N/A</v>
      </c>
      <c r="T51" s="15" t="e">
        <v>#N/A</v>
      </c>
      <c r="U51" s="15" t="e">
        <v>#N/A</v>
      </c>
      <c r="V51" s="15">
        <v>0.47743688170779969</v>
      </c>
      <c r="W51" s="15">
        <v>0.39210639634539712</v>
      </c>
      <c r="X51" s="15">
        <v>0.45954625665494148</v>
      </c>
      <c r="Y51" s="15">
        <v>0.3986483656</v>
      </c>
      <c r="Z51" s="15">
        <v>0.38507314512810009</v>
      </c>
      <c r="AA51" s="15">
        <v>0.2905871240990901</v>
      </c>
      <c r="AB51" s="15">
        <v>0.28971287283566738</v>
      </c>
      <c r="AC51" s="15">
        <v>0.3296596206397695</v>
      </c>
      <c r="AD51" s="15">
        <v>0.25432630011734142</v>
      </c>
      <c r="AE51" s="15">
        <v>0.28501416859842238</v>
      </c>
      <c r="AF51" s="15">
        <v>0.2088296959861968</v>
      </c>
      <c r="AG51" s="16">
        <v>0.17827414380000001</v>
      </c>
      <c r="AH51" s="16">
        <v>0.16355827570000001</v>
      </c>
      <c r="AI51" s="16">
        <v>0.15207243279999999</v>
      </c>
      <c r="AJ51" s="16">
        <v>0.14669361340000001</v>
      </c>
      <c r="AK51" s="16">
        <v>0.1048264397</v>
      </c>
      <c r="AL51" s="16">
        <v>5.7216989400000001E-2</v>
      </c>
      <c r="AM51" s="16">
        <v>5.55891331E-2</v>
      </c>
      <c r="AN51" s="16">
        <v>5.2694440100000003E-2</v>
      </c>
      <c r="AO51" s="16">
        <v>5.23695697E-2</v>
      </c>
      <c r="AP51" s="16">
        <v>6.5409632199999998E-2</v>
      </c>
      <c r="AQ51" s="16">
        <v>5.4176307600000001E-2</v>
      </c>
      <c r="AR51" s="16">
        <v>5.4075209300000003E-2</v>
      </c>
      <c r="AS51" s="16">
        <v>4.2791760074959689E-2</v>
      </c>
      <c r="AT51" s="15">
        <v>4.3634171454156039E-2</v>
      </c>
      <c r="AU51" s="15">
        <v>4.1796741204135061E-2</v>
      </c>
      <c r="AV51" s="15">
        <v>3.9306810883521233E-2</v>
      </c>
    </row>
    <row r="52" spans="1:48" x14ac:dyDescent="0.25">
      <c r="A52" s="15" t="s">
        <v>81</v>
      </c>
      <c r="B52" s="17">
        <f ca="1">FORECAST(B$1,INDEX(S52:BE52, 1, COUNTA(S52:BE52)-4):INDEX(S52:BE52, 1, COUNTA(S52:BE52)),INDEX($S$1:$BE$1, 1, COUNTA($S$1:$BE$1)-4):INDEX($S$1:$BE$1, 1, COUNTA($S$1:$BE$1)))</f>
        <v>3.2587299508635148E-4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 t="e">
        <v>#N/A</v>
      </c>
      <c r="T52" s="15" t="e">
        <v>#N/A</v>
      </c>
      <c r="U52" s="15" t="e">
        <v>#N/A</v>
      </c>
      <c r="V52" s="15">
        <v>1.955781770566779E-2</v>
      </c>
      <c r="W52" s="15">
        <v>2.0345383225639349E-2</v>
      </c>
      <c r="X52" s="15">
        <v>2.1987017248504031E-2</v>
      </c>
      <c r="Y52" s="15">
        <v>1.6860294800000002E-2</v>
      </c>
      <c r="Z52" s="15">
        <v>1.7170263188123969E-2</v>
      </c>
      <c r="AA52" s="15">
        <v>1.1609171356899961E-2</v>
      </c>
      <c r="AB52" s="15">
        <v>1.118924735996572E-2</v>
      </c>
      <c r="AC52" s="15">
        <v>1.2843666823234699E-2</v>
      </c>
      <c r="AD52" s="15">
        <v>1.003367871625689E-2</v>
      </c>
      <c r="AE52" s="15">
        <v>1.115190234875151E-2</v>
      </c>
      <c r="AF52" s="15">
        <v>1.0757935383196381E-2</v>
      </c>
      <c r="AG52" s="16">
        <v>9.4103285000000005E-3</v>
      </c>
      <c r="AH52" s="16">
        <v>8.4562762999999992E-3</v>
      </c>
      <c r="AI52" s="16">
        <v>7.7487972999999996E-3</v>
      </c>
      <c r="AJ52" s="16">
        <v>7.5291804E-3</v>
      </c>
      <c r="AK52" s="16">
        <v>6.9924545000000001E-3</v>
      </c>
      <c r="AL52" s="16">
        <v>6.7360138999999998E-3</v>
      </c>
      <c r="AM52" s="16">
        <v>7.2858588000000004E-3</v>
      </c>
      <c r="AN52" s="16">
        <v>4.4959051000000002E-3</v>
      </c>
      <c r="AO52" s="16">
        <v>3.8404177999999999E-3</v>
      </c>
      <c r="AP52" s="16">
        <v>4.4197161999999998E-3</v>
      </c>
      <c r="AQ52" s="16">
        <v>3.8857415E-3</v>
      </c>
      <c r="AR52" s="16">
        <v>3.5072791999999999E-3</v>
      </c>
      <c r="AS52" s="16">
        <v>3.7876468339333E-3</v>
      </c>
      <c r="AT52" s="15">
        <v>3.4892062790041691E-3</v>
      </c>
      <c r="AU52" s="15">
        <v>1.108351496845048E-3</v>
      </c>
      <c r="AV52" s="15">
        <v>1.0694154428205721E-3</v>
      </c>
    </row>
    <row r="53" spans="1:48" x14ac:dyDescent="0.25">
      <c r="A53" s="15" t="s">
        <v>82</v>
      </c>
      <c r="B53" s="17">
        <f ca="1">FORECAST(B$1,INDEX(S53:BE53, 1, COUNTA(S53:BE53)-4):INDEX(S53:BE53, 1, COUNTA(S53:BE53)),INDEX($S$1:$BE$1, 1, COUNTA($S$1:$BE$1)-4):INDEX($S$1:$BE$1, 1, COUNTA($S$1:$BE$1)))</f>
        <v>0.56784110667739185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 t="e">
        <v>#N/A</v>
      </c>
      <c r="T53" s="15" t="e">
        <v>#N/A</v>
      </c>
      <c r="U53" s="15" t="e">
        <v>#N/A</v>
      </c>
      <c r="V53" s="15">
        <v>1.540027665754012</v>
      </c>
      <c r="W53" s="15">
        <v>1.603155009057895</v>
      </c>
      <c r="X53" s="15">
        <v>1.6410621008952571</v>
      </c>
      <c r="Y53" s="15">
        <v>1.5330471352999999</v>
      </c>
      <c r="Z53" s="15">
        <v>1.478389609634148</v>
      </c>
      <c r="AA53" s="15">
        <v>1.2231424197184331</v>
      </c>
      <c r="AB53" s="15">
        <v>1.11470476786295</v>
      </c>
      <c r="AC53" s="15">
        <v>1.2442363112391941</v>
      </c>
      <c r="AD53" s="15">
        <v>0.99089396930969809</v>
      </c>
      <c r="AE53" s="15">
        <v>1.133183381833835</v>
      </c>
      <c r="AF53" s="15">
        <v>1.1824210522412719</v>
      </c>
      <c r="AG53" s="16">
        <v>1.0088826203000001</v>
      </c>
      <c r="AH53" s="16">
        <v>0.94104118189999997</v>
      </c>
      <c r="AI53" s="16">
        <v>0.81821689659999997</v>
      </c>
      <c r="AJ53" s="16">
        <v>0.74831653580000002</v>
      </c>
      <c r="AK53" s="16">
        <v>0.73046459350000004</v>
      </c>
      <c r="AL53" s="16">
        <v>0.68426190779999996</v>
      </c>
      <c r="AM53" s="16">
        <v>0.72412133000000001</v>
      </c>
      <c r="AN53" s="16">
        <v>0.60989098939999997</v>
      </c>
      <c r="AO53" s="16">
        <v>0.57621264400000005</v>
      </c>
      <c r="AP53" s="16">
        <v>0.55923325479999997</v>
      </c>
      <c r="AQ53" s="16">
        <v>0.55438483080000001</v>
      </c>
      <c r="AR53" s="16">
        <v>0.51113847859999995</v>
      </c>
      <c r="AS53" s="16">
        <v>0.50618634986919453</v>
      </c>
      <c r="AT53" s="15">
        <v>0.51544484718140904</v>
      </c>
      <c r="AU53" s="15">
        <v>0.53061690032592634</v>
      </c>
      <c r="AV53" s="15">
        <v>0.56814714188133242</v>
      </c>
    </row>
    <row r="54" spans="1:48" x14ac:dyDescent="0.25">
      <c r="A54" s="15" t="s">
        <v>83</v>
      </c>
      <c r="B54" s="17">
        <f ca="1">FORECAST(B$1,INDEX(S54:BE54, 1, COUNTA(S54:BE54)-4):INDEX(S54:BE54, 1, COUNTA(S54:BE54)),INDEX($S$1:$BE$1, 1, COUNTA($S$1:$BE$1)-4):INDEX($S$1:$BE$1, 1, COUNTA($S$1:$BE$1)))</f>
        <v>4.6817331182627889E-4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 t="e">
        <v>#N/A</v>
      </c>
      <c r="T54" s="15" t="e">
        <v>#N/A</v>
      </c>
      <c r="U54" s="15" t="e">
        <v>#N/A</v>
      </c>
      <c r="V54" s="15">
        <v>1.299528424513603E-3</v>
      </c>
      <c r="W54" s="15">
        <v>1.373660715144311E-3</v>
      </c>
      <c r="X54" s="15">
        <v>1.448177147804694E-3</v>
      </c>
      <c r="Y54" s="15">
        <v>1.1835082000000001E-3</v>
      </c>
      <c r="Z54" s="15">
        <v>1.149820204521593E-3</v>
      </c>
      <c r="AA54" s="15">
        <v>8.6240903888286531E-4</v>
      </c>
      <c r="AB54" s="15">
        <v>8.4422966406239193E-4</v>
      </c>
      <c r="AC54" s="15">
        <v>8.8206989247311925E-4</v>
      </c>
      <c r="AD54" s="15">
        <v>7.9575943841198342E-4</v>
      </c>
      <c r="AE54" s="15">
        <v>8.1071576501307052E-4</v>
      </c>
      <c r="AF54" s="15">
        <v>7.7196023647454614E-4</v>
      </c>
      <c r="AG54" s="16">
        <v>6.8308240000000003E-4</v>
      </c>
      <c r="AH54" s="16">
        <v>5.4645050000000004E-4</v>
      </c>
      <c r="AI54" s="16">
        <v>4.8572479999999999E-4</v>
      </c>
      <c r="AJ54" s="16">
        <v>4.6025679999999998E-4</v>
      </c>
      <c r="AK54" s="16">
        <v>4.5320449999999997E-4</v>
      </c>
      <c r="AL54" s="16">
        <v>4.4844459999999998E-4</v>
      </c>
      <c r="AM54" s="16">
        <v>4.3064129999999999E-4</v>
      </c>
      <c r="AN54" s="16">
        <v>3.9370490000000002E-4</v>
      </c>
      <c r="AO54" s="16">
        <v>3.7430850000000002E-4</v>
      </c>
      <c r="AP54" s="16">
        <v>4.3574759999999999E-4</v>
      </c>
      <c r="AQ54" s="16">
        <v>4.0677980000000002E-4</v>
      </c>
      <c r="AR54" s="16">
        <v>4.0583029999999998E-4</v>
      </c>
      <c r="AS54" s="16">
        <v>4.0752605688111837E-4</v>
      </c>
      <c r="AT54" s="15">
        <v>4.3004277876193509E-4</v>
      </c>
      <c r="AU54" s="15">
        <v>4.396464479778282E-4</v>
      </c>
      <c r="AV54" s="15">
        <v>4.5678282221636469E-4</v>
      </c>
    </row>
    <row r="55" spans="1:48" x14ac:dyDescent="0.25">
      <c r="A55" s="15" t="s">
        <v>84</v>
      </c>
      <c r="B55" s="17">
        <f ca="1">FORECAST(B$1,INDEX(S55:BE55, 1, COUNTA(S55:BE55)-4):INDEX(S55:BE55, 1, COUNTA(S55:BE55)),INDEX($S$1:$BE$1, 1, COUNTA($S$1:$BE$1)-4):INDEX($S$1:$BE$1, 1, COUNTA($S$1:$BE$1)))</f>
        <v>0.38660324212795771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 t="e">
        <v>#N/A</v>
      </c>
      <c r="T55" s="15" t="e">
        <v>#N/A</v>
      </c>
      <c r="U55" s="15" t="e">
        <v>#N/A</v>
      </c>
      <c r="V55" s="15" t="e">
        <v>#N/A</v>
      </c>
      <c r="W55" s="15" t="e">
        <v>#N/A</v>
      </c>
      <c r="X55" s="15" t="e">
        <v>#N/A</v>
      </c>
      <c r="Y55" s="15" t="e">
        <v>#N/A</v>
      </c>
      <c r="Z55" s="15" t="e">
        <v>#N/A</v>
      </c>
      <c r="AA55" s="15" t="e">
        <v>#N/A</v>
      </c>
      <c r="AB55" s="15" t="e">
        <v>#N/A</v>
      </c>
      <c r="AC55" s="15" t="e">
        <v>#N/A</v>
      </c>
      <c r="AD55" s="15">
        <v>0.55773311429241734</v>
      </c>
      <c r="AE55" s="15">
        <v>0.57324437460104283</v>
      </c>
      <c r="AF55" s="15">
        <v>0.53078625169371729</v>
      </c>
      <c r="AG55" s="16">
        <v>0.46414569589999999</v>
      </c>
      <c r="AH55" s="16">
        <v>0.44823210409999997</v>
      </c>
      <c r="AI55" s="16">
        <v>0.37222276059999998</v>
      </c>
      <c r="AJ55" s="16">
        <v>0.34708122489999998</v>
      </c>
      <c r="AK55" s="16">
        <v>0.35676624709999999</v>
      </c>
      <c r="AL55" s="16">
        <v>0.32691948059999998</v>
      </c>
      <c r="AM55" s="16">
        <v>0.36938724439999998</v>
      </c>
      <c r="AN55" s="16">
        <v>0.33535765550000002</v>
      </c>
      <c r="AO55" s="16">
        <v>0.36531922519999999</v>
      </c>
      <c r="AP55" s="16">
        <v>0.36862140570000002</v>
      </c>
      <c r="AQ55" s="16">
        <v>0.36942879499999998</v>
      </c>
      <c r="AR55" s="16">
        <v>0.3379005839</v>
      </c>
      <c r="AS55" s="16">
        <v>0.32848944932021978</v>
      </c>
      <c r="AT55" s="15">
        <v>0.34997712882775678</v>
      </c>
      <c r="AU55" s="15">
        <v>0.36029108467836579</v>
      </c>
      <c r="AV55" s="15">
        <v>0.38058931564405718</v>
      </c>
    </row>
    <row r="56" spans="1:48" x14ac:dyDescent="0.25">
      <c r="A56" s="15" t="s">
        <v>85</v>
      </c>
      <c r="B56" s="17">
        <f ca="1">FORECAST(B$1,INDEX(S56:BE56, 1, COUNTA(S56:BE56)-4):INDEX(S56:BE56, 1, COUNTA(S56:BE56)),INDEX($S$1:$BE$1, 1, COUNTA($S$1:$BE$1)-4):INDEX($S$1:$BE$1, 1, COUNTA($S$1:$BE$1)))</f>
        <v>1.2443769577766828E-2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 t="e">
        <v>#N/A</v>
      </c>
      <c r="T56" s="15" t="e">
        <v>#N/A</v>
      </c>
      <c r="U56" s="15" t="e">
        <v>#N/A</v>
      </c>
      <c r="V56" s="15">
        <v>3.9011540459149688E-2</v>
      </c>
      <c r="W56" s="15">
        <v>4.1931094632192849E-2</v>
      </c>
      <c r="X56" s="15">
        <v>4.3016411794547058E-2</v>
      </c>
      <c r="Y56" s="15">
        <v>3.6881894800000002E-2</v>
      </c>
      <c r="Z56" s="15">
        <v>3.6024062988262197E-2</v>
      </c>
      <c r="AA56" s="15">
        <v>2.619507600973265E-2</v>
      </c>
      <c r="AB56" s="15">
        <v>2.3131225420080961E-2</v>
      </c>
      <c r="AC56" s="15">
        <v>2.364236358789246E-2</v>
      </c>
      <c r="AD56" s="15">
        <v>1.8575431076884311E-2</v>
      </c>
      <c r="AE56" s="15">
        <v>1.9173131964822818E-2</v>
      </c>
      <c r="AF56" s="15">
        <v>2.3113924659875908E-2</v>
      </c>
      <c r="AG56" s="16">
        <v>2.04183834E-2</v>
      </c>
      <c r="AH56" s="16">
        <v>1.7954264899999999E-2</v>
      </c>
      <c r="AI56" s="16">
        <v>1.4941264900000001E-2</v>
      </c>
      <c r="AJ56" s="16">
        <v>1.52761992E-2</v>
      </c>
      <c r="AK56" s="16">
        <v>1.48529439E-2</v>
      </c>
      <c r="AL56" s="16">
        <v>1.7217859299999999E-2</v>
      </c>
      <c r="AM56" s="16">
        <v>1.8514241399999999E-2</v>
      </c>
      <c r="AN56" s="16">
        <v>1.7800845700000002E-2</v>
      </c>
      <c r="AO56" s="16">
        <v>1.66280621E-2</v>
      </c>
      <c r="AP56" s="16">
        <v>1.8969929100000001E-2</v>
      </c>
      <c r="AQ56" s="16">
        <v>1.7729569300000001E-2</v>
      </c>
      <c r="AR56" s="16">
        <v>1.6841297599999999E-2</v>
      </c>
      <c r="AS56" s="16">
        <v>1.6633770648150709E-2</v>
      </c>
      <c r="AT56" s="15">
        <v>1.5238883883172899E-2</v>
      </c>
      <c r="AU56" s="15">
        <v>1.416599571854783E-2</v>
      </c>
      <c r="AV56" s="15">
        <v>1.3391113808341669E-2</v>
      </c>
    </row>
    <row r="57" spans="1:48" x14ac:dyDescent="0.25">
      <c r="A57" s="15" t="s">
        <v>86</v>
      </c>
      <c r="B57" s="17">
        <f ca="1">FORECAST(B$1,INDEX(S57:BE57, 1, COUNTA(S57:BE57)-4):INDEX(S57:BE57, 1, COUNTA(S57:BE57)),INDEX($S$1:$BE$1, 1, COUNTA($S$1:$BE$1)-4):INDEX($S$1:$BE$1, 1, COUNTA($S$1:$BE$1)))</f>
        <v>0.49778267999286641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 t="e">
        <v>#N/A</v>
      </c>
      <c r="T57" s="15" t="e">
        <v>#N/A</v>
      </c>
      <c r="U57" s="15" t="e">
        <v>#N/A</v>
      </c>
      <c r="V57" s="15">
        <v>0.56353911465828987</v>
      </c>
      <c r="W57" s="15">
        <v>0.62896641948289156</v>
      </c>
      <c r="X57" s="15">
        <v>0.71362325554054651</v>
      </c>
      <c r="Y57" s="15">
        <v>0.60181222099999998</v>
      </c>
      <c r="Z57" s="15">
        <v>0.59252295510462494</v>
      </c>
      <c r="AA57" s="15">
        <v>0.4457482949182402</v>
      </c>
      <c r="AB57" s="15">
        <v>0.45003076217167759</v>
      </c>
      <c r="AC57" s="15">
        <v>0.50549196617010561</v>
      </c>
      <c r="AD57" s="15">
        <v>0.40340582641718509</v>
      </c>
      <c r="AE57" s="15">
        <v>0.44377750958199058</v>
      </c>
      <c r="AF57" s="15">
        <v>0.52396644714612683</v>
      </c>
      <c r="AG57" s="16">
        <v>0.49698387630000002</v>
      </c>
      <c r="AH57" s="16">
        <v>0.46535042659999998</v>
      </c>
      <c r="AI57" s="16">
        <v>0.45804192960000001</v>
      </c>
      <c r="AJ57" s="16">
        <v>0.46080407350000002</v>
      </c>
      <c r="AK57" s="16">
        <v>0.41053758750000002</v>
      </c>
      <c r="AL57" s="16">
        <v>0.43370227410000001</v>
      </c>
      <c r="AM57" s="16">
        <v>0.43538036819999998</v>
      </c>
      <c r="AN57" s="16">
        <v>0.43941815020000002</v>
      </c>
      <c r="AO57" s="16">
        <v>0.42487196500000002</v>
      </c>
      <c r="AP57" s="16">
        <v>0.4712564205</v>
      </c>
      <c r="AQ57" s="16">
        <v>0.42299632349999999</v>
      </c>
      <c r="AR57" s="16">
        <v>0.3488184459</v>
      </c>
      <c r="AS57" s="16">
        <v>0.40588362130552758</v>
      </c>
      <c r="AT57" s="15">
        <v>0.4241348854022266</v>
      </c>
      <c r="AU57" s="15">
        <v>0.44479044278566221</v>
      </c>
      <c r="AV57" s="15">
        <v>0.46334527751267152</v>
      </c>
    </row>
    <row r="58" spans="1:48" x14ac:dyDescent="0.25">
      <c r="A58" s="15" t="s">
        <v>87</v>
      </c>
      <c r="B58" s="17">
        <f ca="1">FORECAST(B$1,INDEX(S58:BE58, 1, COUNTA(S58:BE58)-4):INDEX(S58:BE58, 1, COUNTA(S58:BE58)),INDEX($S$1:$BE$1, 1, COUNTA($S$1:$BE$1)-4):INDEX($S$1:$BE$1, 1, COUNTA($S$1:$BE$1)))</f>
        <v>0.67298401344861247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 t="e">
        <v>#N/A</v>
      </c>
      <c r="T58" s="15" t="e">
        <v>#N/A</v>
      </c>
      <c r="U58" s="15" t="e">
        <v>#N/A</v>
      </c>
      <c r="V58" s="15" t="e">
        <v>#N/A</v>
      </c>
      <c r="W58" s="15" t="e">
        <v>#N/A</v>
      </c>
      <c r="X58" s="15">
        <v>1.198612639323787</v>
      </c>
      <c r="Y58" s="15">
        <v>0.97442038180000001</v>
      </c>
      <c r="Z58" s="15">
        <v>0.92850064522736031</v>
      </c>
      <c r="AA58" s="15">
        <v>0.80499095937871701</v>
      </c>
      <c r="AB58" s="15">
        <v>0.80769020349858689</v>
      </c>
      <c r="AC58" s="15">
        <v>0.90024417679497903</v>
      </c>
      <c r="AD58" s="15">
        <v>0.76572178435568983</v>
      </c>
      <c r="AE58" s="15">
        <v>0.92653230307448353</v>
      </c>
      <c r="AF58" s="15">
        <v>0.96174055645227441</v>
      </c>
      <c r="AG58" s="16">
        <v>0.80977932080000004</v>
      </c>
      <c r="AH58" s="16">
        <v>0.76750647869999999</v>
      </c>
      <c r="AI58" s="16">
        <v>0.73612404310000001</v>
      </c>
      <c r="AJ58" s="16">
        <v>0.72133432389999996</v>
      </c>
      <c r="AK58" s="16">
        <v>0.66096477990000002</v>
      </c>
      <c r="AL58" s="16">
        <v>0.59783083349999999</v>
      </c>
      <c r="AM58" s="16">
        <v>0.63055832629999997</v>
      </c>
      <c r="AN58" s="16">
        <v>0.58502043479999999</v>
      </c>
      <c r="AO58" s="16">
        <v>0.56902698460000001</v>
      </c>
      <c r="AP58" s="16">
        <v>0.53745692779999998</v>
      </c>
      <c r="AQ58" s="16">
        <v>0.48867813599999999</v>
      </c>
      <c r="AR58" s="16">
        <v>0.45896079610000001</v>
      </c>
      <c r="AS58" s="16">
        <v>0.57579923139636513</v>
      </c>
      <c r="AT58" s="15">
        <v>0.62205029186194316</v>
      </c>
      <c r="AU58" s="15">
        <v>0.61392045895439928</v>
      </c>
      <c r="AV58" s="15">
        <v>0.6034724589733278</v>
      </c>
    </row>
    <row r="59" spans="1:48" x14ac:dyDescent="0.25">
      <c r="A59" s="15" t="s">
        <v>88</v>
      </c>
      <c r="B59" s="17">
        <f ca="1">FORECAST(B$1,INDEX(S59:BE59, 1, COUNTA(S59:BE59)-4):INDEX(S59:BE59, 1, COUNTA(S59:BE59)),INDEX($S$1:$BE$1, 1, COUNTA($S$1:$BE$1)-4):INDEX($S$1:$BE$1, 1, COUNTA($S$1:$BE$1)))</f>
        <v>2.9832138370625705E-3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 t="e">
        <v>#N/A</v>
      </c>
      <c r="T59" s="15" t="e">
        <v>#N/A</v>
      </c>
      <c r="U59" s="15" t="e">
        <v>#N/A</v>
      </c>
      <c r="V59" s="15">
        <v>2.9203056516487812E-3</v>
      </c>
      <c r="W59" s="15">
        <v>3.0970516254350301E-3</v>
      </c>
      <c r="X59" s="15">
        <v>3.1829910212489479E-3</v>
      </c>
      <c r="Y59" s="15">
        <v>3.1907415000000001E-3</v>
      </c>
      <c r="Z59" s="15">
        <v>3.07229235090718E-3</v>
      </c>
      <c r="AA59" s="15">
        <v>2.9007697452072831E-3</v>
      </c>
      <c r="AB59" s="15">
        <v>2.6670078567001452E-3</v>
      </c>
      <c r="AC59" s="15">
        <v>3.1960984727218548E-3</v>
      </c>
      <c r="AD59" s="15">
        <v>2.654709415898716E-3</v>
      </c>
      <c r="AE59" s="15">
        <v>3.1765840883525688E-3</v>
      </c>
      <c r="AF59" s="15">
        <v>3.3978237321490492E-3</v>
      </c>
      <c r="AG59" s="16">
        <v>2.9228064000000002E-3</v>
      </c>
      <c r="AH59" s="16">
        <v>2.8257387000000002E-3</v>
      </c>
      <c r="AI59" s="16">
        <v>2.4850733000000001E-3</v>
      </c>
      <c r="AJ59" s="16">
        <v>2.3399535999999999E-3</v>
      </c>
      <c r="AK59" s="16">
        <v>2.4272974999999999E-3</v>
      </c>
      <c r="AL59" s="16">
        <v>2.2008199E-3</v>
      </c>
      <c r="AM59" s="16">
        <v>2.5157204000000001E-3</v>
      </c>
      <c r="AN59" s="16">
        <v>2.3186863E-3</v>
      </c>
      <c r="AO59" s="16">
        <v>2.5933100000000001E-3</v>
      </c>
      <c r="AP59" s="16">
        <v>2.6694834E-3</v>
      </c>
      <c r="AQ59" s="16">
        <v>2.7224886000000001E-3</v>
      </c>
      <c r="AR59" s="16">
        <v>2.5476447000000002E-3</v>
      </c>
      <c r="AS59" s="16">
        <v>2.467463917464809E-3</v>
      </c>
      <c r="AT59" s="15">
        <v>2.626586707327982E-3</v>
      </c>
      <c r="AU59" s="15">
        <v>2.7331454447536811E-3</v>
      </c>
      <c r="AV59" s="15">
        <v>2.9464100562082789E-3</v>
      </c>
    </row>
    <row r="60" spans="1:48" x14ac:dyDescent="0.25">
      <c r="A60" s="15" t="s">
        <v>89</v>
      </c>
      <c r="B60" s="17">
        <f ca="1">FORECAST(B$1,INDEX(S60:BE60, 1, COUNTA(S60:BE60)-4):INDEX(S60:BE60, 1, COUNTA(S60:BE60)),INDEX($S$1:$BE$1, 1, COUNTA($S$1:$BE$1)-4):INDEX($S$1:$BE$1, 1, COUNTA($S$1:$BE$1)))</f>
        <v>0.75783346292570997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 t="e">
        <v>#N/A</v>
      </c>
      <c r="T60" s="15">
        <v>1.0437807749940931</v>
      </c>
      <c r="U60" s="15">
        <v>0.96814441199894929</v>
      </c>
      <c r="V60" s="15">
        <v>0.95755599308836248</v>
      </c>
      <c r="W60" s="15">
        <v>1.0234705333110929</v>
      </c>
      <c r="X60" s="15">
        <v>1.074053693943626</v>
      </c>
      <c r="Y60" s="15">
        <v>0.99588576929999995</v>
      </c>
      <c r="Z60" s="15">
        <v>0.98280413454554549</v>
      </c>
      <c r="AA60" s="15">
        <v>0.85875772927601668</v>
      </c>
      <c r="AB60" s="15">
        <v>0.85881032912667243</v>
      </c>
      <c r="AC60" s="15">
        <v>0.93431093394078268</v>
      </c>
      <c r="AD60" s="15">
        <v>0.80627718878877597</v>
      </c>
      <c r="AE60" s="15">
        <v>0.87758684436612155</v>
      </c>
      <c r="AF60" s="15">
        <v>0.77697663904703684</v>
      </c>
      <c r="AG60" s="16">
        <v>0.73375095840000004</v>
      </c>
      <c r="AH60" s="16">
        <v>0.71805963530000005</v>
      </c>
      <c r="AI60" s="16">
        <v>0.68531639470000005</v>
      </c>
      <c r="AJ60" s="16">
        <v>0.66887858710000003</v>
      </c>
      <c r="AK60" s="16">
        <v>0.63055651670000001</v>
      </c>
      <c r="AL60" s="16">
        <v>0.6507243493</v>
      </c>
      <c r="AM60" s="16">
        <v>0.69825772249999996</v>
      </c>
      <c r="AN60" s="16">
        <v>0.68454615070000002</v>
      </c>
      <c r="AO60" s="16">
        <v>0.67677952259999996</v>
      </c>
      <c r="AP60" s="16">
        <v>0.73035412769999997</v>
      </c>
      <c r="AQ60" s="16">
        <v>0.70479252000000003</v>
      </c>
      <c r="AR60" s="16">
        <v>0.67961940359999995</v>
      </c>
      <c r="AS60" s="16">
        <v>0.72319516997547462</v>
      </c>
      <c r="AT60" s="15">
        <v>0.72465208169463702</v>
      </c>
      <c r="AU60" s="15">
        <v>0.73861775157306153</v>
      </c>
      <c r="AV60" s="15">
        <v>0.7347018115472449</v>
      </c>
    </row>
    <row r="61" spans="1:48" x14ac:dyDescent="0.25">
      <c r="A61" s="15" t="s">
        <v>90</v>
      </c>
      <c r="B61" s="17" t="e">
        <f ca="1">FORECAST(B$1,INDEX(S61:BE61, 1, COUNTA(S61:BE61)-4):INDEX(S61:BE61, 1, COUNTA(S61:BE61)),INDEX($S$1:$BE$1, 1, COUNTA($S$1:$BE$1)-4):INDEX($S$1:$BE$1, 1, COUNTA($S$1:$BE$1)))</f>
        <v>#N/A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 t="e">
        <v>#N/A</v>
      </c>
      <c r="T61" s="15" t="e">
        <v>#N/A</v>
      </c>
      <c r="U61" s="15" t="e">
        <v>#N/A</v>
      </c>
      <c r="V61" s="15" t="e">
        <v>#N/A</v>
      </c>
      <c r="W61" s="15" t="e">
        <v>#N/A</v>
      </c>
      <c r="X61" s="15" t="e">
        <v>#N/A</v>
      </c>
      <c r="Y61" s="15" t="e">
        <v>#N/A</v>
      </c>
      <c r="Z61" s="15" t="e">
        <v>#N/A</v>
      </c>
      <c r="AA61" s="15" t="e">
        <v>#N/A</v>
      </c>
      <c r="AB61" s="15" t="e">
        <v>#N/A</v>
      </c>
      <c r="AC61" s="15" t="e">
        <v>#N/A</v>
      </c>
      <c r="AD61" s="15" t="e">
        <v>#N/A</v>
      </c>
      <c r="AE61" s="15">
        <v>0.61163299939835336</v>
      </c>
      <c r="AF61" s="15">
        <v>0.73964562192444949</v>
      </c>
      <c r="AG61" s="16">
        <v>0.32835610059999998</v>
      </c>
      <c r="AH61" s="16">
        <v>0.30334354270000002</v>
      </c>
      <c r="AI61" s="16">
        <v>0.28409252359999998</v>
      </c>
      <c r="AJ61" s="16">
        <v>0.189697793</v>
      </c>
      <c r="AK61" s="16">
        <v>0.1834383497</v>
      </c>
      <c r="AL61" s="16">
        <v>0.2112353991</v>
      </c>
      <c r="AM61" s="16">
        <v>0.22838809460000001</v>
      </c>
      <c r="AN61" s="16">
        <v>0.14295942519999999</v>
      </c>
      <c r="AO61" s="16">
        <v>0.1382358148</v>
      </c>
      <c r="AP61" s="16">
        <v>0.1603586575</v>
      </c>
      <c r="AQ61" s="16">
        <v>0.15031251409999999</v>
      </c>
      <c r="AR61" s="16">
        <v>0</v>
      </c>
      <c r="AS61" s="16">
        <v>2.795344373380976E-6</v>
      </c>
      <c r="AT61" s="15">
        <v>6.6777526496637622E-7</v>
      </c>
      <c r="AU61" s="15">
        <v>4.5321861619754072E-7</v>
      </c>
      <c r="AV61" s="15" t="e">
        <v>#N/A</v>
      </c>
    </row>
    <row r="62" spans="1:48" x14ac:dyDescent="0.25">
      <c r="A62" s="15" t="s">
        <v>91</v>
      </c>
      <c r="B62" s="17">
        <f ca="1">FORECAST(B$1,INDEX(S62:BE62, 1, COUNTA(S62:BE62)-4):INDEX(S62:BE62, 1, COUNTA(S62:BE62)),INDEX($S$1:$BE$1, 1, COUNTA($S$1:$BE$1)-4):INDEX($S$1:$BE$1, 1, COUNTA($S$1:$BE$1)))</f>
        <v>0.49013002864359834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 t="e">
        <v>#N/A</v>
      </c>
      <c r="T62" s="15" t="e">
        <v>#N/A</v>
      </c>
      <c r="U62" s="15" t="e">
        <v>#N/A</v>
      </c>
      <c r="V62" s="15" t="e">
        <v>#N/A</v>
      </c>
      <c r="W62" s="15" t="e">
        <v>#N/A</v>
      </c>
      <c r="X62" s="15" t="e">
        <v>#N/A</v>
      </c>
      <c r="Y62" s="15" t="e">
        <v>#N/A</v>
      </c>
      <c r="Z62" s="15" t="e">
        <v>#N/A</v>
      </c>
      <c r="AA62" s="15" t="e">
        <v>#N/A</v>
      </c>
      <c r="AB62" s="15" t="e">
        <v>#N/A</v>
      </c>
      <c r="AC62" s="15" t="e">
        <v>#N/A</v>
      </c>
      <c r="AD62" s="15" t="e">
        <v>#N/A</v>
      </c>
      <c r="AE62" s="15" t="e">
        <v>#N/A</v>
      </c>
      <c r="AF62" s="15" t="e">
        <v>#N/A</v>
      </c>
      <c r="AG62" s="16" t="e">
        <v>#N/A</v>
      </c>
      <c r="AH62" s="16" t="e">
        <v>#N/A</v>
      </c>
      <c r="AI62" s="16" t="e">
        <v>#N/A</v>
      </c>
      <c r="AJ62" s="16" t="e">
        <v>#N/A</v>
      </c>
      <c r="AK62" s="16" t="e">
        <v>#N/A</v>
      </c>
      <c r="AL62" s="16" t="e">
        <v>#N/A</v>
      </c>
      <c r="AM62" s="16" t="e">
        <v>#N/A</v>
      </c>
      <c r="AN62" s="16">
        <v>0.75934622799999996</v>
      </c>
      <c r="AO62" s="16">
        <v>0.70818258599999995</v>
      </c>
      <c r="AP62" s="16">
        <v>0.76816495460000001</v>
      </c>
      <c r="AQ62" s="16">
        <v>0.61642392239999999</v>
      </c>
      <c r="AR62" s="16">
        <v>0.57445573490000001</v>
      </c>
      <c r="AS62" s="16">
        <v>0.6243014615250444</v>
      </c>
      <c r="AT62" s="15">
        <v>0.63926478121852326</v>
      </c>
      <c r="AU62" s="15">
        <v>0.50678378427023907</v>
      </c>
      <c r="AV62" s="15">
        <v>0.50137202547159465</v>
      </c>
    </row>
    <row r="63" spans="1:48" x14ac:dyDescent="0.25">
      <c r="A63" s="15" t="s">
        <v>92</v>
      </c>
      <c r="B63" s="17" t="e">
        <f ca="1">FORECAST(B$1,INDEX(S63:BE63, 1, COUNTA(S63:BE63)-4):INDEX(S63:BE63, 1, COUNTA(S63:BE63)),INDEX($S$1:$BE$1, 1, COUNTA($S$1:$BE$1)-4):INDEX($S$1:$BE$1, 1, COUNTA($S$1:$BE$1)))</f>
        <v>#N/A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 t="e">
        <v>#N/A</v>
      </c>
      <c r="T63" s="15" t="e">
        <v>#N/A</v>
      </c>
      <c r="U63" s="15" t="e">
        <v>#N/A</v>
      </c>
      <c r="V63" s="15">
        <v>0.25436095977031642</v>
      </c>
      <c r="W63" s="15">
        <v>0.26838645126150168</v>
      </c>
      <c r="X63" s="15">
        <v>0.28632381337341739</v>
      </c>
      <c r="Y63" s="15">
        <v>0.28446667650000002</v>
      </c>
      <c r="Z63" s="15">
        <v>0.27693224701634539</v>
      </c>
      <c r="AA63" s="15">
        <v>0.25529818660054121</v>
      </c>
      <c r="AB63" s="15">
        <v>0.23911515834016281</v>
      </c>
      <c r="AC63" s="15">
        <v>0.28967301105265092</v>
      </c>
      <c r="AD63" s="15">
        <v>0.238536686391074</v>
      </c>
      <c r="AE63" s="15">
        <v>0.28813500865170882</v>
      </c>
      <c r="AF63" s="15">
        <v>0.30633492058530348</v>
      </c>
      <c r="AG63" s="16">
        <v>0.26388639359999999</v>
      </c>
      <c r="AH63" s="16">
        <v>0.25132955169999999</v>
      </c>
      <c r="AI63" s="16">
        <v>0.21770706500000001</v>
      </c>
      <c r="AJ63" s="16">
        <v>0.20173393410000001</v>
      </c>
      <c r="AK63" s="16">
        <v>0.20815140730000001</v>
      </c>
      <c r="AL63" s="16">
        <v>0.18894942579999999</v>
      </c>
      <c r="AM63" s="16">
        <v>0.2198364773</v>
      </c>
      <c r="AN63" s="16">
        <v>0.204313468</v>
      </c>
      <c r="AO63" s="16">
        <v>0.22894503469999999</v>
      </c>
      <c r="AP63" s="16">
        <v>0.23618823720000001</v>
      </c>
      <c r="AQ63" s="16">
        <v>0.23914992260000001</v>
      </c>
      <c r="AR63" s="16">
        <v>0.22288398949999999</v>
      </c>
      <c r="AS63" s="16">
        <v>0.21529613724827959</v>
      </c>
      <c r="AT63" s="15" t="e">
        <v>#N/A</v>
      </c>
      <c r="AU63" s="15" t="e">
        <v>#N/A</v>
      </c>
      <c r="AV63" s="15" t="e">
        <v>#N/A</v>
      </c>
    </row>
    <row r="64" spans="1:48" x14ac:dyDescent="0.25">
      <c r="A64" s="15" t="s">
        <v>93</v>
      </c>
      <c r="B64" s="17">
        <f ca="1">FORECAST(B$1,INDEX(S64:BE64, 1, COUNTA(S64:BE64)-4):INDEX(S64:BE64, 1, COUNTA(S64:BE64)),INDEX($S$1:$BE$1, 1, COUNTA($S$1:$BE$1)-4):INDEX($S$1:$BE$1, 1, COUNTA($S$1:$BE$1)))</f>
        <v>1.2870951442483288E-4</v>
      </c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 t="e">
        <v>#N/A</v>
      </c>
      <c r="T64" s="15" t="e">
        <v>#N/A</v>
      </c>
      <c r="U64" s="15" t="e">
        <v>#N/A</v>
      </c>
      <c r="V64" s="15" t="e">
        <v>#N/A</v>
      </c>
      <c r="W64" s="15" t="e">
        <v>#N/A</v>
      </c>
      <c r="X64" s="15">
        <v>6.9502393655548108E-3</v>
      </c>
      <c r="Y64" s="15">
        <v>2.7802605999999999E-3</v>
      </c>
      <c r="Z64" s="15">
        <v>2.7503748653903951E-3</v>
      </c>
      <c r="AA64" s="15">
        <v>1.513727967247533E-3</v>
      </c>
      <c r="AB64" s="15">
        <v>1.26180048376889E-3</v>
      </c>
      <c r="AC64" s="15">
        <v>1.3466982246036199E-3</v>
      </c>
      <c r="AD64" s="15">
        <v>1.0137959710838421E-3</v>
      </c>
      <c r="AE64" s="15">
        <v>1.0078188125777121E-3</v>
      </c>
      <c r="AF64" s="15">
        <v>1.0719393897177739E-3</v>
      </c>
      <c r="AG64" s="16">
        <v>9.1194560000000004E-4</v>
      </c>
      <c r="AH64" s="16">
        <v>7.7090850000000001E-4</v>
      </c>
      <c r="AI64" s="16">
        <v>6.6427290000000002E-4</v>
      </c>
      <c r="AJ64" s="16">
        <v>5.8403909999999999E-4</v>
      </c>
      <c r="AK64" s="16">
        <v>5.1097009999999995E-4</v>
      </c>
      <c r="AL64" s="16">
        <v>5.3840080000000002E-4</v>
      </c>
      <c r="AM64" s="16">
        <v>5.0497949999999997E-4</v>
      </c>
      <c r="AN64" s="16">
        <v>3.9459569999999999E-4</v>
      </c>
      <c r="AO64" s="16">
        <v>1.6971480000000001E-4</v>
      </c>
      <c r="AP64" s="16">
        <v>1.695845E-4</v>
      </c>
      <c r="AQ64" s="16">
        <v>1.4711459999999999E-4</v>
      </c>
      <c r="AR64" s="16">
        <v>1.3485099999999999E-4</v>
      </c>
      <c r="AS64" s="16">
        <v>1.440775103536202E-4</v>
      </c>
      <c r="AT64" s="15">
        <v>1.4012681851999529E-4</v>
      </c>
      <c r="AU64" s="15">
        <v>1.3040200401540249E-4</v>
      </c>
      <c r="AV64" s="15">
        <v>1.2978912468561719E-4</v>
      </c>
    </row>
    <row r="65" spans="1:48" x14ac:dyDescent="0.25">
      <c r="A65" s="15" t="s">
        <v>94</v>
      </c>
      <c r="B65" s="17">
        <f ca="1">FORECAST(B$1,INDEX(S65:BE65, 1, COUNTA(S65:BE65)-4):INDEX(S65:BE65, 1, COUNTA(S65:BE65)),INDEX($S$1:$BE$1, 1, COUNTA($S$1:$BE$1)-4):INDEX($S$1:$BE$1, 1, COUNTA($S$1:$BE$1)))</f>
        <v>1.0005266266686732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 t="e">
        <v>#N/A</v>
      </c>
      <c r="T65" s="15" t="e">
        <v>#N/A</v>
      </c>
      <c r="U65" s="15" t="e">
        <v>#N/A</v>
      </c>
      <c r="V65" s="15" t="e">
        <v>#N/A</v>
      </c>
      <c r="W65" s="15" t="e">
        <v>#N/A</v>
      </c>
      <c r="X65" s="15" t="e">
        <v>#N/A</v>
      </c>
      <c r="Y65" s="15" t="e">
        <v>#N/A</v>
      </c>
      <c r="Z65" s="15" t="e">
        <v>#N/A</v>
      </c>
      <c r="AA65" s="15">
        <v>0.96186390438680158</v>
      </c>
      <c r="AB65" s="15">
        <v>0.89801743666837786</v>
      </c>
      <c r="AC65" s="15">
        <v>1.0720750155193259</v>
      </c>
      <c r="AD65" s="15">
        <v>0.8904206538074505</v>
      </c>
      <c r="AE65" s="15">
        <v>1.065631486860652</v>
      </c>
      <c r="AF65" s="15">
        <v>1.1393757206995441</v>
      </c>
      <c r="AG65" s="16">
        <v>0.98025686509999999</v>
      </c>
      <c r="AH65" s="16">
        <v>0.94762700070000006</v>
      </c>
      <c r="AI65" s="16">
        <v>0.8330278472</v>
      </c>
      <c r="AJ65" s="16">
        <v>0.78258605469999998</v>
      </c>
      <c r="AK65" s="16">
        <v>0.81406785650000002</v>
      </c>
      <c r="AL65" s="16">
        <v>0.7381349157</v>
      </c>
      <c r="AM65" s="16">
        <v>0.84260592570000004</v>
      </c>
      <c r="AN65" s="16">
        <v>0.77819657080000004</v>
      </c>
      <c r="AO65" s="16">
        <v>0.86975853759999999</v>
      </c>
      <c r="AP65" s="16">
        <v>0.89530598930000005</v>
      </c>
      <c r="AQ65" s="16">
        <v>0.91308317159999997</v>
      </c>
      <c r="AR65" s="16">
        <v>0.85444307080000004</v>
      </c>
      <c r="AS65" s="16">
        <v>0.82755159138371714</v>
      </c>
      <c r="AT65" s="15">
        <v>0.88091906596112612</v>
      </c>
      <c r="AU65" s="15">
        <v>0.91665732016805579</v>
      </c>
      <c r="AV65" s="15">
        <v>0.98818317606347605</v>
      </c>
    </row>
    <row r="66" spans="1:48" x14ac:dyDescent="0.25">
      <c r="A66" s="15" t="s">
        <v>95</v>
      </c>
      <c r="B66" s="17">
        <f ca="1">FORECAST(B$1,INDEX(S66:BE66, 1, COUNTA(S66:BE66)-4):INDEX(S66:BE66, 1, COUNTA(S66:BE66)),INDEX($S$1:$BE$1, 1, COUNTA($S$1:$BE$1)-4):INDEX($S$1:$BE$1, 1, COUNTA($S$1:$BE$1)))</f>
        <v>1.3383692030398686E-2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 t="e">
        <v>#N/A</v>
      </c>
      <c r="T66" s="15">
        <v>2.611860415328128E-2</v>
      </c>
      <c r="U66" s="15">
        <v>3.424475710114841E-2</v>
      </c>
      <c r="V66" s="15">
        <v>2.731111857287986E-2</v>
      </c>
      <c r="W66" s="15">
        <v>2.980008612225022E-2</v>
      </c>
      <c r="X66" s="15">
        <v>3.2040980470361531E-2</v>
      </c>
      <c r="Y66" s="15">
        <v>2.7638028299999999E-2</v>
      </c>
      <c r="Z66" s="15">
        <v>2.5651949128866942E-2</v>
      </c>
      <c r="AA66" s="15">
        <v>2.122506021546431E-2</v>
      </c>
      <c r="AB66" s="15">
        <v>1.9889206196575859E-2</v>
      </c>
      <c r="AC66" s="15">
        <v>2.2459120745237929E-2</v>
      </c>
      <c r="AD66" s="15">
        <v>1.8667684167245711E-2</v>
      </c>
      <c r="AE66" s="15">
        <v>2.1242849662723488E-2</v>
      </c>
      <c r="AF66" s="15">
        <v>2.2182145808089439E-2</v>
      </c>
      <c r="AG66" s="16">
        <v>1.9320350699999999E-2</v>
      </c>
      <c r="AH66" s="16">
        <v>1.8044921700000001E-2</v>
      </c>
      <c r="AI66" s="16">
        <v>1.6515891500000001E-2</v>
      </c>
      <c r="AJ66" s="16">
        <v>1.50128265E-2</v>
      </c>
      <c r="AK66" s="16">
        <v>1.4534752600000001E-2</v>
      </c>
      <c r="AL66" s="16">
        <v>1.37458679E-2</v>
      </c>
      <c r="AM66" s="16">
        <v>1.33557269E-2</v>
      </c>
      <c r="AN66" s="16">
        <v>1.29945367E-2</v>
      </c>
      <c r="AO66" s="16">
        <v>1.20262419E-2</v>
      </c>
      <c r="AP66" s="16">
        <v>1.3292800299999999E-2</v>
      </c>
      <c r="AQ66" s="16">
        <v>1.1720350900000001E-2</v>
      </c>
      <c r="AR66" s="16">
        <v>1.0474870000000001E-2</v>
      </c>
      <c r="AS66" s="16">
        <v>1.082531478022105E-2</v>
      </c>
      <c r="AT66" s="15">
        <v>1.182324538791245E-2</v>
      </c>
      <c r="AU66" s="15">
        <v>1.2328069893558931E-2</v>
      </c>
      <c r="AV66" s="15">
        <v>1.2659359355073721E-2</v>
      </c>
    </row>
    <row r="67" spans="1:48" x14ac:dyDescent="0.25">
      <c r="A67" s="15" t="s">
        <v>96</v>
      </c>
      <c r="B67" s="17">
        <f ca="1">FORECAST(B$1,INDEX(S67:BE67, 1, COUNTA(S67:BE67)-4):INDEX(S67:BE67, 1, COUNTA(S67:BE67)),INDEX($S$1:$BE$1, 1, COUNTA($S$1:$BE$1)-4):INDEX($S$1:$BE$1, 1, COUNTA($S$1:$BE$1)))</f>
        <v>4.1221162492327459E-5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 t="e">
        <v>#N/A</v>
      </c>
      <c r="T67" s="15" t="e">
        <v>#N/A</v>
      </c>
      <c r="U67" s="15" t="e">
        <v>#N/A</v>
      </c>
      <c r="V67" s="15">
        <v>1.071368362552572E-3</v>
      </c>
      <c r="W67" s="15">
        <v>1.235103463443838E-3</v>
      </c>
      <c r="X67" s="15">
        <v>1.4180284491066781E-3</v>
      </c>
      <c r="Y67" s="15">
        <v>1.2200414E-3</v>
      </c>
      <c r="Z67" s="15">
        <v>1.1773894757570709E-3</v>
      </c>
      <c r="AA67" s="15">
        <v>1.7891652490017491E-4</v>
      </c>
      <c r="AB67" s="15">
        <v>1.6278928405204091E-4</v>
      </c>
      <c r="AC67" s="15">
        <v>1.7996292477458721E-4</v>
      </c>
      <c r="AD67" s="15">
        <v>1.378183606265114E-4</v>
      </c>
      <c r="AE67" s="15">
        <v>1.4333291930074271E-4</v>
      </c>
      <c r="AF67" s="15">
        <v>1.6017708371651501E-4</v>
      </c>
      <c r="AG67" s="16">
        <v>1.4257610000000001E-4</v>
      </c>
      <c r="AH67" s="16">
        <v>1.250841E-4</v>
      </c>
      <c r="AI67" s="16">
        <v>1.077722E-4</v>
      </c>
      <c r="AJ67" s="16">
        <v>9.7210499999999994E-5</v>
      </c>
      <c r="AK67" s="16">
        <v>4.5286600000000001E-5</v>
      </c>
      <c r="AL67" s="16">
        <v>4.7748199999999998E-5</v>
      </c>
      <c r="AM67" s="16">
        <v>4.79841E-5</v>
      </c>
      <c r="AN67" s="16">
        <v>4.3958700000000003E-5</v>
      </c>
      <c r="AO67" s="16">
        <v>3.6557899999999998E-5</v>
      </c>
      <c r="AP67" s="16">
        <v>3.80456E-5</v>
      </c>
      <c r="AQ67" s="16">
        <v>3.5738000000000002E-5</v>
      </c>
      <c r="AR67" s="16">
        <v>3.4289999999999999E-5</v>
      </c>
      <c r="AS67" s="16">
        <v>3.7328842526479558E-5</v>
      </c>
      <c r="AT67" s="15">
        <v>3.8052588879430117E-5</v>
      </c>
      <c r="AU67" s="15">
        <v>3.9738604338938848E-5</v>
      </c>
      <c r="AV67" s="15">
        <v>3.8987783499524961E-5</v>
      </c>
    </row>
    <row r="68" spans="1:48" x14ac:dyDescent="0.25">
      <c r="A68" s="15" t="s">
        <v>97</v>
      </c>
      <c r="B68" s="17">
        <f ca="1">FORECAST(B$1,INDEX(S68:BE68, 1, COUNTA(S68:BE68)-4):INDEX(S68:BE68, 1, COUNTA(S68:BE68)),INDEX($S$1:$BE$1, 1, COUNTA($S$1:$BE$1)-4):INDEX($S$1:$BE$1, 1, COUNTA($S$1:$BE$1)))</f>
        <v>2.9011319505534261E-2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 t="e">
        <v>#N/A</v>
      </c>
      <c r="T68" s="15" t="e">
        <v>#N/A</v>
      </c>
      <c r="U68" s="15" t="e">
        <v>#N/A</v>
      </c>
      <c r="V68" s="15">
        <v>0.1201855534914744</v>
      </c>
      <c r="W68" s="15">
        <v>0.1336800101596867</v>
      </c>
      <c r="X68" s="15">
        <v>0.15408034676031329</v>
      </c>
      <c r="Y68" s="15">
        <v>0.11704667439999999</v>
      </c>
      <c r="Z68" s="15">
        <v>0.1204187620946843</v>
      </c>
      <c r="AA68" s="15">
        <v>3.4625607751274851E-2</v>
      </c>
      <c r="AB68" s="15">
        <v>5.1335087993688487E-2</v>
      </c>
      <c r="AC68" s="15">
        <v>5.0665493175220858E-2</v>
      </c>
      <c r="AD68" s="15">
        <v>3.8609959458901548E-2</v>
      </c>
      <c r="AE68" s="15">
        <v>3.8430418130563859E-2</v>
      </c>
      <c r="AF68" s="15">
        <v>4.4369863342798369E-2</v>
      </c>
      <c r="AG68" s="16">
        <v>3.88106441E-2</v>
      </c>
      <c r="AH68" s="16">
        <v>3.4439002900000001E-2</v>
      </c>
      <c r="AI68" s="16">
        <v>3.1443961399999998E-2</v>
      </c>
      <c r="AJ68" s="16">
        <v>2.9014544400000002E-2</v>
      </c>
      <c r="AK68" s="16">
        <v>2.6917278499999999E-2</v>
      </c>
      <c r="AL68" s="16">
        <v>2.99931485E-2</v>
      </c>
      <c r="AM68" s="16">
        <v>3.16444954E-2</v>
      </c>
      <c r="AN68" s="16">
        <v>3.0169076600000001E-2</v>
      </c>
      <c r="AO68" s="16">
        <v>2.78070596E-2</v>
      </c>
      <c r="AP68" s="16">
        <v>3.06932496E-2</v>
      </c>
      <c r="AQ68" s="16">
        <v>2.5716761899999999E-2</v>
      </c>
      <c r="AR68" s="16">
        <v>2.5553009599999999E-2</v>
      </c>
      <c r="AS68" s="16">
        <v>2.8931066803374341E-2</v>
      </c>
      <c r="AT68" s="15">
        <v>2.923632372205872E-2</v>
      </c>
      <c r="AU68" s="15">
        <v>2.838198751198976E-2</v>
      </c>
      <c r="AV68" s="15">
        <v>2.7609214406831239E-2</v>
      </c>
    </row>
    <row r="69" spans="1:48" x14ac:dyDescent="0.25">
      <c r="A69" s="15" t="s">
        <v>98</v>
      </c>
      <c r="B69" s="17">
        <f ca="1">FORECAST(B$1,INDEX(S69:BE69, 1, COUNTA(S69:BE69)-4):INDEX(S69:BE69, 1, COUNTA(S69:BE69)),INDEX($S$1:$BE$1, 1, COUNTA($S$1:$BE$1)-4):INDEX($S$1:$BE$1, 1, COUNTA($S$1:$BE$1)))</f>
        <v>1.3507046905559372E-2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>
        <v>2.1786632390747289E-2</v>
      </c>
      <c r="T69" s="15">
        <v>2.0948405052447081E-2</v>
      </c>
      <c r="U69" s="15">
        <v>2.7077249800907931E-2</v>
      </c>
      <c r="V69" s="15">
        <v>2.5124485166483319E-2</v>
      </c>
      <c r="W69" s="15">
        <v>2.794490382761472E-2</v>
      </c>
      <c r="X69" s="15">
        <v>2.3921159048701849E-2</v>
      </c>
      <c r="Y69" s="15">
        <v>2.4627221099999999E-2</v>
      </c>
      <c r="Z69" s="15">
        <v>2.3650424443457291E-2</v>
      </c>
      <c r="AA69" s="15">
        <v>2.1419256771956139E-2</v>
      </c>
      <c r="AB69" s="15">
        <v>2.24704345585203E-2</v>
      </c>
      <c r="AC69" s="15">
        <v>2.1615942028985539E-2</v>
      </c>
      <c r="AD69" s="15">
        <v>2.057209048375927E-2</v>
      </c>
      <c r="AE69" s="15">
        <v>1.672384746544146E-2</v>
      </c>
      <c r="AF69" s="15">
        <v>1.2575028365788089E-2</v>
      </c>
      <c r="AG69" s="16">
        <v>1.11459278E-2</v>
      </c>
      <c r="AH69" s="16">
        <v>1.1387962600000001E-2</v>
      </c>
      <c r="AI69" s="16">
        <v>9.6591907000000005E-3</v>
      </c>
      <c r="AJ69" s="16">
        <v>9.5722246999999996E-3</v>
      </c>
      <c r="AK69" s="16">
        <v>1.0238836899999999E-2</v>
      </c>
      <c r="AL69" s="16">
        <v>9.7967703000000003E-3</v>
      </c>
      <c r="AM69" s="16">
        <v>1.1739469900000001E-2</v>
      </c>
      <c r="AN69" s="16">
        <v>1.25877413E-2</v>
      </c>
      <c r="AO69" s="16">
        <v>1.40023349E-2</v>
      </c>
      <c r="AP69" s="16">
        <v>1.29216217E-2</v>
      </c>
      <c r="AQ69" s="16">
        <v>1.1147498800000001E-2</v>
      </c>
      <c r="AR69" s="16">
        <v>1.1119065399999999E-2</v>
      </c>
      <c r="AS69" s="16">
        <v>1.166921245978346E-2</v>
      </c>
      <c r="AT69" s="15">
        <v>1.1462576412179111E-2</v>
      </c>
      <c r="AU69" s="15">
        <v>1.191193040948753E-2</v>
      </c>
      <c r="AV69" s="15">
        <v>1.3591392280447629E-2</v>
      </c>
    </row>
    <row r="70" spans="1:48" x14ac:dyDescent="0.25">
      <c r="A70" s="15" t="s">
        <v>99</v>
      </c>
      <c r="B70" s="17">
        <f ca="1">FORECAST(B$1,INDEX(S70:BE70, 1, COUNTA(S70:BE70)-4):INDEX(S70:BE70, 1, COUNTA(S70:BE70)),INDEX($S$1:$BE$1, 1, COUNTA($S$1:$BE$1)-4):INDEX($S$1:$BE$1, 1, COUNTA($S$1:$BE$1)))</f>
        <v>61.577106865413953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 t="e">
        <v>#N/A</v>
      </c>
      <c r="T70" s="15">
        <v>6.848640548063158</v>
      </c>
      <c r="U70" s="15">
        <v>10.325192460834341</v>
      </c>
      <c r="V70" s="15">
        <v>9.8994436605742315</v>
      </c>
      <c r="W70" s="15">
        <v>10.66098081023501</v>
      </c>
      <c r="X70" s="15">
        <v>10.63310004922211</v>
      </c>
      <c r="Y70" s="15">
        <v>9.5333236506999999</v>
      </c>
      <c r="Z70" s="15">
        <v>10.138520064693431</v>
      </c>
      <c r="AA70" s="15">
        <v>9.2639510366000035</v>
      </c>
      <c r="AB70" s="15">
        <v>10.021892553568099</v>
      </c>
      <c r="AC70" s="15">
        <v>18.23582475000055</v>
      </c>
      <c r="AD70" s="15">
        <v>16.05535889651749</v>
      </c>
      <c r="AE70" s="15">
        <v>23.929833059684661</v>
      </c>
      <c r="AF70" s="15">
        <v>21.297987951621369</v>
      </c>
      <c r="AG70" s="16">
        <v>25.3062591845</v>
      </c>
      <c r="AH70" s="16">
        <v>49.184040972200002</v>
      </c>
      <c r="AI70" s="16">
        <v>39.390421437999997</v>
      </c>
      <c r="AJ70" s="16">
        <v>33.491010575200001</v>
      </c>
      <c r="AK70" s="16">
        <v>22.831183794499999</v>
      </c>
      <c r="AL70" s="16">
        <v>22.592848813500002</v>
      </c>
      <c r="AM70" s="16">
        <v>21.5961501375</v>
      </c>
      <c r="AN70" s="16">
        <v>26.100920711400001</v>
      </c>
      <c r="AO70" s="16">
        <v>22.591654738900001</v>
      </c>
      <c r="AP70" s="16">
        <v>27.708334216000001</v>
      </c>
      <c r="AQ70" s="16">
        <v>40.263771035399998</v>
      </c>
      <c r="AR70" s="16">
        <v>32.502340257</v>
      </c>
      <c r="AS70" s="16">
        <v>32.034622096965293</v>
      </c>
      <c r="AT70" s="15">
        <v>35.135061669201548</v>
      </c>
      <c r="AU70" s="15">
        <v>47.046529716150168</v>
      </c>
      <c r="AV70" s="15">
        <v>59.039034982494528</v>
      </c>
    </row>
    <row r="71" spans="1:48" x14ac:dyDescent="0.25">
      <c r="A71" s="15" t="s">
        <v>100</v>
      </c>
      <c r="B71" s="17">
        <f ca="1">FORECAST(B$1,INDEX(S71:BE71, 1, COUNTA(S71:BE71)-4):INDEX(S71:BE71, 1, COUNTA(S71:BE71)),INDEX($S$1:$BE$1, 1, COUNTA($S$1:$BE$1)-4):INDEX($S$1:$BE$1, 1, COUNTA($S$1:$BE$1)))</f>
        <v>3.6521321859609435E-3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 t="e">
        <v>#N/A</v>
      </c>
      <c r="T71" s="15" t="e">
        <v>#N/A</v>
      </c>
      <c r="U71" s="15" t="e">
        <v>#N/A</v>
      </c>
      <c r="V71" s="15">
        <v>6.6241331065114706E-3</v>
      </c>
      <c r="W71" s="15">
        <v>7.0038963375718974E-3</v>
      </c>
      <c r="X71" s="15">
        <v>7.5193898255231772E-3</v>
      </c>
      <c r="Y71" s="15">
        <v>5.7620144999999999E-3</v>
      </c>
      <c r="Z71" s="15">
        <v>5.7476504097732197E-3</v>
      </c>
      <c r="AA71" s="15">
        <v>3.5281083155753851E-3</v>
      </c>
      <c r="AB71" s="15">
        <v>3.0614145382300089E-3</v>
      </c>
      <c r="AC71" s="15">
        <v>3.2127715821526921E-3</v>
      </c>
      <c r="AD71" s="15">
        <v>2.459801093426312E-3</v>
      </c>
      <c r="AE71" s="15">
        <v>2.5362510058379219E-3</v>
      </c>
      <c r="AF71" s="15">
        <v>2.7815953352851872E-3</v>
      </c>
      <c r="AG71" s="16">
        <v>2.5412839E-3</v>
      </c>
      <c r="AH71" s="16">
        <v>2.6401725999999999E-3</v>
      </c>
      <c r="AI71" s="16">
        <v>2.4303151000000002E-3</v>
      </c>
      <c r="AJ71" s="16">
        <v>2.3912208000000002E-3</v>
      </c>
      <c r="AK71" s="16">
        <v>2.1136253000000002E-3</v>
      </c>
      <c r="AL71" s="16">
        <v>2.5145268999999999E-3</v>
      </c>
      <c r="AM71" s="16">
        <v>2.7064263000000002E-3</v>
      </c>
      <c r="AN71" s="16">
        <v>2.5800239000000002E-3</v>
      </c>
      <c r="AO71" s="16">
        <v>2.4378437000000001E-3</v>
      </c>
      <c r="AP71" s="16">
        <v>2.7582033E-3</v>
      </c>
      <c r="AQ71" s="16">
        <v>2.5753937999999999E-3</v>
      </c>
      <c r="AR71" s="16">
        <v>2.3022452000000001E-3</v>
      </c>
      <c r="AS71" s="16">
        <v>2.3557824230592871E-3</v>
      </c>
      <c r="AT71" s="15">
        <v>2.935485380850561E-3</v>
      </c>
      <c r="AU71" s="15">
        <v>3.240811959306175E-3</v>
      </c>
      <c r="AV71" s="15">
        <v>3.2513818155546111E-3</v>
      </c>
    </row>
    <row r="72" spans="1:48" x14ac:dyDescent="0.25">
      <c r="A72" s="15" t="s">
        <v>101</v>
      </c>
      <c r="B72" s="17">
        <f ca="1">FORECAST(B$1,INDEX(S72:BE72, 1, COUNTA(S72:BE72)-4):INDEX(S72:BE72, 1, COUNTA(S72:BE72)),INDEX($S$1:$BE$1, 1, COUNTA($S$1:$BE$1)-4):INDEX($S$1:$BE$1, 1, COUNTA($S$1:$BE$1)))</f>
        <v>-2.283258882506134E-4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 t="e">
        <v>#N/A</v>
      </c>
      <c r="T72" s="15" t="e">
        <v>#N/A</v>
      </c>
      <c r="U72" s="15" t="e">
        <v>#N/A</v>
      </c>
      <c r="V72" s="15">
        <v>4.166432521037778E-2</v>
      </c>
      <c r="W72" s="15">
        <v>4.6585015557068107E-2</v>
      </c>
      <c r="X72" s="15">
        <v>4.6615730950894947E-2</v>
      </c>
      <c r="Y72" s="15">
        <v>4.1330683700000002E-2</v>
      </c>
      <c r="Z72" s="15">
        <v>4.0086217559822501E-2</v>
      </c>
      <c r="AA72" s="15">
        <v>3.1380256438181008E-2</v>
      </c>
      <c r="AB72" s="15">
        <v>2.8176215846319189E-2</v>
      </c>
      <c r="AC72" s="15">
        <v>3.1590753737881408E-2</v>
      </c>
      <c r="AD72" s="15">
        <v>2.462407819055186E-2</v>
      </c>
      <c r="AE72" s="15">
        <v>2.5763008711685971E-2</v>
      </c>
      <c r="AF72" s="15">
        <v>3.4532858056113898E-2</v>
      </c>
      <c r="AG72" s="16">
        <v>3.0694157199999999E-2</v>
      </c>
      <c r="AH72" s="16">
        <v>2.7518506099999999E-2</v>
      </c>
      <c r="AI72" s="16">
        <v>2.1319334499999999E-2</v>
      </c>
      <c r="AJ72" s="16">
        <v>1.6918639499999999E-2</v>
      </c>
      <c r="AK72" s="16">
        <v>7.9748690000000007E-3</v>
      </c>
      <c r="AL72" s="16">
        <v>7.0970783000000003E-3</v>
      </c>
      <c r="AM72" s="16">
        <v>7.6803560999999998E-3</v>
      </c>
      <c r="AN72" s="16">
        <v>6.6709498999999997E-3</v>
      </c>
      <c r="AO72" s="16">
        <v>2.6800679999999999E-3</v>
      </c>
      <c r="AP72" s="16">
        <v>3.1098559999999998E-3</v>
      </c>
      <c r="AQ72" s="16">
        <v>2.9315115000000001E-3</v>
      </c>
      <c r="AR72" s="16">
        <v>1.1456416E-3</v>
      </c>
      <c r="AS72" s="16">
        <v>6.2738507873346533E-4</v>
      </c>
      <c r="AT72" s="15">
        <v>6.3953623276683089E-4</v>
      </c>
      <c r="AU72" s="15">
        <v>1.2746438695755469E-4</v>
      </c>
      <c r="AV72" s="15">
        <v>1.2628727448825601E-4</v>
      </c>
    </row>
    <row r="73" spans="1:48" x14ac:dyDescent="0.25">
      <c r="A73" s="15" t="s">
        <v>102</v>
      </c>
      <c r="B73" s="17">
        <f ca="1">FORECAST(B$1,INDEX(S73:BE73, 1, COUNTA(S73:BE73)-4):INDEX(S73:BE73, 1, COUNTA(S73:BE73)),INDEX($S$1:$BE$1, 1, COUNTA($S$1:$BE$1)-4):INDEX($S$1:$BE$1, 1, COUNTA($S$1:$BE$1)))</f>
        <v>0.32044247074178633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 t="e">
        <v>#N/A</v>
      </c>
      <c r="T73" s="15" t="e">
        <v>#N/A</v>
      </c>
      <c r="U73" s="15" t="e">
        <v>#N/A</v>
      </c>
      <c r="V73" s="15" t="e">
        <v>#N/A</v>
      </c>
      <c r="W73" s="15" t="e">
        <v>#N/A</v>
      </c>
      <c r="X73" s="15">
        <v>4.392709548135568</v>
      </c>
      <c r="Y73" s="15">
        <v>1.7087474671</v>
      </c>
      <c r="Z73" s="15">
        <v>1.645647889951587</v>
      </c>
      <c r="AA73" s="15">
        <v>1.158355804386159</v>
      </c>
      <c r="AB73" s="15">
        <v>1.102551433156117</v>
      </c>
      <c r="AC73" s="15">
        <v>1.2705413149539231</v>
      </c>
      <c r="AD73" s="15">
        <v>1.0051039387256311</v>
      </c>
      <c r="AE73" s="15">
        <v>1.113488375938797</v>
      </c>
      <c r="AF73" s="15">
        <v>1.2730249379642431</v>
      </c>
      <c r="AG73" s="16">
        <v>1.1080053891999999</v>
      </c>
      <c r="AH73" s="16">
        <v>1.0651454833</v>
      </c>
      <c r="AI73" s="16">
        <v>0.97790415050000001</v>
      </c>
      <c r="AJ73" s="16">
        <v>0.93462671740000003</v>
      </c>
      <c r="AK73" s="16">
        <v>0.92695125509999998</v>
      </c>
      <c r="AL73" s="16">
        <v>0.97955500880000002</v>
      </c>
      <c r="AM73" s="16">
        <v>1.0566559550000001</v>
      </c>
      <c r="AN73" s="16">
        <v>1.0052463808000001</v>
      </c>
      <c r="AO73" s="16">
        <v>1.0385282551999999</v>
      </c>
      <c r="AP73" s="16">
        <v>1.1313626642000001</v>
      </c>
      <c r="AQ73" s="16">
        <v>1.0952311700999999</v>
      </c>
      <c r="AR73" s="16">
        <v>0.31608529149999998</v>
      </c>
      <c r="AS73" s="16">
        <v>0.32403916528379179</v>
      </c>
      <c r="AT73" s="15">
        <v>0.33412587840161989</v>
      </c>
      <c r="AU73" s="15">
        <v>0.33967113786138781</v>
      </c>
      <c r="AV73" s="15">
        <v>0.30327469907393462</v>
      </c>
    </row>
    <row r="74" spans="1:48" x14ac:dyDescent="0.25">
      <c r="A74" s="15" t="s">
        <v>103</v>
      </c>
      <c r="B74" s="17">
        <f ca="1">FORECAST(B$1,INDEX(S74:BE74, 1, COUNTA(S74:BE74)-4):INDEX(S74:BE74, 1, COUNTA(S74:BE74)),INDEX($S$1:$BE$1, 1, COUNTA($S$1:$BE$1)-4):INDEX($S$1:$BE$1, 1, COUNTA($S$1:$BE$1)))</f>
        <v>1.0623627558945831E-2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>
        <v>4.295201371037187E-2</v>
      </c>
      <c r="T74" s="15">
        <v>4.3042175123091907E-2</v>
      </c>
      <c r="U74" s="15">
        <v>5.4486328643494043E-2</v>
      </c>
      <c r="V74" s="15">
        <v>4.9997190252466753E-2</v>
      </c>
      <c r="W74" s="15">
        <v>5.088773656436768E-2</v>
      </c>
      <c r="X74" s="15">
        <v>5.4326557469901067E-2</v>
      </c>
      <c r="Y74" s="15">
        <v>4.32139369E-2</v>
      </c>
      <c r="Z74" s="15">
        <v>4.2702133402666237E-2</v>
      </c>
      <c r="AA74" s="15">
        <v>2.534113306666853E-2</v>
      </c>
      <c r="AB74" s="15">
        <v>2.369434542065536E-2</v>
      </c>
      <c r="AC74" s="15">
        <v>2.4895280192346079E-2</v>
      </c>
      <c r="AD74" s="15">
        <v>1.863637853575854E-2</v>
      </c>
      <c r="AE74" s="15">
        <v>1.843311634537657E-2</v>
      </c>
      <c r="AF74" s="15">
        <v>1.7886463685370911E-2</v>
      </c>
      <c r="AG74" s="16">
        <v>1.5963044400000001E-2</v>
      </c>
      <c r="AH74" s="16">
        <v>1.53999679E-2</v>
      </c>
      <c r="AI74" s="16">
        <v>1.41634534E-2</v>
      </c>
      <c r="AJ74" s="16">
        <v>1.21895908E-2</v>
      </c>
      <c r="AK74" s="16">
        <v>1.05594187E-2</v>
      </c>
      <c r="AL74" s="16">
        <v>1.1683582600000001E-2</v>
      </c>
      <c r="AM74" s="16">
        <v>1.19209372E-2</v>
      </c>
      <c r="AN74" s="16">
        <v>1.11772756E-2</v>
      </c>
      <c r="AO74" s="16">
        <v>1.10075704E-2</v>
      </c>
      <c r="AP74" s="16">
        <v>1.1945979299999999E-2</v>
      </c>
      <c r="AQ74" s="16">
        <v>1.0204953900000001E-2</v>
      </c>
      <c r="AR74" s="16">
        <v>9.8324976000000001E-3</v>
      </c>
      <c r="AS74" s="16">
        <v>1.02872982117896E-2</v>
      </c>
      <c r="AT74" s="15">
        <v>1.0511863039603889E-2</v>
      </c>
      <c r="AU74" s="15">
        <v>1.058264012250611E-2</v>
      </c>
      <c r="AV74" s="15">
        <v>1.023957968868869E-2</v>
      </c>
    </row>
    <row r="75" spans="1:48" x14ac:dyDescent="0.25">
      <c r="A75" s="15" t="s">
        <v>104</v>
      </c>
      <c r="B75" s="17">
        <f ca="1">FORECAST(B$1,INDEX(S75:BE75, 1, COUNTA(S75:BE75)-4):INDEX(S75:BE75, 1, COUNTA(S75:BE75)),INDEX($S$1:$BE$1, 1, COUNTA($S$1:$BE$1)-4):INDEX($S$1:$BE$1, 1, COUNTA($S$1:$BE$1)))</f>
        <v>3.6937115123634845E-2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 t="e">
        <v>#N/A</v>
      </c>
      <c r="T75" s="15" t="e">
        <v>#N/A</v>
      </c>
      <c r="U75" s="15" t="e">
        <v>#N/A</v>
      </c>
      <c r="V75" s="15">
        <v>7.4548494412257499E-2</v>
      </c>
      <c r="W75" s="15">
        <v>8.2483410524062439E-2</v>
      </c>
      <c r="X75" s="15">
        <v>8.4443982113782928E-2</v>
      </c>
      <c r="Y75" s="15">
        <v>7.1532495500000001E-2</v>
      </c>
      <c r="Z75" s="15">
        <v>6.8337647488733402E-2</v>
      </c>
      <c r="AA75" s="15">
        <v>5.5141602141273803E-2</v>
      </c>
      <c r="AB75" s="15">
        <v>4.9178151523365382E-2</v>
      </c>
      <c r="AC75" s="15">
        <v>5.3285157518674957E-2</v>
      </c>
      <c r="AD75" s="15">
        <v>4.0443350625473308E-2</v>
      </c>
      <c r="AE75" s="15">
        <v>4.8459753111864561E-2</v>
      </c>
      <c r="AF75" s="15">
        <v>4.9735350195082503E-2</v>
      </c>
      <c r="AG75" s="16">
        <v>4.7700378799999998E-2</v>
      </c>
      <c r="AH75" s="16">
        <v>4.6751872799999997E-2</v>
      </c>
      <c r="AI75" s="16">
        <v>4.2490360099999999E-2</v>
      </c>
      <c r="AJ75" s="16">
        <v>3.7842848599999999E-2</v>
      </c>
      <c r="AK75" s="16">
        <v>3.7878765799999999E-2</v>
      </c>
      <c r="AL75" s="16">
        <v>3.68509302E-2</v>
      </c>
      <c r="AM75" s="16">
        <v>4.09603277E-2</v>
      </c>
      <c r="AN75" s="16">
        <v>4.0466332000000001E-2</v>
      </c>
      <c r="AO75" s="16">
        <v>4.0580277499999998E-2</v>
      </c>
      <c r="AP75" s="16">
        <v>4.3804282700000002E-2</v>
      </c>
      <c r="AQ75" s="16">
        <v>3.78204319E-2</v>
      </c>
      <c r="AR75" s="16">
        <v>3.3751609100000003E-2</v>
      </c>
      <c r="AS75" s="16">
        <v>3.5262307335583637E-2</v>
      </c>
      <c r="AT75" s="15">
        <v>3.4094681487088628E-2</v>
      </c>
      <c r="AU75" s="15">
        <v>3.5971354103642231E-2</v>
      </c>
      <c r="AV75" s="15">
        <v>3.6449220184942788E-2</v>
      </c>
    </row>
    <row r="76" spans="1:48" x14ac:dyDescent="0.25">
      <c r="A76" s="15" t="s">
        <v>105</v>
      </c>
      <c r="B76" s="17">
        <f ca="1">FORECAST(B$1,INDEX(S76:BE76, 1, COUNTA(S76:BE76)-4):INDEX(S76:BE76, 1, COUNTA(S76:BE76)),INDEX($S$1:$BE$1, 1, COUNTA($S$1:$BE$1)-4):INDEX($S$1:$BE$1, 1, COUNTA($S$1:$BE$1)))</f>
        <v>9.8576467314373417E-2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 t="e">
        <v>#N/A</v>
      </c>
      <c r="T76" s="15" t="e">
        <v>#N/A</v>
      </c>
      <c r="U76" s="15" t="e">
        <v>#N/A</v>
      </c>
      <c r="V76" s="15" t="e">
        <v>#N/A</v>
      </c>
      <c r="W76" s="15" t="e">
        <v>#N/A</v>
      </c>
      <c r="X76" s="15" t="e">
        <v>#N/A</v>
      </c>
      <c r="Y76" s="15" t="e">
        <v>#N/A</v>
      </c>
      <c r="Z76" s="15" t="e">
        <v>#N/A</v>
      </c>
      <c r="AA76" s="15" t="e">
        <v>#N/A</v>
      </c>
      <c r="AB76" s="15" t="e">
        <v>#N/A</v>
      </c>
      <c r="AC76" s="15" t="e">
        <v>#N/A</v>
      </c>
      <c r="AD76" s="15" t="e">
        <v>#N/A</v>
      </c>
      <c r="AE76" s="15">
        <v>1.206260505104525</v>
      </c>
      <c r="AF76" s="15">
        <v>1.0646126818679369</v>
      </c>
      <c r="AG76" s="16">
        <v>0.99344326949999995</v>
      </c>
      <c r="AH76" s="16">
        <v>0.86669583890000002</v>
      </c>
      <c r="AI76" s="16">
        <v>0.68919482389999998</v>
      </c>
      <c r="AJ76" s="16">
        <v>0.61581743499999997</v>
      </c>
      <c r="AK76" s="16">
        <v>0.43077697079999999</v>
      </c>
      <c r="AL76" s="16">
        <v>0.35011684300000001</v>
      </c>
      <c r="AM76" s="16">
        <v>0.37352438510000002</v>
      </c>
      <c r="AN76" s="16">
        <v>0.33157952629999998</v>
      </c>
      <c r="AO76" s="16">
        <v>0.30940004900000001</v>
      </c>
      <c r="AP76" s="16">
        <v>0.29771226680000001</v>
      </c>
      <c r="AQ76" s="16">
        <v>0.26018197659999998</v>
      </c>
      <c r="AR76" s="16">
        <v>0.23800754609999999</v>
      </c>
      <c r="AS76" s="16">
        <v>0.18619628343226849</v>
      </c>
      <c r="AT76" s="15">
        <v>0.13105855814136161</v>
      </c>
      <c r="AU76" s="15">
        <v>0.11849311832751711</v>
      </c>
      <c r="AV76" s="15">
        <v>0.15867605413196301</v>
      </c>
    </row>
    <row r="77" spans="1:48" x14ac:dyDescent="0.25">
      <c r="A77" s="15" t="s">
        <v>106</v>
      </c>
      <c r="B77" s="17">
        <f ca="1">FORECAST(B$1,INDEX(S77:BE77, 1, COUNTA(S77:BE77)-4):INDEX(S77:BE77, 1, COUNTA(S77:BE77)),INDEX($S$1:$BE$1, 1, COUNTA($S$1:$BE$1)-4):INDEX($S$1:$BE$1, 1, COUNTA($S$1:$BE$1)))</f>
        <v>1.7219853164979204E-3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 t="e">
        <v>#N/A</v>
      </c>
      <c r="T77" s="15" t="e">
        <v>#N/A</v>
      </c>
      <c r="U77" s="15" t="e">
        <v>#N/A</v>
      </c>
      <c r="V77" s="15" t="e">
        <v>#N/A</v>
      </c>
      <c r="W77" s="15" t="e">
        <v>#N/A</v>
      </c>
      <c r="X77" s="15" t="e">
        <v>#N/A</v>
      </c>
      <c r="Y77" s="15">
        <v>4.6004529000000002E-2</v>
      </c>
      <c r="Z77" s="15">
        <v>4.7881201967956769E-2</v>
      </c>
      <c r="AA77" s="15">
        <v>1.843938816712419E-2</v>
      </c>
      <c r="AB77" s="15">
        <v>1.6443900542193191E-2</v>
      </c>
      <c r="AC77" s="15">
        <v>2.046382082790758E-2</v>
      </c>
      <c r="AD77" s="15">
        <v>1.709227842837557E-2</v>
      </c>
      <c r="AE77" s="15">
        <v>1.7554762275052881E-2</v>
      </c>
      <c r="AF77" s="15">
        <v>2.043876461538648E-2</v>
      </c>
      <c r="AG77" s="16">
        <v>1.5290570599999999E-2</v>
      </c>
      <c r="AH77" s="16">
        <v>1.40199834E-2</v>
      </c>
      <c r="AI77" s="16">
        <v>1.28482401E-2</v>
      </c>
      <c r="AJ77" s="16">
        <v>1.24390882E-2</v>
      </c>
      <c r="AK77" s="16">
        <v>1.1787560399999999E-2</v>
      </c>
      <c r="AL77" s="16">
        <v>1.23925205E-2</v>
      </c>
      <c r="AM77" s="16">
        <v>9.0330353000000006E-3</v>
      </c>
      <c r="AN77" s="16">
        <v>8.6467045999999992E-3</v>
      </c>
      <c r="AO77" s="16">
        <v>6.4478212999999999E-3</v>
      </c>
      <c r="AP77" s="16">
        <v>4.2371720999999996E-3</v>
      </c>
      <c r="AQ77" s="16">
        <v>2.5869392E-3</v>
      </c>
      <c r="AR77" s="16">
        <v>2.3855154000000001E-3</v>
      </c>
      <c r="AS77" s="16">
        <v>3.6824674530126869E-3</v>
      </c>
      <c r="AT77" s="15">
        <v>3.147465679402149E-3</v>
      </c>
      <c r="AU77" s="15">
        <v>1.9635978287209791E-3</v>
      </c>
      <c r="AV77" s="15">
        <v>1.791432714447997E-3</v>
      </c>
    </row>
    <row r="78" spans="1:48" x14ac:dyDescent="0.25">
      <c r="A78" s="15" t="s">
        <v>107</v>
      </c>
      <c r="B78" s="17">
        <f ca="1">FORECAST(B$1,INDEX(S78:BE78, 1, COUNTA(S78:BE78)-4):INDEX(S78:BE78, 1, COUNTA(S78:BE78)),INDEX($S$1:$BE$1, 1, COUNTA($S$1:$BE$1)-4):INDEX($S$1:$BE$1, 1, COUNTA($S$1:$BE$1)))</f>
        <v>4.5275426962654297E-2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 t="e">
        <v>#N/A</v>
      </c>
      <c r="T78" s="15" t="e">
        <v>#N/A</v>
      </c>
      <c r="U78" s="15" t="e">
        <v>#N/A</v>
      </c>
      <c r="V78" s="15">
        <v>0.16562673449355139</v>
      </c>
      <c r="W78" s="15">
        <v>0.17723991371961789</v>
      </c>
      <c r="X78" s="15">
        <v>0.18102214347558659</v>
      </c>
      <c r="Y78" s="15">
        <v>7.9864554099999999E-2</v>
      </c>
      <c r="Z78" s="15">
        <v>0.1092819522740938</v>
      </c>
      <c r="AA78" s="15">
        <v>5.1950924113887333E-2</v>
      </c>
      <c r="AB78" s="15">
        <v>5.9716326849800931E-2</v>
      </c>
      <c r="AC78" s="15">
        <v>6.9162995594713894E-2</v>
      </c>
      <c r="AD78" s="15">
        <v>5.3685765935292618E-2</v>
      </c>
      <c r="AE78" s="15">
        <v>6.7901951174294317E-2</v>
      </c>
      <c r="AF78" s="15">
        <v>6.8648306681984336E-2</v>
      </c>
      <c r="AG78" s="16">
        <v>7.3347076999999997E-2</v>
      </c>
      <c r="AH78" s="16">
        <v>6.8292000399999997E-2</v>
      </c>
      <c r="AI78" s="16">
        <v>6.2968962700000006E-2</v>
      </c>
      <c r="AJ78" s="16">
        <v>6.34065189E-2</v>
      </c>
      <c r="AK78" s="16">
        <v>5.1058226499999998E-2</v>
      </c>
      <c r="AL78" s="16">
        <v>5.2102305299999999E-2</v>
      </c>
      <c r="AM78" s="16">
        <v>4.5664063400000003E-2</v>
      </c>
      <c r="AN78" s="16">
        <v>4.9651031300000002E-2</v>
      </c>
      <c r="AO78" s="16">
        <v>4.8665528999999999E-2</v>
      </c>
      <c r="AP78" s="16">
        <v>4.3521238599999998E-2</v>
      </c>
      <c r="AQ78" s="16">
        <v>3.51123224E-2</v>
      </c>
      <c r="AR78" s="16">
        <v>3.3544902100000003E-2</v>
      </c>
      <c r="AS78" s="16">
        <v>3.8489702701495043E-2</v>
      </c>
      <c r="AT78" s="15">
        <v>4.0826163784384958E-2</v>
      </c>
      <c r="AU78" s="15">
        <v>4.2996912969248929E-2</v>
      </c>
      <c r="AV78" s="15">
        <v>4.1098336039128353E-2</v>
      </c>
    </row>
    <row r="79" spans="1:48" x14ac:dyDescent="0.25">
      <c r="A79" s="15" t="s">
        <v>108</v>
      </c>
      <c r="B79" s="17">
        <f ca="1">FORECAST(B$1,INDEX(S79:BE79, 1, COUNTA(S79:BE79)-4):INDEX(S79:BE79, 1, COUNTA(S79:BE79)),INDEX($S$1:$BE$1, 1, COUNTA($S$1:$BE$1)-4):INDEX($S$1:$BE$1, 1, COUNTA($S$1:$BE$1)))</f>
        <v>2.4847368271789794E-2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 t="e">
        <v>#N/A</v>
      </c>
      <c r="T79" s="15" t="e">
        <v>#N/A</v>
      </c>
      <c r="U79" s="15" t="e">
        <v>#N/A</v>
      </c>
      <c r="V79" s="15" t="e">
        <v>#N/A</v>
      </c>
      <c r="W79" s="15" t="e">
        <v>#N/A</v>
      </c>
      <c r="X79" s="15" t="e">
        <v>#N/A</v>
      </c>
      <c r="Y79" s="15" t="e">
        <v>#N/A</v>
      </c>
      <c r="Z79" s="15" t="e">
        <v>#N/A</v>
      </c>
      <c r="AA79" s="15" t="e">
        <v>#N/A</v>
      </c>
      <c r="AB79" s="15" t="e">
        <v>#N/A</v>
      </c>
      <c r="AC79" s="15">
        <v>3.3312690355330001E-2</v>
      </c>
      <c r="AD79" s="15">
        <v>2.5909946101628108E-2</v>
      </c>
      <c r="AE79" s="15">
        <v>2.8558411285726198E-2</v>
      </c>
      <c r="AF79" s="15">
        <v>3.362025554202034E-2</v>
      </c>
      <c r="AG79" s="16">
        <v>3.0700830200000001E-2</v>
      </c>
      <c r="AH79" s="16">
        <v>3.0334354300000001E-2</v>
      </c>
      <c r="AI79" s="16">
        <v>2.5333841199999999E-2</v>
      </c>
      <c r="AJ79" s="16">
        <v>2.26726132E-2</v>
      </c>
      <c r="AK79" s="16">
        <v>2.04034206E-2</v>
      </c>
      <c r="AL79" s="16">
        <v>2.3175483899999998E-2</v>
      </c>
      <c r="AM79" s="16">
        <v>2.11303358E-2</v>
      </c>
      <c r="AN79" s="16">
        <v>2.1385016600000001E-2</v>
      </c>
      <c r="AO79" s="16">
        <v>1.9933258200000002E-2</v>
      </c>
      <c r="AP79" s="16">
        <v>2.0397892599999998E-2</v>
      </c>
      <c r="AQ79" s="16">
        <v>1.9551650300000001E-2</v>
      </c>
      <c r="AR79" s="16">
        <v>1.8028958000000001E-2</v>
      </c>
      <c r="AS79" s="16">
        <v>1.7567230745877269E-2</v>
      </c>
      <c r="AT79" s="15">
        <v>1.823641629266478E-2</v>
      </c>
      <c r="AU79" s="15">
        <v>2.2924545016808559E-2</v>
      </c>
      <c r="AV79" s="15">
        <v>2.338264847430024E-2</v>
      </c>
    </row>
    <row r="80" spans="1:48" x14ac:dyDescent="0.25">
      <c r="A80" s="15" t="s">
        <v>109</v>
      </c>
      <c r="B80" s="17">
        <f ca="1">FORECAST(B$1,INDEX(S80:BE80, 1, COUNTA(S80:BE80)-4):INDEX(S80:BE80, 1, COUNTA(S80:BE80)),INDEX($S$1:$BE$1, 1, COUNTA($S$1:$BE$1)-4):INDEX($S$1:$BE$1, 1, COUNTA($S$1:$BE$1)))</f>
        <v>-4.4187216977764621E-4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 t="e">
        <v>#N/A</v>
      </c>
      <c r="T80" s="15">
        <v>9.6017983301201345E-4</v>
      </c>
      <c r="U80" s="15">
        <v>1.290151314043268E-3</v>
      </c>
      <c r="V80" s="15">
        <v>1.2617056759534691E-3</v>
      </c>
      <c r="W80" s="15">
        <v>1.412050438441723E-3</v>
      </c>
      <c r="X80" s="15">
        <v>1.6495036655802011E-3</v>
      </c>
      <c r="Y80" s="15">
        <v>1.4040961999999999E-3</v>
      </c>
      <c r="Z80" s="15">
        <v>1.354114547332893E-3</v>
      </c>
      <c r="AA80" s="15">
        <v>1.021158114989709E-3</v>
      </c>
      <c r="AB80" s="15">
        <v>9.7148074888454177E-4</v>
      </c>
      <c r="AC80" s="15">
        <v>1.0939854637594189E-3</v>
      </c>
      <c r="AD80" s="15">
        <v>8.4467260944457942E-4</v>
      </c>
      <c r="AE80" s="15">
        <v>8.7150599841962081E-4</v>
      </c>
      <c r="AF80" s="15">
        <v>1.0580426394794151E-3</v>
      </c>
      <c r="AG80" s="16">
        <v>9.4097180000000003E-4</v>
      </c>
      <c r="AH80" s="16">
        <v>8.6756050000000003E-4</v>
      </c>
      <c r="AI80" s="16">
        <v>8.1115400000000002E-4</v>
      </c>
      <c r="AJ80" s="16">
        <v>7.9385000000000002E-4</v>
      </c>
      <c r="AK80" s="16">
        <v>7.671469E-4</v>
      </c>
      <c r="AL80" s="16">
        <v>8.8706579999999998E-4</v>
      </c>
      <c r="AM80" s="16">
        <v>9.6140489999999999E-4</v>
      </c>
      <c r="AN80" s="16">
        <v>9.4345659999999995E-4</v>
      </c>
      <c r="AO80" s="16">
        <v>9.158409E-4</v>
      </c>
      <c r="AP80" s="16">
        <v>1.0624092999999999E-3</v>
      </c>
      <c r="AQ80" s="16">
        <v>9.9585160000000006E-4</v>
      </c>
      <c r="AR80" s="16">
        <v>9.5592620000000002E-4</v>
      </c>
      <c r="AS80" s="16">
        <v>1.0456589125041971E-3</v>
      </c>
      <c r="AT80" s="15">
        <v>1.0682886309664149E-4</v>
      </c>
      <c r="AU80" s="15">
        <v>1.8117906770564101E-5</v>
      </c>
      <c r="AV80" s="15">
        <v>1.8299344335241109E-5</v>
      </c>
    </row>
    <row r="81" spans="1:48" x14ac:dyDescent="0.25">
      <c r="A81" s="15" t="s">
        <v>110</v>
      </c>
      <c r="B81" s="17">
        <f ca="1">FORECAST(B$1,INDEX(S81:BE81, 1, COUNTA(S81:BE81)-4):INDEX(S81:BE81, 1, COUNTA(S81:BE81)),INDEX($S$1:$BE$1, 1, COUNTA($S$1:$BE$1)-4):INDEX($S$1:$BE$1, 1, COUNTA($S$1:$BE$1)))</f>
        <v>1.6398486726263206E-2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 t="e">
        <v>#N/A</v>
      </c>
      <c r="T81" s="15" t="e">
        <v>#N/A</v>
      </c>
      <c r="U81" s="15" t="e">
        <v>#N/A</v>
      </c>
      <c r="V81" s="15">
        <v>1.6175434686109911E-2</v>
      </c>
      <c r="W81" s="15">
        <v>1.6891358330404831E-2</v>
      </c>
      <c r="X81" s="15">
        <v>1.750820143701284E-2</v>
      </c>
      <c r="Y81" s="15">
        <v>1.7550833500000002E-2</v>
      </c>
      <c r="Z81" s="15">
        <v>1.6899297859775411E-2</v>
      </c>
      <c r="AA81" s="15">
        <v>1.5945298241563099E-2</v>
      </c>
      <c r="AB81" s="15">
        <v>1.4660327920869499E-2</v>
      </c>
      <c r="AC81" s="15">
        <v>1.7568696530000719E-2</v>
      </c>
      <c r="AD81" s="15">
        <v>1.4592724379840759E-2</v>
      </c>
      <c r="AE81" s="15">
        <v>1.7461427526908439E-2</v>
      </c>
      <c r="AF81" s="15">
        <v>1.867756407446464E-2</v>
      </c>
      <c r="AG81" s="16">
        <v>1.6066432200000001E-2</v>
      </c>
      <c r="AH81" s="16">
        <v>1.55328589E-2</v>
      </c>
      <c r="AI81" s="16">
        <v>1.3660248200000001E-2</v>
      </c>
      <c r="AJ81" s="16">
        <v>1.28625371E-2</v>
      </c>
      <c r="AK81" s="16">
        <v>1.3342659200000001E-2</v>
      </c>
      <c r="AL81" s="16">
        <v>1.20977303E-2</v>
      </c>
      <c r="AM81" s="16">
        <v>1.3828712999999999E-2</v>
      </c>
      <c r="AN81" s="16">
        <v>1.2745632099999999E-2</v>
      </c>
      <c r="AO81" s="16">
        <v>1.42552167E-2</v>
      </c>
      <c r="AP81" s="16">
        <v>1.46739357E-2</v>
      </c>
      <c r="AQ81" s="16">
        <v>1.49653011E-2</v>
      </c>
      <c r="AR81" s="16">
        <v>1.4004198400000001E-2</v>
      </c>
      <c r="AS81" s="16">
        <v>1.3563450918310181E-2</v>
      </c>
      <c r="AT81" s="15">
        <v>1.443813611025869E-2</v>
      </c>
      <c r="AU81" s="15">
        <v>1.502388092896092E-2</v>
      </c>
      <c r="AV81" s="15">
        <v>1.6196179364452262E-2</v>
      </c>
    </row>
    <row r="82" spans="1:48" x14ac:dyDescent="0.25">
      <c r="A82" s="15" t="s">
        <v>111</v>
      </c>
      <c r="B82" s="17">
        <f ca="1">FORECAST(B$1,INDEX(S82:BE82, 1, COUNTA(S82:BE82)-4):INDEX(S82:BE82, 1, COUNTA(S82:BE82)),INDEX($S$1:$BE$1, 1, COUNTA($S$1:$BE$1)-4):INDEX($S$1:$BE$1, 1, COUNTA($S$1:$BE$1)))</f>
        <v>0.25517469250983105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>
        <v>0.25460582690662459</v>
      </c>
      <c r="T82" s="15">
        <v>0.24020552344248439</v>
      </c>
      <c r="U82" s="15">
        <v>0.31271568887714218</v>
      </c>
      <c r="V82" s="15">
        <v>0.303543094932133</v>
      </c>
      <c r="W82" s="15">
        <v>0.34169810289214791</v>
      </c>
      <c r="X82" s="15">
        <v>0.40214039690667819</v>
      </c>
      <c r="Y82" s="15">
        <v>0.34683935929999998</v>
      </c>
      <c r="Z82" s="15">
        <v>0.33347169864437681</v>
      </c>
      <c r="AA82" s="15">
        <v>0.25105284274216427</v>
      </c>
      <c r="AB82" s="15">
        <v>0.23483383409596631</v>
      </c>
      <c r="AC82" s="15">
        <v>0.26248902465665791</v>
      </c>
      <c r="AD82" s="15">
        <v>0.20446198833527571</v>
      </c>
      <c r="AE82" s="15">
        <v>0.21617307869444169</v>
      </c>
      <c r="AF82" s="15">
        <v>0.25649002194502418</v>
      </c>
      <c r="AG82" s="16">
        <v>0.22482980650000001</v>
      </c>
      <c r="AH82" s="16">
        <v>0.20606275660000001</v>
      </c>
      <c r="AI82" s="16">
        <v>0.1923776173</v>
      </c>
      <c r="AJ82" s="16">
        <v>0.1862825618</v>
      </c>
      <c r="AK82" s="16">
        <v>0.17838005169999999</v>
      </c>
      <c r="AL82" s="16">
        <v>0.21038333770000001</v>
      </c>
      <c r="AM82" s="16">
        <v>0.22065037840000001</v>
      </c>
      <c r="AN82" s="16">
        <v>0.212750562</v>
      </c>
      <c r="AO82" s="16">
        <v>0.20664913239999999</v>
      </c>
      <c r="AP82" s="16">
        <v>0.23649171920000001</v>
      </c>
      <c r="AQ82" s="16">
        <v>0.22231297329999999</v>
      </c>
      <c r="AR82" s="16">
        <v>0.21223025910000001</v>
      </c>
      <c r="AS82" s="16">
        <v>0.23213894433565879</v>
      </c>
      <c r="AT82" s="15">
        <v>0.2371291701972473</v>
      </c>
      <c r="AU82" s="15">
        <v>0.24402105216653019</v>
      </c>
      <c r="AV82" s="15">
        <v>0.24230541307585449</v>
      </c>
    </row>
    <row r="83" spans="1:48" x14ac:dyDescent="0.25">
      <c r="A83" s="15" t="s">
        <v>112</v>
      </c>
      <c r="B83" s="17">
        <f ca="1">FORECAST(B$1,INDEX(S83:BE83, 1, COUNTA(S83:BE83)-4):INDEX(S83:BE83, 1, COUNTA(S83:BE83)),INDEX($S$1:$BE$1, 1, COUNTA($S$1:$BE$1)-4):INDEX($S$1:$BE$1, 1, COUNTA($S$1:$BE$1)))</f>
        <v>6.4003793117877773E-4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 t="e">
        <v>#N/A</v>
      </c>
      <c r="T83" s="15" t="e">
        <v>#N/A</v>
      </c>
      <c r="U83" s="15" t="e">
        <v>#N/A</v>
      </c>
      <c r="V83" s="15">
        <v>2.5701091630823038E-3</v>
      </c>
      <c r="W83" s="15">
        <v>2.6955703692123898E-3</v>
      </c>
      <c r="X83" s="15">
        <v>2.7931471006866588E-3</v>
      </c>
      <c r="Y83" s="15">
        <v>2.1968946999999998E-3</v>
      </c>
      <c r="Z83" s="15">
        <v>2.2060295316647491E-3</v>
      </c>
      <c r="AA83" s="15">
        <v>1.3866030679763571E-3</v>
      </c>
      <c r="AB83" s="15">
        <v>1.317469615326539E-3</v>
      </c>
      <c r="AC83" s="15">
        <v>1.315097591278907E-3</v>
      </c>
      <c r="AD83" s="15">
        <v>1.026497717341076E-3</v>
      </c>
      <c r="AE83" s="15">
        <v>1.11633453222426E-3</v>
      </c>
      <c r="AF83" s="15">
        <v>1.2120717127572869E-3</v>
      </c>
      <c r="AG83" s="16">
        <v>1.0416313E-3</v>
      </c>
      <c r="AH83" s="16">
        <v>8.6842919999999995E-4</v>
      </c>
      <c r="AI83" s="16">
        <v>7.7808779999999995E-4</v>
      </c>
      <c r="AJ83" s="16">
        <v>7.3771380000000003E-4</v>
      </c>
      <c r="AK83" s="16">
        <v>7.069601E-4</v>
      </c>
      <c r="AL83" s="16">
        <v>7.2467259999999998E-4</v>
      </c>
      <c r="AM83" s="16">
        <v>6.6340569999999996E-4</v>
      </c>
      <c r="AN83" s="16">
        <v>6.3712800000000004E-4</v>
      </c>
      <c r="AO83" s="16">
        <v>6.1213939999999996E-4</v>
      </c>
      <c r="AP83" s="16">
        <v>6.9664279999999998E-4</v>
      </c>
      <c r="AQ83" s="16">
        <v>6.4565569999999999E-4</v>
      </c>
      <c r="AR83" s="16">
        <v>6.2172750000000004E-4</v>
      </c>
      <c r="AS83" s="16">
        <v>6.7612582138135678E-4</v>
      </c>
      <c r="AT83" s="15">
        <v>6.8677753774306033E-4</v>
      </c>
      <c r="AU83" s="15">
        <v>6.4098587081535109E-4</v>
      </c>
      <c r="AV83" s="15">
        <v>6.2311633795078319E-4</v>
      </c>
    </row>
    <row r="84" spans="1:48" x14ac:dyDescent="0.25">
      <c r="A84" s="15" t="s">
        <v>113</v>
      </c>
      <c r="B84" s="17">
        <f ca="1">FORECAST(B$1,INDEX(S84:BE84, 1, COUNTA(S84:BE84)-4):INDEX(S84:BE84, 1, COUNTA(S84:BE84)),INDEX($S$1:$BE$1, 1, COUNTA($S$1:$BE$1)-4):INDEX($S$1:$BE$1, 1, COUNTA($S$1:$BE$1)))</f>
        <v>2.0821784965241896E-2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 t="e">
        <v>#N/A</v>
      </c>
      <c r="T84" s="15" t="e">
        <v>#N/A</v>
      </c>
      <c r="U84" s="15" t="e">
        <v>#N/A</v>
      </c>
      <c r="V84" s="15">
        <v>1.3916973236839381E-2</v>
      </c>
      <c r="W84" s="15">
        <v>1.514451425560766E-2</v>
      </c>
      <c r="X84" s="15">
        <v>1.6582552296891321E-2</v>
      </c>
      <c r="Y84" s="15">
        <v>1.5413451E-2</v>
      </c>
      <c r="Z84" s="15">
        <v>1.4828073373802989E-2</v>
      </c>
      <c r="AA84" s="15">
        <v>1.524164764533377E-2</v>
      </c>
      <c r="AB84" s="15">
        <v>1.4201611413513121E-2</v>
      </c>
      <c r="AC84" s="15">
        <v>1.699750318576921E-2</v>
      </c>
      <c r="AD84" s="15">
        <v>1.41643954102736E-2</v>
      </c>
      <c r="AE84" s="15">
        <v>1.7008573699071852E-2</v>
      </c>
      <c r="AF84" s="15">
        <v>1.7066302716651209E-2</v>
      </c>
      <c r="AG84" s="16">
        <v>1.37080702E-2</v>
      </c>
      <c r="AH84" s="16">
        <v>1.3127790199999999E-2</v>
      </c>
      <c r="AI84" s="16">
        <v>1.16121469E-2</v>
      </c>
      <c r="AJ84" s="16">
        <v>1.0963690200000001E-2</v>
      </c>
      <c r="AK84" s="16">
        <v>1.13749873E-2</v>
      </c>
      <c r="AL84" s="16">
        <v>1.0285939500000001E-2</v>
      </c>
      <c r="AM84" s="16">
        <v>1.19038115E-2</v>
      </c>
      <c r="AN84" s="16">
        <v>1.1212980500000001E-2</v>
      </c>
      <c r="AO84" s="16">
        <v>1.30586921E-2</v>
      </c>
      <c r="AP84" s="16">
        <v>1.43140032E-2</v>
      </c>
      <c r="AQ84" s="16">
        <v>1.43659558E-2</v>
      </c>
      <c r="AR84" s="16">
        <v>1.3700566399999999E-2</v>
      </c>
      <c r="AS84" s="16">
        <v>1.384036395236226E-2</v>
      </c>
      <c r="AT84" s="15">
        <v>1.510836754084607E-2</v>
      </c>
      <c r="AU84" s="15">
        <v>1.7854214781385151E-2</v>
      </c>
      <c r="AV84" s="15">
        <v>1.9671583777020302E-2</v>
      </c>
    </row>
    <row r="85" spans="1:48" x14ac:dyDescent="0.25">
      <c r="A85" s="15" t="s">
        <v>114</v>
      </c>
      <c r="B85" s="17">
        <f ca="1">FORECAST(B$1,INDEX(S85:BE85, 1, COUNTA(S85:BE85)-4):INDEX(S85:BE85, 1, COUNTA(S85:BE85)),INDEX($S$1:$BE$1, 1, COUNTA($S$1:$BE$1)-4):INDEX($S$1:$BE$1, 1, COUNTA($S$1:$BE$1)))</f>
        <v>0.63943308888282502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 t="e">
        <v>#N/A</v>
      </c>
      <c r="T85" s="15">
        <v>0.54602868764700752</v>
      </c>
      <c r="U85" s="15">
        <v>0.72152906822429241</v>
      </c>
      <c r="V85" s="15">
        <v>0.69698685296171237</v>
      </c>
      <c r="W85" s="15">
        <v>0.80157750452895149</v>
      </c>
      <c r="X85" s="15">
        <v>0.91449705074333676</v>
      </c>
      <c r="Y85" s="15">
        <v>0.78681375570000001</v>
      </c>
      <c r="Z85" s="15">
        <v>0.75930719431925953</v>
      </c>
      <c r="AA85" s="15">
        <v>0.5729024835543679</v>
      </c>
      <c r="AB85" s="15">
        <v>0.54287568806870767</v>
      </c>
      <c r="AC85" s="15">
        <v>0.61562851782364048</v>
      </c>
      <c r="AD85" s="15">
        <v>0.47864781201859252</v>
      </c>
      <c r="AE85" s="15">
        <v>0.49189495860038113</v>
      </c>
      <c r="AF85" s="15">
        <v>0.59559477217126755</v>
      </c>
      <c r="AG85" s="16">
        <v>0.55918066499999997</v>
      </c>
      <c r="AH85" s="16">
        <v>0.4831026705</v>
      </c>
      <c r="AI85" s="16">
        <v>0.45244364069999998</v>
      </c>
      <c r="AJ85" s="16">
        <v>0.44219959209999998</v>
      </c>
      <c r="AK85" s="16">
        <v>0.42718716379999999</v>
      </c>
      <c r="AL85" s="16">
        <v>0.49660826060000002</v>
      </c>
      <c r="AM85" s="16">
        <v>0.53710165799999998</v>
      </c>
      <c r="AN85" s="16">
        <v>0.52868512430000003</v>
      </c>
      <c r="AO85" s="16">
        <v>0.51165230799999994</v>
      </c>
      <c r="AP85" s="16">
        <v>0.59263625959999999</v>
      </c>
      <c r="AQ85" s="16">
        <v>0.55550335429999997</v>
      </c>
      <c r="AR85" s="16">
        <v>0.53324348519999998</v>
      </c>
      <c r="AS85" s="16">
        <v>0.58381783325416026</v>
      </c>
      <c r="AT85" s="15">
        <v>0.59487806154506384</v>
      </c>
      <c r="AU85" s="15">
        <v>0.61361111724978257</v>
      </c>
      <c r="AV85" s="15">
        <v>0.60666386919291881</v>
      </c>
    </row>
    <row r="86" spans="1:48" x14ac:dyDescent="0.25">
      <c r="A86" s="15" t="s">
        <v>115</v>
      </c>
      <c r="B86" s="17">
        <f ca="1">FORECAST(B$1,INDEX(S86:BE86, 1, COUNTA(S86:BE86)-4):INDEX(S86:BE86, 1, COUNTA(S86:BE86)),INDEX($S$1:$BE$1, 1, COUNTA($S$1:$BE$1)-4):INDEX($S$1:$BE$1, 1, COUNTA($S$1:$BE$1)))</f>
        <v>0.22391433048444043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 t="e">
        <v>#N/A</v>
      </c>
      <c r="T86" s="15" t="e">
        <v>#N/A</v>
      </c>
      <c r="U86" s="15" t="e">
        <v>#N/A</v>
      </c>
      <c r="V86" s="15">
        <v>0.25578371547980921</v>
      </c>
      <c r="W86" s="15">
        <v>0.27690859247363669</v>
      </c>
      <c r="X86" s="15">
        <v>0.31615134916863041</v>
      </c>
      <c r="Y86" s="15">
        <v>0.27411575999999999</v>
      </c>
      <c r="Z86" s="15">
        <v>0.26112971910100641</v>
      </c>
      <c r="AA86" s="15">
        <v>0.19606028610670481</v>
      </c>
      <c r="AB86" s="15">
        <v>0.1923294344446066</v>
      </c>
      <c r="AC86" s="15">
        <v>0.21671047591372031</v>
      </c>
      <c r="AD86" s="15">
        <v>0.16586497833739661</v>
      </c>
      <c r="AE86" s="15">
        <v>0.174803455130913</v>
      </c>
      <c r="AF86" s="15">
        <v>0.19549302215243669</v>
      </c>
      <c r="AG86" s="16">
        <v>0.17680080409999999</v>
      </c>
      <c r="AH86" s="16">
        <v>0.17028423749999999</v>
      </c>
      <c r="AI86" s="16">
        <v>0.15882439340000001</v>
      </c>
      <c r="AJ86" s="16">
        <v>0.15376006019999999</v>
      </c>
      <c r="AK86" s="16">
        <v>0.14919225859999999</v>
      </c>
      <c r="AL86" s="16">
        <v>0.17546894239999999</v>
      </c>
      <c r="AM86" s="16">
        <v>0.18803523080000001</v>
      </c>
      <c r="AN86" s="16">
        <v>0.19450195079999999</v>
      </c>
      <c r="AO86" s="16">
        <v>0.1882523891</v>
      </c>
      <c r="AP86" s="16">
        <v>0.20738892410000001</v>
      </c>
      <c r="AQ86" s="16">
        <v>0.19509549549999999</v>
      </c>
      <c r="AR86" s="16">
        <v>0.186249516</v>
      </c>
      <c r="AS86" s="16">
        <v>0.20372442280723499</v>
      </c>
      <c r="AT86" s="15">
        <v>0.20624714258442489</v>
      </c>
      <c r="AU86" s="15">
        <v>0.21338534910969609</v>
      </c>
      <c r="AV86" s="15">
        <v>0.21355559511679009</v>
      </c>
    </row>
    <row r="87" spans="1:48" x14ac:dyDescent="0.25">
      <c r="A87" s="15" t="s">
        <v>116</v>
      </c>
      <c r="B87" s="17">
        <f ca="1">FORECAST(B$1,INDEX(S87:BE87, 1, COUNTA(S87:BE87)-4):INDEX(S87:BE87, 1, COUNTA(S87:BE87)),INDEX($S$1:$BE$1, 1, COUNTA($S$1:$BE$1)-4):INDEX($S$1:$BE$1, 1, COUNTA($S$1:$BE$1)))</f>
        <v>1.2129516619262995E-2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 t="e">
        <v>#N/A</v>
      </c>
      <c r="T87" s="15" t="e">
        <v>#N/A</v>
      </c>
      <c r="U87" s="15" t="e">
        <v>#N/A</v>
      </c>
      <c r="V87" s="15">
        <v>2.7180264344259669E-2</v>
      </c>
      <c r="W87" s="15">
        <v>3.0312711999530919E-2</v>
      </c>
      <c r="X87" s="15">
        <v>3.3001096458260278E-2</v>
      </c>
      <c r="Y87" s="15">
        <v>2.75593898E-2</v>
      </c>
      <c r="Z87" s="15">
        <v>2.610240724588888E-2</v>
      </c>
      <c r="AA87" s="15">
        <v>2.144408717520651E-2</v>
      </c>
      <c r="AB87" s="15">
        <v>2.0709961729165439E-2</v>
      </c>
      <c r="AC87" s="15">
        <v>2.24402286902287E-2</v>
      </c>
      <c r="AD87" s="15">
        <v>1.9813793148676619E-2</v>
      </c>
      <c r="AE87" s="15">
        <v>1.9038213566395151E-2</v>
      </c>
      <c r="AF87" s="15">
        <v>2.1007108999288902E-2</v>
      </c>
      <c r="AG87" s="16">
        <v>1.9692208100000001E-2</v>
      </c>
      <c r="AH87" s="16">
        <v>1.8268588400000001E-2</v>
      </c>
      <c r="AI87" s="16">
        <v>1.4906624699999999E-2</v>
      </c>
      <c r="AJ87" s="16">
        <v>1.37475975E-2</v>
      </c>
      <c r="AK87" s="16">
        <v>1.1967595399999999E-2</v>
      </c>
      <c r="AL87" s="16">
        <v>1.33910178E-2</v>
      </c>
      <c r="AM87" s="16">
        <v>1.36867467E-2</v>
      </c>
      <c r="AN87" s="16">
        <v>1.3679442999999999E-2</v>
      </c>
      <c r="AO87" s="16">
        <v>1.3184262699999999E-2</v>
      </c>
      <c r="AP87" s="16">
        <v>1.40079014E-2</v>
      </c>
      <c r="AQ87" s="16">
        <v>1.24820383E-2</v>
      </c>
      <c r="AR87" s="16">
        <v>1.2084787600000001E-2</v>
      </c>
      <c r="AS87" s="16">
        <v>1.2472993544242359E-2</v>
      </c>
      <c r="AT87" s="15">
        <v>1.2198381888446991E-2</v>
      </c>
      <c r="AU87" s="15">
        <v>1.239784695133086E-2</v>
      </c>
      <c r="AV87" s="15">
        <v>1.1965163950415509E-2</v>
      </c>
    </row>
    <row r="88" spans="1:48" x14ac:dyDescent="0.25">
      <c r="A88" s="15" t="s">
        <v>117</v>
      </c>
      <c r="B88" s="17">
        <f ca="1">FORECAST(B$1,INDEX(S88:BE88, 1, COUNTA(S88:BE88)-4):INDEX(S88:BE88, 1, COUNTA(S88:BE88)),INDEX($S$1:$BE$1, 1, COUNTA($S$1:$BE$1)-4):INDEX($S$1:$BE$1, 1, COUNTA($S$1:$BE$1)))</f>
        <v>0.24994393191321507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 t="e">
        <v>#N/A</v>
      </c>
      <c r="T88" s="15" t="e">
        <v>#N/A</v>
      </c>
      <c r="U88" s="15" t="e">
        <v>#N/A</v>
      </c>
      <c r="V88" s="15">
        <v>0.32606863208121789</v>
      </c>
      <c r="W88" s="15">
        <v>0.34726321857443071</v>
      </c>
      <c r="X88" s="15">
        <v>0.3746801270116849</v>
      </c>
      <c r="Y88" s="15">
        <v>0.28930915709999999</v>
      </c>
      <c r="Z88" s="15">
        <v>0.28838506465916453</v>
      </c>
      <c r="AA88" s="15">
        <v>0.19449167922569549</v>
      </c>
      <c r="AB88" s="15">
        <v>0.18093618696761329</v>
      </c>
      <c r="AC88" s="15">
        <v>0.20627636368208321</v>
      </c>
      <c r="AD88" s="15">
        <v>0.16204365046085689</v>
      </c>
      <c r="AE88" s="15">
        <v>0.1824858156617061</v>
      </c>
      <c r="AF88" s="15">
        <v>0.22652964265787359</v>
      </c>
      <c r="AG88" s="16">
        <v>0.2025726363</v>
      </c>
      <c r="AH88" s="16">
        <v>0.187410521</v>
      </c>
      <c r="AI88" s="16">
        <v>0.17807548510000001</v>
      </c>
      <c r="AJ88" s="16">
        <v>0.172793261</v>
      </c>
      <c r="AK88" s="16">
        <v>0.16691828780000001</v>
      </c>
      <c r="AL88" s="16">
        <v>0.1943347728</v>
      </c>
      <c r="AM88" s="16">
        <v>0.21264227259999999</v>
      </c>
      <c r="AN88" s="16">
        <v>0.20808306600000001</v>
      </c>
      <c r="AO88" s="16">
        <v>0.2000995978</v>
      </c>
      <c r="AP88" s="16">
        <v>0.23186649600000001</v>
      </c>
      <c r="AQ88" s="16">
        <v>0.2176400178</v>
      </c>
      <c r="AR88" s="16">
        <v>0.20879027659999999</v>
      </c>
      <c r="AS88" s="16">
        <v>0.22925995091199181</v>
      </c>
      <c r="AT88" s="15">
        <v>0.23248311844348329</v>
      </c>
      <c r="AU88" s="15">
        <v>0.23993253681978799</v>
      </c>
      <c r="AV88" s="15">
        <v>0.2374039319322816</v>
      </c>
    </row>
    <row r="89" spans="1:48" x14ac:dyDescent="0.25">
      <c r="A89" s="15" t="s">
        <v>118</v>
      </c>
      <c r="B89" s="17" t="e">
        <f ca="1">FORECAST(B$1,INDEX(S89:BE89, 1, COUNTA(S89:BE89)-4):INDEX(S89:BE89, 1, COUNTA(S89:BE89)),INDEX($S$1:$BE$1, 1, COUNTA($S$1:$BE$1)-4):INDEX($S$1:$BE$1, 1, COUNTA($S$1:$BE$1)))</f>
        <v>#N/A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 t="e">
        <v>#N/A</v>
      </c>
      <c r="T89" s="15" t="e">
        <v>#N/A</v>
      </c>
      <c r="U89" s="15" t="e">
        <v>#N/A</v>
      </c>
      <c r="V89" s="15">
        <v>4.9339332486008809E-2</v>
      </c>
      <c r="W89" s="15">
        <v>5.5743690511032777E-2</v>
      </c>
      <c r="X89" s="15">
        <v>4.497526479065582E-2</v>
      </c>
      <c r="Y89" s="15">
        <v>3.8660548500000003E-2</v>
      </c>
      <c r="Z89" s="15">
        <v>3.7500080934004087E-2</v>
      </c>
      <c r="AA89" s="15">
        <v>2.911317137630043E-4</v>
      </c>
      <c r="AB89" s="15">
        <v>1.4779775813921831E-4</v>
      </c>
      <c r="AC89" s="15">
        <v>1.6296822385346621E-5</v>
      </c>
      <c r="AD89" s="15">
        <v>5.1119586323585724E-3</v>
      </c>
      <c r="AE89" s="15">
        <v>9.8373356773312663E-11</v>
      </c>
      <c r="AF89" s="15">
        <v>4.2590339255920689E-3</v>
      </c>
      <c r="AG89" s="16">
        <v>3.9014403E-3</v>
      </c>
      <c r="AH89" s="16">
        <v>3.6042476999999999E-3</v>
      </c>
      <c r="AI89" s="16">
        <v>3.3755121999999999E-3</v>
      </c>
      <c r="AJ89" s="16">
        <v>3.2990850999999998E-3</v>
      </c>
      <c r="AK89" s="16">
        <v>3.1870829999999998E-3</v>
      </c>
      <c r="AL89" s="16">
        <v>3.7050078E-3</v>
      </c>
      <c r="AM89" s="16">
        <v>4.0071137999999999E-3</v>
      </c>
      <c r="AN89" s="16">
        <v>3.9443213000000003E-3</v>
      </c>
      <c r="AO89" s="16">
        <v>3.8149493999999999E-3</v>
      </c>
      <c r="AP89" s="16">
        <v>4.4254823999999998E-3</v>
      </c>
      <c r="AQ89" s="16">
        <v>4.1482350000000001E-3</v>
      </c>
      <c r="AR89" s="16">
        <v>3.9819249999999999E-3</v>
      </c>
      <c r="AS89" s="16">
        <v>4.3557082359770554E-3</v>
      </c>
      <c r="AT89" s="15">
        <v>4.4398795600052963E-3</v>
      </c>
      <c r="AU89" s="15">
        <v>4.5793098409580542E-3</v>
      </c>
      <c r="AV89" s="15" t="e">
        <v>#N/A</v>
      </c>
    </row>
    <row r="90" spans="1:48" x14ac:dyDescent="0.25">
      <c r="A90" s="15" t="s">
        <v>119</v>
      </c>
      <c r="B90" s="17">
        <f ca="1">FORECAST(B$1,INDEX(S90:BE90, 1, COUNTA(S90:BE90)-4):INDEX(S90:BE90, 1, COUNTA(S90:BE90)),INDEX($S$1:$BE$1, 1, COUNTA($S$1:$BE$1)-4):INDEX($S$1:$BE$1, 1, COUNTA($S$1:$BE$1)))</f>
        <v>0.86475702238442409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>
        <v>0.72600685518443475</v>
      </c>
      <c r="T90" s="15">
        <v>0.73303361164600322</v>
      </c>
      <c r="U90" s="15">
        <v>0.96854260684922455</v>
      </c>
      <c r="V90" s="15">
        <v>0.9469164820540461</v>
      </c>
      <c r="W90" s="15">
        <v>1.0768667485085861</v>
      </c>
      <c r="X90" s="15">
        <v>1.2407748929683431</v>
      </c>
      <c r="Y90" s="15">
        <v>1.0675362514</v>
      </c>
      <c r="Z90" s="15">
        <v>1.035418901344445</v>
      </c>
      <c r="AA90" s="15">
        <v>0.7739214770525169</v>
      </c>
      <c r="AB90" s="15">
        <v>0.73520100543150713</v>
      </c>
      <c r="AC90" s="15">
        <v>0.82652392947103681</v>
      </c>
      <c r="AD90" s="15">
        <v>0.64059631984443244</v>
      </c>
      <c r="AE90" s="15">
        <v>0.65832558376344974</v>
      </c>
      <c r="AF90" s="15">
        <v>0.79511904356878205</v>
      </c>
      <c r="AG90" s="16">
        <v>0.70538948879999996</v>
      </c>
      <c r="AH90" s="16">
        <v>0.65218861669999995</v>
      </c>
      <c r="AI90" s="16">
        <v>0.61079892579999995</v>
      </c>
      <c r="AJ90" s="16">
        <v>0.59696945000000001</v>
      </c>
      <c r="AK90" s="16">
        <v>0.57670267180000001</v>
      </c>
      <c r="AL90" s="16">
        <v>0.67042115250000001</v>
      </c>
      <c r="AM90" s="16">
        <v>0.72508723900000005</v>
      </c>
      <c r="AN90" s="16">
        <v>0.71372493039999996</v>
      </c>
      <c r="AO90" s="16">
        <v>0.69031510019999998</v>
      </c>
      <c r="AP90" s="16">
        <v>0.80079104580000005</v>
      </c>
      <c r="AQ90" s="16">
        <v>0.75062311729999998</v>
      </c>
      <c r="AR90" s="16">
        <v>0.72052933750000003</v>
      </c>
      <c r="AS90" s="16">
        <v>0.78816540532231139</v>
      </c>
      <c r="AT90" s="15">
        <v>0.80339620638295972</v>
      </c>
      <c r="AU90" s="15">
        <v>0.8286261157213628</v>
      </c>
      <c r="AV90" s="15">
        <v>0.82099124847422233</v>
      </c>
    </row>
    <row r="91" spans="1:48" x14ac:dyDescent="0.25">
      <c r="A91" s="15" t="s">
        <v>120</v>
      </c>
      <c r="B91" s="17">
        <f ca="1">FORECAST(B$1,INDEX(S91:BE91, 1, COUNTA(S91:BE91)-4):INDEX(S91:BE91, 1, COUNTA(S91:BE91)),INDEX($S$1:$BE$1, 1, COUNTA($S$1:$BE$1)-4):INDEX($S$1:$BE$1, 1, COUNTA($S$1:$BE$1)))</f>
        <v>1.729514044821272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 t="e">
        <v>#N/A</v>
      </c>
      <c r="T91" s="15" t="e">
        <v>#N/A</v>
      </c>
      <c r="U91" s="15" t="e">
        <v>#N/A</v>
      </c>
      <c r="V91" s="15" t="e">
        <v>#N/A</v>
      </c>
      <c r="W91" s="15" t="e">
        <v>#N/A</v>
      </c>
      <c r="X91" s="15" t="e">
        <v>#N/A</v>
      </c>
      <c r="Y91" s="15" t="e">
        <v>#N/A</v>
      </c>
      <c r="Z91" s="15" t="e">
        <v>#N/A</v>
      </c>
      <c r="AA91" s="15">
        <v>1.54603338609442</v>
      </c>
      <c r="AB91" s="15">
        <v>1.5815204822033559</v>
      </c>
      <c r="AC91" s="15">
        <v>1.771951614645211</v>
      </c>
      <c r="AD91" s="15">
        <v>1.380267478226203</v>
      </c>
      <c r="AE91" s="15">
        <v>1.3770573698786861</v>
      </c>
      <c r="AF91" s="15">
        <v>1.717505224254845</v>
      </c>
      <c r="AG91" s="16">
        <v>1.4768800744999999</v>
      </c>
      <c r="AH91" s="16">
        <v>1.4087668575000001</v>
      </c>
      <c r="AI91" s="16">
        <v>1.2215978515999999</v>
      </c>
      <c r="AJ91" s="16">
        <v>1.1939389001</v>
      </c>
      <c r="AK91" s="16">
        <v>1.1534053435</v>
      </c>
      <c r="AL91" s="16">
        <v>1.340842305</v>
      </c>
      <c r="AM91" s="16">
        <v>1.4501744781000001</v>
      </c>
      <c r="AN91" s="16">
        <v>1.4274498607999999</v>
      </c>
      <c r="AO91" s="16">
        <v>1.3806302004</v>
      </c>
      <c r="AP91" s="16">
        <v>1.6015820915000001</v>
      </c>
      <c r="AQ91" s="16">
        <v>1.5012462346</v>
      </c>
      <c r="AR91" s="16">
        <v>1.4410586749000001</v>
      </c>
      <c r="AS91" s="16">
        <v>1.5763308105203819</v>
      </c>
      <c r="AT91" s="15">
        <v>1.606792412765917</v>
      </c>
      <c r="AU91" s="15">
        <v>1.6572522314427169</v>
      </c>
      <c r="AV91" s="15">
        <v>1.6419824969484449</v>
      </c>
    </row>
    <row r="92" spans="1:48" x14ac:dyDescent="0.25">
      <c r="A92" s="15" t="s">
        <v>121</v>
      </c>
      <c r="B92" s="17">
        <f ca="1">FORECAST(B$1,INDEX(S92:BE92, 1, COUNTA(S92:BE92)-4):INDEX(S92:BE92, 1, COUNTA(S92:BE92)),INDEX($S$1:$BE$1, 1, COUNTA($S$1:$BE$1)-4):INDEX($S$1:$BE$1, 1, COUNTA($S$1:$BE$1)))</f>
        <v>4.9780394805035155E-5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 t="e">
        <v>#N/A</v>
      </c>
      <c r="T92" s="15" t="e">
        <v>#N/A</v>
      </c>
      <c r="U92" s="15" t="e">
        <v>#N/A</v>
      </c>
      <c r="V92" s="15">
        <v>4.4087885249057641E-4</v>
      </c>
      <c r="W92" s="15">
        <v>2.8196193626646372E-4</v>
      </c>
      <c r="X92" s="15">
        <v>3.2630481870006339E-4</v>
      </c>
      <c r="Y92" s="15">
        <v>2.8093060000000002E-4</v>
      </c>
      <c r="Z92" s="15">
        <v>2.7110941875985178E-4</v>
      </c>
      <c r="AA92" s="15">
        <v>1.4417918363279129E-4</v>
      </c>
      <c r="AB92" s="15">
        <v>1.4135748867827259E-4</v>
      </c>
      <c r="AC92" s="15">
        <v>1.6244220239804361E-4</v>
      </c>
      <c r="AD92" s="15">
        <v>1.3291416754701081E-4</v>
      </c>
      <c r="AE92" s="15">
        <v>1.5151992288882899E-4</v>
      </c>
      <c r="AF92" s="15">
        <v>1.8674300695044541E-4</v>
      </c>
      <c r="AG92" s="16">
        <v>1.668555E-4</v>
      </c>
      <c r="AH92" s="16">
        <v>1.620848E-4</v>
      </c>
      <c r="AI92" s="16">
        <v>1.536601E-4</v>
      </c>
      <c r="AJ92" s="16">
        <v>1.526136E-4</v>
      </c>
      <c r="AK92" s="16">
        <v>1.4350300000000001E-4</v>
      </c>
      <c r="AL92" s="16">
        <v>1.6523190000000001E-4</v>
      </c>
      <c r="AM92" s="16">
        <v>1.785899E-4</v>
      </c>
      <c r="AN92" s="16">
        <v>1.7410050000000001E-4</v>
      </c>
      <c r="AO92" s="16">
        <v>1.6640089999999999E-4</v>
      </c>
      <c r="AP92" s="16">
        <v>1.81843E-4</v>
      </c>
      <c r="AQ92" s="16">
        <v>1.6579809999999999E-4</v>
      </c>
      <c r="AR92" s="16">
        <v>1.4563299999999999E-4</v>
      </c>
      <c r="AS92" s="16">
        <v>1.044054736832684E-4</v>
      </c>
      <c r="AT92" s="15">
        <v>9.4686976543599871E-5</v>
      </c>
      <c r="AU92" s="15">
        <v>7.7504320470928517E-5</v>
      </c>
      <c r="AV92" s="15">
        <v>7.5980733286466895E-5</v>
      </c>
    </row>
    <row r="93" spans="1:48" x14ac:dyDescent="0.25">
      <c r="A93" s="15" t="s">
        <v>122</v>
      </c>
      <c r="B93" s="17">
        <f ca="1">FORECAST(B$1,INDEX(S93:BE93, 1, COUNTA(S93:BE93)-4):INDEX(S93:BE93, 1, COUNTA(S93:BE93)),INDEX($S$1:$BE$1, 1, COUNTA($S$1:$BE$1)-4):INDEX($S$1:$BE$1, 1, COUNTA($S$1:$BE$1)))</f>
        <v>1.3444072515488017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 t="e">
        <v>#N/A</v>
      </c>
      <c r="T93" s="15" t="e">
        <v>#N/A</v>
      </c>
      <c r="U93" s="15" t="e">
        <v>#N/A</v>
      </c>
      <c r="V93" s="15">
        <v>1.110061950542925</v>
      </c>
      <c r="W93" s="15">
        <v>1.236772715804525</v>
      </c>
      <c r="X93" s="15">
        <v>1.35510789567774</v>
      </c>
      <c r="Y93" s="15">
        <v>1.189931965</v>
      </c>
      <c r="Z93" s="15">
        <v>1.1576376836328679</v>
      </c>
      <c r="AA93" s="15">
        <v>0.90300623183168538</v>
      </c>
      <c r="AB93" s="15">
        <v>0.86336009668432045</v>
      </c>
      <c r="AC93" s="15">
        <v>1.036581898594219</v>
      </c>
      <c r="AD93" s="15">
        <v>0.8390604054338614</v>
      </c>
      <c r="AE93" s="15">
        <v>0.96776326964610171</v>
      </c>
      <c r="AF93" s="15">
        <v>1.095809021759852</v>
      </c>
      <c r="AG93" s="16">
        <v>1.0109357236000001</v>
      </c>
      <c r="AH93" s="16">
        <v>1.0346263216</v>
      </c>
      <c r="AI93" s="16">
        <v>0.97137233730000005</v>
      </c>
      <c r="AJ93" s="16">
        <v>0.96247469299999999</v>
      </c>
      <c r="AK93" s="16">
        <v>0.91618139350000005</v>
      </c>
      <c r="AL93" s="16">
        <v>0.98315968340000004</v>
      </c>
      <c r="AM93" s="16">
        <v>1.0749534250999999</v>
      </c>
      <c r="AN93" s="16">
        <v>1.0217600378</v>
      </c>
      <c r="AO93" s="16">
        <v>1.0528618704999999</v>
      </c>
      <c r="AP93" s="16">
        <v>1.1559953391</v>
      </c>
      <c r="AQ93" s="16">
        <v>1.0975982053</v>
      </c>
      <c r="AR93" s="16">
        <v>1.0633676216000001</v>
      </c>
      <c r="AS93" s="16">
        <v>1.145387265364928</v>
      </c>
      <c r="AT93" s="15">
        <v>1.1950031192829591</v>
      </c>
      <c r="AU93" s="15">
        <v>1.2255058707715489</v>
      </c>
      <c r="AV93" s="15">
        <v>1.290674334353664</v>
      </c>
    </row>
    <row r="94" spans="1:48" x14ac:dyDescent="0.25">
      <c r="A94" s="15" t="s">
        <v>123</v>
      </c>
      <c r="B94" s="17">
        <f ca="1">FORECAST(B$1,INDEX(S94:BE94, 1, COUNTA(S94:BE94)-4):INDEX(S94:BE94, 1, COUNTA(S94:BE94)),INDEX($S$1:$BE$1, 1, COUNTA($S$1:$BE$1)-4):INDEX($S$1:$BE$1, 1, COUNTA($S$1:$BE$1)))</f>
        <v>0.12035136854504058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 t="e">
        <v>#N/A</v>
      </c>
      <c r="T94" s="15" t="e">
        <v>#N/A</v>
      </c>
      <c r="U94" s="15" t="e">
        <v>#N/A</v>
      </c>
      <c r="V94" s="15">
        <v>0.40723167560099988</v>
      </c>
      <c r="W94" s="15">
        <v>0.42030281136349429</v>
      </c>
      <c r="X94" s="15">
        <v>0.43827293070520962</v>
      </c>
      <c r="Y94" s="15">
        <v>0.3388680724</v>
      </c>
      <c r="Z94" s="15">
        <v>0.33478456996436118</v>
      </c>
      <c r="AA94" s="15">
        <v>0.33524880434008553</v>
      </c>
      <c r="AB94" s="15">
        <v>0.26598269087720933</v>
      </c>
      <c r="AC94" s="15">
        <v>0.27293673370930449</v>
      </c>
      <c r="AD94" s="15">
        <v>0.20814672314301499</v>
      </c>
      <c r="AE94" s="15">
        <v>0.20040520813358151</v>
      </c>
      <c r="AF94" s="15">
        <v>0.23622776499507819</v>
      </c>
      <c r="AG94" s="16">
        <v>0.2091070206</v>
      </c>
      <c r="AH94" s="16">
        <v>0.19996103279999999</v>
      </c>
      <c r="AI94" s="16">
        <v>0.16467139280000001</v>
      </c>
      <c r="AJ94" s="16">
        <v>0.14470539800000001</v>
      </c>
      <c r="AK94" s="16">
        <v>0.13160423020000001</v>
      </c>
      <c r="AL94" s="16">
        <v>0.13508448919999999</v>
      </c>
      <c r="AM94" s="16">
        <v>0.1338522939</v>
      </c>
      <c r="AN94" s="16">
        <v>0.13597350550000001</v>
      </c>
      <c r="AO94" s="16">
        <v>0.14482793529999999</v>
      </c>
      <c r="AP94" s="16">
        <v>0.14491326860000001</v>
      </c>
      <c r="AQ94" s="16">
        <v>0.1311207539</v>
      </c>
      <c r="AR94" s="16">
        <v>0.12743434040000001</v>
      </c>
      <c r="AS94" s="16">
        <v>0.12595447854181499</v>
      </c>
      <c r="AT94" s="15">
        <v>0.1216536924192736</v>
      </c>
      <c r="AU94" s="15">
        <v>0.1218565865144729</v>
      </c>
      <c r="AV94" s="15">
        <v>0.1233269010226638</v>
      </c>
    </row>
    <row r="95" spans="1:48" x14ac:dyDescent="0.25">
      <c r="A95" s="15" t="s">
        <v>124</v>
      </c>
      <c r="B95" s="17">
        <f ca="1">FORECAST(B$1,INDEX(S95:BE95, 1, COUNTA(S95:BE95)-4):INDEX(S95:BE95, 1, COUNTA(S95:BE95)),INDEX($S$1:$BE$1, 1, COUNTA($S$1:$BE$1)-4):INDEX($S$1:$BE$1, 1, COUNTA($S$1:$BE$1)))</f>
        <v>6.6507271958209158E-2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 t="e">
        <v>#N/A</v>
      </c>
      <c r="T95" s="15" t="e">
        <v>#N/A</v>
      </c>
      <c r="U95" s="15" t="e">
        <v>#N/A</v>
      </c>
      <c r="V95" s="15">
        <v>0.1316639490496489</v>
      </c>
      <c r="W95" s="15">
        <v>0.1452449701666895</v>
      </c>
      <c r="X95" s="15">
        <v>0.1597116453432732</v>
      </c>
      <c r="Y95" s="15">
        <v>0.12743834070000001</v>
      </c>
      <c r="Z95" s="15">
        <v>0.125636072108224</v>
      </c>
      <c r="AA95" s="15">
        <v>8.4833898058698995E-2</v>
      </c>
      <c r="AB95" s="15">
        <v>7.7780436354073487E-2</v>
      </c>
      <c r="AC95" s="15">
        <v>8.7280223433968032E-2</v>
      </c>
      <c r="AD95" s="15">
        <v>6.7623867401627E-2</v>
      </c>
      <c r="AE95" s="15">
        <v>6.8611406311152826E-2</v>
      </c>
      <c r="AF95" s="15">
        <v>8.4072852771164455E-2</v>
      </c>
      <c r="AG95" s="16">
        <v>7.4725123000000004E-2</v>
      </c>
      <c r="AH95" s="16">
        <v>6.9032929399999998E-2</v>
      </c>
      <c r="AI95" s="16">
        <v>6.4109043899999996E-2</v>
      </c>
      <c r="AJ95" s="16">
        <v>6.09090241E-2</v>
      </c>
      <c r="AK95" s="16">
        <v>5.9932731000000003E-2</v>
      </c>
      <c r="AL95" s="16">
        <v>6.2744233900000002E-2</v>
      </c>
      <c r="AM95" s="16">
        <v>6.4116183199999996E-2</v>
      </c>
      <c r="AN95" s="16">
        <v>6.07813439E-2</v>
      </c>
      <c r="AO95" s="16">
        <v>5.8413347300000001E-2</v>
      </c>
      <c r="AP95" s="16">
        <v>6.5117361900000004E-2</v>
      </c>
      <c r="AQ95" s="16">
        <v>6.0820917500000002E-2</v>
      </c>
      <c r="AR95" s="16">
        <v>5.9825483200000001E-2</v>
      </c>
      <c r="AS95" s="16">
        <v>6.4099419566655186E-2</v>
      </c>
      <c r="AT95" s="15">
        <v>6.5210865540293123E-2</v>
      </c>
      <c r="AU95" s="15">
        <v>6.7059597565903059E-2</v>
      </c>
      <c r="AV95" s="15">
        <v>6.2844294129830447E-2</v>
      </c>
    </row>
    <row r="96" spans="1:48" x14ac:dyDescent="0.25">
      <c r="A96" s="15" t="s">
        <v>125</v>
      </c>
      <c r="B96" s="17">
        <f ca="1">FORECAST(B$1,INDEX(S96:BE96, 1, COUNTA(S96:BE96)-4):INDEX(S96:BE96, 1, COUNTA(S96:BE96)),INDEX($S$1:$BE$1, 1, COUNTA($S$1:$BE$1)-4):INDEX($S$1:$BE$1, 1, COUNTA($S$1:$BE$1)))</f>
        <v>2.1332484244947257E-4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 t="e">
        <v>#N/A</v>
      </c>
      <c r="T96" s="15" t="e">
        <v>#N/A</v>
      </c>
      <c r="U96" s="15" t="e">
        <v>#N/A</v>
      </c>
      <c r="V96" s="15">
        <v>5.8519137128724454E-4</v>
      </c>
      <c r="W96" s="15">
        <v>6.1173498189551537E-4</v>
      </c>
      <c r="X96" s="15">
        <v>6.1193111202157769E-4</v>
      </c>
      <c r="Y96" s="15">
        <v>3.6006729999999999E-4</v>
      </c>
      <c r="Z96" s="15">
        <v>3.5586346548550641E-4</v>
      </c>
      <c r="AA96" s="15">
        <v>2.605275713458692E-4</v>
      </c>
      <c r="AB96" s="15">
        <v>2.4142739402972311E-4</v>
      </c>
      <c r="AC96" s="15">
        <v>2.9607940446650199E-4</v>
      </c>
      <c r="AD96" s="15">
        <v>2.4834139602604742E-4</v>
      </c>
      <c r="AE96" s="15">
        <v>3.3012669564343069E-4</v>
      </c>
      <c r="AF96" s="15">
        <v>3.1552342998761171E-4</v>
      </c>
      <c r="AG96" s="16">
        <v>3.0234069999999998E-4</v>
      </c>
      <c r="AH96" s="16">
        <v>3.2691159999999998E-4</v>
      </c>
      <c r="AI96" s="16">
        <v>2.8409250000000001E-4</v>
      </c>
      <c r="AJ96" s="16">
        <v>2.9789969999999998E-4</v>
      </c>
      <c r="AK96" s="16">
        <v>2.6106959999999999E-4</v>
      </c>
      <c r="AL96" s="16">
        <v>2.7937079999999998E-4</v>
      </c>
      <c r="AM96" s="16">
        <v>2.5718760000000002E-4</v>
      </c>
      <c r="AN96" s="16">
        <v>2.5372380000000003E-4</v>
      </c>
      <c r="AO96" s="16">
        <v>2.4752859999999999E-4</v>
      </c>
      <c r="AP96" s="16">
        <v>2.5124830000000003E-4</v>
      </c>
      <c r="AQ96" s="16">
        <v>2.1662100000000001E-4</v>
      </c>
      <c r="AR96" s="16">
        <v>2.0892099999999999E-4</v>
      </c>
      <c r="AS96" s="16">
        <v>2.2887944837382299E-4</v>
      </c>
      <c r="AT96" s="15">
        <v>2.2350429601490881E-4</v>
      </c>
      <c r="AU96" s="15">
        <v>2.207965700409064E-4</v>
      </c>
      <c r="AV96" s="15">
        <v>2.0585255382927529E-4</v>
      </c>
    </row>
    <row r="97" spans="1:48" x14ac:dyDescent="0.25">
      <c r="A97" s="15" t="s">
        <v>126</v>
      </c>
      <c r="B97" s="17">
        <f ca="1">FORECAST(B$1,INDEX(S97:BE97, 1, COUNTA(S97:BE97)-4):INDEX(S97:BE97, 1, COUNTA(S97:BE97)),INDEX($S$1:$BE$1, 1, COUNTA($S$1:$BE$1)-4):INDEX($S$1:$BE$1, 1, COUNTA($S$1:$BE$1)))</f>
        <v>1.4658684389260657E-2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 t="e">
        <v>#N/A</v>
      </c>
      <c r="T97" s="15" t="e">
        <v>#N/A</v>
      </c>
      <c r="U97" s="15" t="e">
        <v>#N/A</v>
      </c>
      <c r="V97" s="15">
        <v>0.24192188831832279</v>
      </c>
      <c r="W97" s="15">
        <v>0.26450764942897947</v>
      </c>
      <c r="X97" s="15">
        <v>0.29791771682034301</v>
      </c>
      <c r="Y97" s="15">
        <v>0.25102175830000001</v>
      </c>
      <c r="Z97" s="15">
        <v>0.2482297402424023</v>
      </c>
      <c r="AA97" s="15">
        <v>0.17788697016039839</v>
      </c>
      <c r="AB97" s="15">
        <v>0.16987518233034801</v>
      </c>
      <c r="AC97" s="15">
        <v>0.18873557003744459</v>
      </c>
      <c r="AD97" s="15">
        <v>0.14080280925798519</v>
      </c>
      <c r="AE97" s="15">
        <v>0.13580390234805911</v>
      </c>
      <c r="AF97" s="15">
        <v>0.1406269878194763</v>
      </c>
      <c r="AG97" s="16">
        <v>0.1053436318</v>
      </c>
      <c r="AH97" s="16">
        <v>7.8081171199999994E-2</v>
      </c>
      <c r="AI97" s="16">
        <v>7.0246338500000005E-2</v>
      </c>
      <c r="AJ97" s="16">
        <v>6.4521926699999996E-2</v>
      </c>
      <c r="AK97" s="16">
        <v>5.9502901400000002E-2</v>
      </c>
      <c r="AL97" s="16">
        <v>6.5605878699999995E-2</v>
      </c>
      <c r="AM97" s="16">
        <v>6.7561614899999997E-2</v>
      </c>
      <c r="AN97" s="16">
        <v>6.2266079000000002E-2</v>
      </c>
      <c r="AO97" s="16">
        <v>5.0095436399999999E-2</v>
      </c>
      <c r="AP97" s="16">
        <v>5.4720883999999997E-2</v>
      </c>
      <c r="AQ97" s="16">
        <v>4.2681326399999997E-2</v>
      </c>
      <c r="AR97" s="16">
        <v>3.11923242E-2</v>
      </c>
      <c r="AS97" s="16">
        <v>2.9931524594124299E-2</v>
      </c>
      <c r="AT97" s="15">
        <v>2.9864709701012241E-2</v>
      </c>
      <c r="AU97" s="15">
        <v>2.8854376159319951E-2</v>
      </c>
      <c r="AV97" s="15">
        <v>1.216079563601378E-2</v>
      </c>
    </row>
    <row r="98" spans="1:48" x14ac:dyDescent="0.25">
      <c r="A98" s="15" t="s">
        <v>127</v>
      </c>
      <c r="B98" s="17">
        <f ca="1">FORECAST(B$1,INDEX(S98:BE98, 1, COUNTA(S98:BE98)-4):INDEX(S98:BE98, 1, COUNTA(S98:BE98)),INDEX($S$1:$BE$1, 1, COUNTA($S$1:$BE$1)-4):INDEX($S$1:$BE$1, 1, COUNTA($S$1:$BE$1)))</f>
        <v>8.845215551657537E-2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 t="e">
        <v>#N/A</v>
      </c>
      <c r="T98" s="15" t="e">
        <v>#N/A</v>
      </c>
      <c r="U98" s="15" t="e">
        <v>#N/A</v>
      </c>
      <c r="V98" s="15" t="e">
        <v>#N/A</v>
      </c>
      <c r="W98" s="15" t="e">
        <v>#N/A</v>
      </c>
      <c r="X98" s="15">
        <v>0.30844997339250507</v>
      </c>
      <c r="Y98" s="15">
        <v>0.20279938489999999</v>
      </c>
      <c r="Z98" s="15">
        <v>0.2044405090408857</v>
      </c>
      <c r="AA98" s="15">
        <v>0.25309161035739208</v>
      </c>
      <c r="AB98" s="15">
        <v>0.2139087065586571</v>
      </c>
      <c r="AC98" s="15">
        <v>0.22901951478265761</v>
      </c>
      <c r="AD98" s="15">
        <v>0.1834163889700724</v>
      </c>
      <c r="AE98" s="15">
        <v>0.16761025994417919</v>
      </c>
      <c r="AF98" s="15">
        <v>0.20315058287998489</v>
      </c>
      <c r="AG98" s="16">
        <v>0.1943731796</v>
      </c>
      <c r="AH98" s="16">
        <v>0.19454019219999999</v>
      </c>
      <c r="AI98" s="16">
        <v>0.15929223989999999</v>
      </c>
      <c r="AJ98" s="16">
        <v>0.12984972920000001</v>
      </c>
      <c r="AK98" s="16">
        <v>0.1091721697</v>
      </c>
      <c r="AL98" s="16">
        <v>0.112067443</v>
      </c>
      <c r="AM98" s="16">
        <v>9.8220734000000004E-2</v>
      </c>
      <c r="AN98" s="16">
        <v>0.1063403705</v>
      </c>
      <c r="AO98" s="16">
        <v>0.11646984639999999</v>
      </c>
      <c r="AP98" s="16">
        <v>0.10427851859999999</v>
      </c>
      <c r="AQ98" s="16">
        <v>8.6688360899999997E-2</v>
      </c>
      <c r="AR98" s="16">
        <v>9.6887582599999994E-2</v>
      </c>
      <c r="AS98" s="16">
        <v>9.5759089273705897E-2</v>
      </c>
      <c r="AT98" s="15">
        <v>8.8355311953058083E-2</v>
      </c>
      <c r="AU98" s="15">
        <v>8.9952548572398747E-2</v>
      </c>
      <c r="AV98" s="15">
        <v>9.2669701008918789E-2</v>
      </c>
    </row>
    <row r="99" spans="1:48" x14ac:dyDescent="0.25">
      <c r="A99" s="15" t="s">
        <v>128</v>
      </c>
      <c r="B99" s="17">
        <f ca="1">FORECAST(B$1,INDEX(S99:BE99, 1, COUNTA(S99:BE99)-4):INDEX(S99:BE99, 1, COUNTA(S99:BE99)),INDEX($S$1:$BE$1, 1, COUNTA($S$1:$BE$1)-4):INDEX($S$1:$BE$1, 1, COUNTA($S$1:$BE$1)))</f>
        <v>0.41680515360447501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 t="e">
        <v>#N/A</v>
      </c>
      <c r="T99" s="15" t="e">
        <v>#N/A</v>
      </c>
      <c r="U99" s="15" t="e">
        <v>#N/A</v>
      </c>
      <c r="V99" s="15">
        <v>0.714335377197298</v>
      </c>
      <c r="W99" s="15">
        <v>0.8827324771976246</v>
      </c>
      <c r="X99" s="15">
        <v>0.74569401939085733</v>
      </c>
      <c r="Y99" s="15">
        <v>0.54555653319999997</v>
      </c>
      <c r="Z99" s="15">
        <v>0.52947557455113825</v>
      </c>
      <c r="AA99" s="15">
        <v>0.48758676643300031</v>
      </c>
      <c r="AB99" s="15">
        <v>0.47797252105084898</v>
      </c>
      <c r="AC99" s="15">
        <v>0.55253763513286103</v>
      </c>
      <c r="AD99" s="15">
        <v>0.43132339664511399</v>
      </c>
      <c r="AE99" s="15">
        <v>0.50273097651939191</v>
      </c>
      <c r="AF99" s="15">
        <v>0.60953183738192085</v>
      </c>
      <c r="AG99" s="16">
        <v>0.52551858060000001</v>
      </c>
      <c r="AH99" s="16">
        <v>0.51001150169999998</v>
      </c>
      <c r="AI99" s="16">
        <v>0.57415098880000004</v>
      </c>
      <c r="AJ99" s="16">
        <v>0.55548149400000002</v>
      </c>
      <c r="AK99" s="16">
        <v>0.41666535049999998</v>
      </c>
      <c r="AL99" s="16">
        <v>0.50107403449999999</v>
      </c>
      <c r="AM99" s="16">
        <v>0.47130845129999999</v>
      </c>
      <c r="AN99" s="16">
        <v>0.43437044070000003</v>
      </c>
      <c r="AO99" s="16">
        <v>0.42743127600000003</v>
      </c>
      <c r="AP99" s="16">
        <v>0.47087056939999999</v>
      </c>
      <c r="AQ99" s="16">
        <v>0.43217299869999998</v>
      </c>
      <c r="AR99" s="16">
        <v>0.41070366149999998</v>
      </c>
      <c r="AS99" s="16">
        <v>0.44768383052210148</v>
      </c>
      <c r="AT99" s="15">
        <v>0.45633259213407501</v>
      </c>
      <c r="AU99" s="15">
        <v>0.43197951982006472</v>
      </c>
      <c r="AV99" s="15">
        <v>0.39824840364979769</v>
      </c>
    </row>
    <row r="100" spans="1:48" x14ac:dyDescent="0.25">
      <c r="A100" s="15" t="s">
        <v>129</v>
      </c>
      <c r="B100" s="17">
        <f ca="1">FORECAST(B$1,INDEX(S100:BE100, 1, COUNTA(S100:BE100)-4):INDEX(S100:BE100, 1, COUNTA(S100:BE100)),INDEX($S$1:$BE$1, 1, COUNTA($S$1:$BE$1)-4):INDEX($S$1:$BE$1, 1, COUNTA($S$1:$BE$1)))</f>
        <v>2.5260376502438953E-3</v>
      </c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 t="e">
        <v>#N/A</v>
      </c>
      <c r="T100" s="15" t="e">
        <v>#N/A</v>
      </c>
      <c r="U100" s="15" t="e">
        <v>#N/A</v>
      </c>
      <c r="V100" s="15" t="e">
        <v>#N/A</v>
      </c>
      <c r="W100" s="15" t="e">
        <v>#N/A</v>
      </c>
      <c r="X100" s="15" t="e">
        <v>#N/A</v>
      </c>
      <c r="Y100" s="15" t="e">
        <v>#N/A</v>
      </c>
      <c r="Z100" s="15" t="e">
        <v>#N/A</v>
      </c>
      <c r="AA100" s="15" t="e">
        <v>#N/A</v>
      </c>
      <c r="AB100" s="15" t="e">
        <v>#N/A</v>
      </c>
      <c r="AC100" s="15" t="e">
        <v>#N/A</v>
      </c>
      <c r="AD100" s="15">
        <v>0.63721063925490706</v>
      </c>
      <c r="AE100" s="15">
        <v>0.63580932859297845</v>
      </c>
      <c r="AF100" s="15">
        <v>0.66875734351216187</v>
      </c>
      <c r="AG100" s="16">
        <v>0.63457586200000005</v>
      </c>
      <c r="AH100" s="16">
        <v>0.4671838136</v>
      </c>
      <c r="AI100" s="16">
        <v>0.4575272722</v>
      </c>
      <c r="AJ100" s="16">
        <v>0.27070416450000001</v>
      </c>
      <c r="AK100" s="16">
        <v>0.20297498750000001</v>
      </c>
      <c r="AL100" s="16">
        <v>0.225686097</v>
      </c>
      <c r="AM100" s="16">
        <v>0.23809294759999999</v>
      </c>
      <c r="AN100" s="16">
        <v>0.21337068170000001</v>
      </c>
      <c r="AO100" s="16">
        <v>7.6026163899999999E-2</v>
      </c>
      <c r="AP100" s="16">
        <v>3.5413285400000001E-2</v>
      </c>
      <c r="AQ100" s="16">
        <v>2.7149746700000001E-2</v>
      </c>
      <c r="AR100" s="16">
        <v>3.2806997E-3</v>
      </c>
      <c r="AS100" s="16">
        <v>2.7893642411437689E-3</v>
      </c>
      <c r="AT100" s="15">
        <v>2.752908279572266E-3</v>
      </c>
      <c r="AU100" s="15">
        <v>2.7577371558356349E-3</v>
      </c>
      <c r="AV100" s="15">
        <v>2.7347546506574852E-3</v>
      </c>
    </row>
    <row r="101" spans="1:48" x14ac:dyDescent="0.25">
      <c r="A101" s="15" t="s">
        <v>130</v>
      </c>
      <c r="B101" s="17">
        <f ca="1">FORECAST(B$1,INDEX(S101:BE101, 1, COUNTA(S101:BE101)-4):INDEX(S101:BE101, 1, COUNTA(S101:BE101)),INDEX($S$1:$BE$1, 1, COUNTA($S$1:$BE$1)-4):INDEX($S$1:$BE$1, 1, COUNTA($S$1:$BE$1)))</f>
        <v>0.21381005504077244</v>
      </c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 t="e">
        <v>#N/A</v>
      </c>
      <c r="T101" s="15" t="e">
        <v>#N/A</v>
      </c>
      <c r="U101" s="15" t="e">
        <v>#N/A</v>
      </c>
      <c r="V101" s="15">
        <v>0.2358358030776106</v>
      </c>
      <c r="W101" s="15">
        <v>0.2669583275381251</v>
      </c>
      <c r="X101" s="15">
        <v>0.30736392970337928</v>
      </c>
      <c r="Y101" s="15">
        <v>0.26445307880000002</v>
      </c>
      <c r="Z101" s="15">
        <v>0.25518933954162393</v>
      </c>
      <c r="AA101" s="15">
        <v>0.19244569440023279</v>
      </c>
      <c r="AB101" s="15">
        <v>0.18274926184002571</v>
      </c>
      <c r="AC101" s="15">
        <v>0.2050730727112261</v>
      </c>
      <c r="AD101" s="15">
        <v>0.1587362500047666</v>
      </c>
      <c r="AE101" s="15">
        <v>0.16351937474043879</v>
      </c>
      <c r="AF101" s="15">
        <v>0.19921811894392871</v>
      </c>
      <c r="AG101" s="16">
        <v>0.1764853763</v>
      </c>
      <c r="AH101" s="16">
        <v>0.16280089950000001</v>
      </c>
      <c r="AI101" s="16">
        <v>0.15272411960000001</v>
      </c>
      <c r="AJ101" s="16">
        <v>0.14931309970000001</v>
      </c>
      <c r="AK101" s="16">
        <v>0.1443638511</v>
      </c>
      <c r="AL101" s="16">
        <v>0.16791654089999999</v>
      </c>
      <c r="AM101" s="16">
        <v>0.18157653909999999</v>
      </c>
      <c r="AN101" s="16">
        <v>0.178344214</v>
      </c>
      <c r="AO101" s="16">
        <v>0.17078302740000001</v>
      </c>
      <c r="AP101" s="16">
        <v>0.19826138600000001</v>
      </c>
      <c r="AQ101" s="16">
        <v>0.18806542109999999</v>
      </c>
      <c r="AR101" s="16">
        <v>0.17971437200000001</v>
      </c>
      <c r="AS101" s="16">
        <v>0.1949575650814509</v>
      </c>
      <c r="AT101" s="15">
        <v>0.19877642875384449</v>
      </c>
      <c r="AU101" s="15">
        <v>0.20595319103309029</v>
      </c>
      <c r="AV101" s="15">
        <v>0.20307459885200371</v>
      </c>
    </row>
    <row r="102" spans="1:48" x14ac:dyDescent="0.25">
      <c r="A102" s="15" t="s">
        <v>131</v>
      </c>
      <c r="B102" s="17">
        <f ca="1">FORECAST(B$1,INDEX(S102:BE102, 1, COUNTA(S102:BE102)-4):INDEX(S102:BE102, 1, COUNTA(S102:BE102)),INDEX($S$1:$BE$1, 1, COUNTA($S$1:$BE$1)-4):INDEX($S$1:$BE$1, 1, COUNTA($S$1:$BE$1)))</f>
        <v>4.6246811714735436E-2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 t="e">
        <v>#N/A</v>
      </c>
      <c r="T102" s="15" t="e">
        <v>#N/A</v>
      </c>
      <c r="U102" s="15" t="e">
        <v>#N/A</v>
      </c>
      <c r="V102" s="15">
        <v>0.1610734222050689</v>
      </c>
      <c r="W102" s="15">
        <v>0.17084905144607401</v>
      </c>
      <c r="X102" s="15">
        <v>0.18523196076571649</v>
      </c>
      <c r="Y102" s="15">
        <v>0.14671250969999999</v>
      </c>
      <c r="Z102" s="15">
        <v>0.14447705600155039</v>
      </c>
      <c r="AA102" s="15">
        <v>9.7596610168244238E-2</v>
      </c>
      <c r="AB102" s="15">
        <v>8.9647672047801524E-2</v>
      </c>
      <c r="AC102" s="15">
        <v>9.6006202820528519E-2</v>
      </c>
      <c r="AD102" s="15">
        <v>6.9556135634998628E-2</v>
      </c>
      <c r="AE102" s="15">
        <v>6.6972261779354253E-2</v>
      </c>
      <c r="AF102" s="15">
        <v>8.0424724985463561E-2</v>
      </c>
      <c r="AG102" s="16">
        <v>6.6932035000000001E-2</v>
      </c>
      <c r="AH102" s="16">
        <v>5.8901657500000003E-2</v>
      </c>
      <c r="AI102" s="16">
        <v>5.2541843099999999E-2</v>
      </c>
      <c r="AJ102" s="16">
        <v>4.86032588E-2</v>
      </c>
      <c r="AK102" s="16">
        <v>4.4533025499999997E-2</v>
      </c>
      <c r="AL102" s="16">
        <v>4.9825165800000001E-2</v>
      </c>
      <c r="AM102" s="16">
        <v>5.1292038800000002E-2</v>
      </c>
      <c r="AN102" s="16">
        <v>4.8175830599999997E-2</v>
      </c>
      <c r="AO102" s="16">
        <v>4.4215538300000003E-2</v>
      </c>
      <c r="AP102" s="16">
        <v>4.76873269E-2</v>
      </c>
      <c r="AQ102" s="16">
        <v>4.3132828999999998E-2</v>
      </c>
      <c r="AR102" s="16">
        <v>4.0883612999999999E-2</v>
      </c>
      <c r="AS102" s="16">
        <v>4.3879176661249422E-2</v>
      </c>
      <c r="AT102" s="15">
        <v>4.3925142031593881E-2</v>
      </c>
      <c r="AU102" s="15">
        <v>4.5009737928705239E-2</v>
      </c>
      <c r="AV102" s="15">
        <v>4.462284651273607E-2</v>
      </c>
    </row>
    <row r="103" spans="1:48" x14ac:dyDescent="0.25">
      <c r="A103" s="15" t="s">
        <v>132</v>
      </c>
      <c r="B103" s="17">
        <f ca="1">FORECAST(B$1,INDEX(S103:BE103, 1, COUNTA(S103:BE103)-4):INDEX(S103:BE103, 1, COUNTA(S103:BE103)),INDEX($S$1:$BE$1, 1, COUNTA($S$1:$BE$1)-4):INDEX($S$1:$BE$1, 1, COUNTA($S$1:$BE$1)))</f>
        <v>1.729514044821272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>
        <v>1.460261353899001</v>
      </c>
      <c r="T103" s="15">
        <v>1.474309569685001</v>
      </c>
      <c r="U103" s="15">
        <v>1.9481019378820019</v>
      </c>
      <c r="V103" s="15">
        <v>1.8748946344670021</v>
      </c>
      <c r="W103" s="15">
        <v>2.164666154362437</v>
      </c>
      <c r="X103" s="15">
        <v>2.4691420370070061</v>
      </c>
      <c r="Y103" s="15">
        <v>2.1243971403000002</v>
      </c>
      <c r="Z103" s="15">
        <v>2.0501294246620021</v>
      </c>
      <c r="AA103" s="15">
        <v>1.54603338609442</v>
      </c>
      <c r="AB103" s="15">
        <v>1.463050007820121</v>
      </c>
      <c r="AC103" s="15">
        <v>1.6406499999999999</v>
      </c>
      <c r="AD103" s="15">
        <v>1.277989658089641</v>
      </c>
      <c r="AE103" s="15">
        <v>1.3133595396080799</v>
      </c>
      <c r="AF103" s="15">
        <v>1.5902380871375621</v>
      </c>
      <c r="AG103" s="16">
        <v>1.4119312325</v>
      </c>
      <c r="AH103" s="16">
        <v>1.3043772333999999</v>
      </c>
      <c r="AI103" s="16">
        <v>1.2215978515999999</v>
      </c>
      <c r="AJ103" s="16">
        <v>1.1939389001</v>
      </c>
      <c r="AK103" s="16">
        <v>1.1534053435</v>
      </c>
      <c r="AL103" s="16">
        <v>1.340842305</v>
      </c>
      <c r="AM103" s="16">
        <v>1.4501744781000001</v>
      </c>
      <c r="AN103" s="16">
        <v>1.4274498607999999</v>
      </c>
      <c r="AO103" s="16">
        <v>1.3806302004</v>
      </c>
      <c r="AP103" s="16">
        <v>1.6015820915000001</v>
      </c>
      <c r="AQ103" s="16">
        <v>1.5012462346</v>
      </c>
      <c r="AR103" s="16">
        <v>1.4410586749000001</v>
      </c>
      <c r="AS103" s="16">
        <v>1.5763308105203819</v>
      </c>
      <c r="AT103" s="15">
        <v>1.606792412765917</v>
      </c>
      <c r="AU103" s="15">
        <v>1.6572522314427169</v>
      </c>
      <c r="AV103" s="15">
        <v>1.6419824969484449</v>
      </c>
    </row>
    <row r="104" spans="1:48" x14ac:dyDescent="0.25">
      <c r="A104" s="15" t="s">
        <v>133</v>
      </c>
      <c r="B104" s="17">
        <f ca="1">FORECAST(B$1,INDEX(S104:BE104, 1, COUNTA(S104:BE104)-4):INDEX(S104:BE104, 1, COUNTA(S104:BE104)),INDEX($S$1:$BE$1, 1, COUNTA($S$1:$BE$1)-4):INDEX($S$1:$BE$1, 1, COUNTA($S$1:$BE$1)))</f>
        <v>3.424619001991769E-3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 t="e">
        <v>#N/A</v>
      </c>
      <c r="T104" s="15" t="e">
        <v>#N/A</v>
      </c>
      <c r="U104" s="15" t="e">
        <v>#N/A</v>
      </c>
      <c r="V104" s="15" t="e">
        <v>#N/A</v>
      </c>
      <c r="W104" s="15" t="e">
        <v>#N/A</v>
      </c>
      <c r="X104" s="15">
        <v>1.6904984506415189E-2</v>
      </c>
      <c r="Y104" s="15">
        <v>1.3812725200000001E-2</v>
      </c>
      <c r="Z104" s="15">
        <v>1.3432901485139559E-2</v>
      </c>
      <c r="AA104" s="15">
        <v>1.138158339269413E-2</v>
      </c>
      <c r="AB104" s="15">
        <v>1.0818575082020131E-2</v>
      </c>
      <c r="AC104" s="15">
        <v>1.392269178547184E-2</v>
      </c>
      <c r="AD104" s="15">
        <v>1.0497235263118101E-2</v>
      </c>
      <c r="AE104" s="15">
        <v>1.089563248388984E-2</v>
      </c>
      <c r="AF104" s="15">
        <v>1.058218700200369E-2</v>
      </c>
      <c r="AG104" s="16">
        <v>9.6017082999999993E-3</v>
      </c>
      <c r="AH104" s="16">
        <v>8.9494150000000005E-3</v>
      </c>
      <c r="AI104" s="16">
        <v>8.2596206999999994E-3</v>
      </c>
      <c r="AJ104" s="16">
        <v>7.9098308999999995E-3</v>
      </c>
      <c r="AK104" s="16">
        <v>6.3400050999999997E-3</v>
      </c>
      <c r="AL104" s="16">
        <v>7.2162221E-3</v>
      </c>
      <c r="AM104" s="16">
        <v>4.2351144E-3</v>
      </c>
      <c r="AN104" s="16">
        <v>4.5522525000000003E-3</v>
      </c>
      <c r="AO104" s="16">
        <v>4.3257783000000003E-3</v>
      </c>
      <c r="AP104" s="16">
        <v>4.1284214000000003E-3</v>
      </c>
      <c r="AQ104" s="16">
        <v>3.5851182000000001E-3</v>
      </c>
      <c r="AR104" s="16">
        <v>3.3778876999999998E-3</v>
      </c>
      <c r="AS104" s="16">
        <v>3.2819660051582079E-3</v>
      </c>
      <c r="AT104" s="15">
        <v>3.4815426729077662E-3</v>
      </c>
      <c r="AU104" s="15">
        <v>3.7580489180076239E-3</v>
      </c>
      <c r="AV104" s="15">
        <v>3.1607971111527822E-3</v>
      </c>
    </row>
    <row r="105" spans="1:48" x14ac:dyDescent="0.25">
      <c r="A105" s="15" t="s">
        <v>134</v>
      </c>
      <c r="B105" s="17">
        <f ca="1">FORECAST(B$1,INDEX(S105:BE105, 1, COUNTA(S105:BE105)-4):INDEX(S105:BE105, 1, COUNTA(S105:BE105)),INDEX($S$1:$BE$1, 1, COUNTA($S$1:$BE$1)-4):INDEX($S$1:$BE$1, 1, COUNTA($S$1:$BE$1)))</f>
        <v>1.729514044821272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 t="e">
        <v>#N/A</v>
      </c>
      <c r="T105" s="15" t="e">
        <v>#N/A</v>
      </c>
      <c r="U105" s="15" t="e">
        <v>#N/A</v>
      </c>
      <c r="V105" s="15">
        <v>1.8748946344670021</v>
      </c>
      <c r="W105" s="15">
        <v>2.1321961620470038</v>
      </c>
      <c r="X105" s="15">
        <v>2.4691420370070061</v>
      </c>
      <c r="Y105" s="15">
        <v>2.1243971403000002</v>
      </c>
      <c r="Z105" s="15">
        <v>2.0501294246620021</v>
      </c>
      <c r="AA105" s="15">
        <v>1.54603338609442</v>
      </c>
      <c r="AB105" s="15">
        <v>1.463050007820121</v>
      </c>
      <c r="AC105" s="15">
        <v>1.6406499999999999</v>
      </c>
      <c r="AD105" s="15">
        <v>1.277989658089641</v>
      </c>
      <c r="AE105" s="15">
        <v>1.3133595396080799</v>
      </c>
      <c r="AF105" s="15">
        <v>1.5902380871375621</v>
      </c>
      <c r="AG105" s="16">
        <v>1.4119312325</v>
      </c>
      <c r="AH105" s="16">
        <v>1.3043772333999999</v>
      </c>
      <c r="AI105" s="16">
        <v>1.2215978515999999</v>
      </c>
      <c r="AJ105" s="16">
        <v>1.1939389001</v>
      </c>
      <c r="AK105" s="16">
        <v>1.1534053435</v>
      </c>
      <c r="AL105" s="16">
        <v>1.340842305</v>
      </c>
      <c r="AM105" s="16">
        <v>1.4501744781000001</v>
      </c>
      <c r="AN105" s="16">
        <v>1.4274498607999999</v>
      </c>
      <c r="AO105" s="16">
        <v>1.3806302004</v>
      </c>
      <c r="AP105" s="16">
        <v>1.6015820915000001</v>
      </c>
      <c r="AQ105" s="16">
        <v>1.5012462346</v>
      </c>
      <c r="AR105" s="16">
        <v>1.4410586749000001</v>
      </c>
      <c r="AS105" s="16">
        <v>1.5763308105203819</v>
      </c>
      <c r="AT105" s="15">
        <v>1.606792412765917</v>
      </c>
      <c r="AU105" s="15">
        <v>1.6572522314427169</v>
      </c>
      <c r="AV105" s="15">
        <v>1.6419824969484449</v>
      </c>
    </row>
    <row r="106" spans="1:48" x14ac:dyDescent="0.25">
      <c r="A106" s="15" t="s">
        <v>135</v>
      </c>
      <c r="B106" s="17">
        <f ca="1">FORECAST(B$1,INDEX(S106:BE106, 1, COUNTA(S106:BE106)-4):INDEX(S106:BE106, 1, COUNTA(S106:BE106)),INDEX($S$1:$BE$1, 1, COUNTA($S$1:$BE$1)-4):INDEX($S$1:$BE$1, 1, COUNTA($S$1:$BE$1)))</f>
        <v>1.0005266266686732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 t="e">
        <v>#N/A</v>
      </c>
      <c r="T106" s="15" t="e">
        <v>#N/A</v>
      </c>
      <c r="U106" s="15" t="e">
        <v>#N/A</v>
      </c>
      <c r="V106" s="15" t="e">
        <v>#N/A</v>
      </c>
      <c r="W106" s="15" t="e">
        <v>#N/A</v>
      </c>
      <c r="X106" s="15" t="e">
        <v>#N/A</v>
      </c>
      <c r="Y106" s="15">
        <v>1.0701284054</v>
      </c>
      <c r="Z106" s="15">
        <v>1.03040227096621</v>
      </c>
      <c r="AA106" s="15">
        <v>0.97287607806248322</v>
      </c>
      <c r="AB106" s="15">
        <v>0.89447573288959303</v>
      </c>
      <c r="AC106" s="15">
        <v>1.071925047612116</v>
      </c>
      <c r="AD106" s="15">
        <v>0.89035101431345076</v>
      </c>
      <c r="AE106" s="15">
        <v>1.0653802062773789</v>
      </c>
      <c r="AF106" s="15">
        <v>1.1395807722906821</v>
      </c>
      <c r="AG106" s="16">
        <v>0.98026686399999996</v>
      </c>
      <c r="AH106" s="16">
        <v>0.94771176940000001</v>
      </c>
      <c r="AI106" s="16">
        <v>0.83345751749999997</v>
      </c>
      <c r="AJ106" s="16">
        <v>0.78478649119999999</v>
      </c>
      <c r="AK106" s="16">
        <v>0.81408035079999996</v>
      </c>
      <c r="AL106" s="16">
        <v>0.73812306350000001</v>
      </c>
      <c r="AM106" s="16">
        <v>0.84373611920000002</v>
      </c>
      <c r="AN106" s="16">
        <v>0.77765372180000003</v>
      </c>
      <c r="AO106" s="16">
        <v>0.86975853759999999</v>
      </c>
      <c r="AP106" s="16">
        <v>0.89530598930000005</v>
      </c>
      <c r="AQ106" s="16">
        <v>0.91308317159999997</v>
      </c>
      <c r="AR106" s="16">
        <v>0.85444307080000004</v>
      </c>
      <c r="AS106" s="16">
        <v>0.82755159138371714</v>
      </c>
      <c r="AT106" s="15">
        <v>0.88091906596112612</v>
      </c>
      <c r="AU106" s="15">
        <v>0.91665732016805579</v>
      </c>
      <c r="AV106" s="15">
        <v>0.98818317606347605</v>
      </c>
    </row>
    <row r="107" spans="1:48" x14ac:dyDescent="0.25">
      <c r="A107" s="15" t="s">
        <v>136</v>
      </c>
      <c r="B107" s="17">
        <f ca="1">FORECAST(B$1,INDEX(S107:BE107, 1, COUNTA(S107:BE107)-4):INDEX(S107:BE107, 1, COUNTA(S107:BE107)),INDEX($S$1:$BE$1, 1, COUNTA($S$1:$BE$1)-4):INDEX($S$1:$BE$1, 1, COUNTA($S$1:$BE$1)))</f>
        <v>8.2628939390296252E-3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 t="e">
        <v>#N/A</v>
      </c>
      <c r="T107" s="15" t="e">
        <v>#N/A</v>
      </c>
      <c r="U107" s="15" t="e">
        <v>#N/A</v>
      </c>
      <c r="V107" s="15">
        <v>1.0837541239693641E-2</v>
      </c>
      <c r="W107" s="15">
        <v>1.187191626974945E-2</v>
      </c>
      <c r="X107" s="15">
        <v>1.3679457268736929E-2</v>
      </c>
      <c r="Y107" s="15">
        <v>1.1928114199999999E-2</v>
      </c>
      <c r="Z107" s="15">
        <v>1.14149745248441E-2</v>
      </c>
      <c r="AA107" s="15">
        <v>8.6256598320295363E-3</v>
      </c>
      <c r="AB107" s="15">
        <v>8.3600470316944897E-3</v>
      </c>
      <c r="AC107" s="15">
        <v>8.657783641160972E-3</v>
      </c>
      <c r="AD107" s="15">
        <v>6.2815908483147978E-3</v>
      </c>
      <c r="AE107" s="15">
        <v>6.4475186038688414E-3</v>
      </c>
      <c r="AF107" s="15">
        <v>7.7214766239458192E-3</v>
      </c>
      <c r="AG107" s="16">
        <v>6.9742220000000004E-3</v>
      </c>
      <c r="AH107" s="16">
        <v>6.4112915000000001E-3</v>
      </c>
      <c r="AI107" s="16">
        <v>6.0882028000000003E-3</v>
      </c>
      <c r="AJ107" s="16">
        <v>5.5942962000000004E-3</v>
      </c>
      <c r="AK107" s="16">
        <v>5.6072209999999999E-3</v>
      </c>
      <c r="AL107" s="16">
        <v>6.4730376000000003E-3</v>
      </c>
      <c r="AM107" s="16">
        <v>7.0090674E-3</v>
      </c>
      <c r="AN107" s="16">
        <v>6.9798537999999997E-3</v>
      </c>
      <c r="AO107" s="16">
        <v>6.6798709E-3</v>
      </c>
      <c r="AP107" s="16">
        <v>7.6360608999999999E-3</v>
      </c>
      <c r="AQ107" s="16">
        <v>7.1995790999999998E-3</v>
      </c>
      <c r="AR107" s="16">
        <v>6.8965766E-3</v>
      </c>
      <c r="AS107" s="16">
        <v>7.5366626472404882E-3</v>
      </c>
      <c r="AT107" s="15">
        <v>7.6404827500847214E-3</v>
      </c>
      <c r="AU107" s="15">
        <v>7.9334914937347952E-3</v>
      </c>
      <c r="AV107" s="15">
        <v>7.8504356835866086E-3</v>
      </c>
    </row>
    <row r="108" spans="1:48" x14ac:dyDescent="0.25">
      <c r="A108" s="15" t="s">
        <v>137</v>
      </c>
      <c r="B108" s="17">
        <f ca="1">FORECAST(B$1,INDEX(S108:BE108, 1, COUNTA(S108:BE108)-4):INDEX(S108:BE108, 1, COUNTA(S108:BE108)),INDEX($S$1:$BE$1, 1, COUNTA($S$1:$BE$1)-4):INDEX($S$1:$BE$1, 1, COUNTA($S$1:$BE$1)))</f>
        <v>7.0793565810189363E-3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 t="e">
        <v>#N/A</v>
      </c>
      <c r="T108" s="15" t="e">
        <v>#N/A</v>
      </c>
      <c r="U108" s="15" t="e">
        <v>#N/A</v>
      </c>
      <c r="V108" s="15">
        <v>1.181854913304968E-2</v>
      </c>
      <c r="W108" s="15">
        <v>1.383375178126906E-2</v>
      </c>
      <c r="X108" s="15">
        <v>1.471128477721044E-2</v>
      </c>
      <c r="Y108" s="15">
        <v>1.2043750400000001E-2</v>
      </c>
      <c r="Z108" s="15">
        <v>1.1711679089757209E-2</v>
      </c>
      <c r="AA108" s="15">
        <v>8.3674864254849688E-3</v>
      </c>
      <c r="AB108" s="15">
        <v>8.3667040644931964E-3</v>
      </c>
      <c r="AC108" s="15">
        <v>8.3527644842684729E-3</v>
      </c>
      <c r="AD108" s="15">
        <v>6.4366137400636864E-3</v>
      </c>
      <c r="AE108" s="15">
        <v>6.5915158822749684E-3</v>
      </c>
      <c r="AF108" s="15">
        <v>7.9412638558679968E-3</v>
      </c>
      <c r="AG108" s="16">
        <v>6.8291717999999996E-3</v>
      </c>
      <c r="AH108" s="16">
        <v>6.0668709000000001E-3</v>
      </c>
      <c r="AI108" s="16">
        <v>5.6686675000000002E-3</v>
      </c>
      <c r="AJ108" s="16">
        <v>5.5639462999999998E-3</v>
      </c>
      <c r="AK108" s="16">
        <v>5.3671724999999997E-3</v>
      </c>
      <c r="AL108" s="16">
        <v>6.2344606E-3</v>
      </c>
      <c r="AM108" s="16">
        <v>6.7457895E-3</v>
      </c>
      <c r="AN108" s="16">
        <v>5.7035256000000003E-3</v>
      </c>
      <c r="AO108" s="16">
        <v>5.5265438000000004E-3</v>
      </c>
      <c r="AP108" s="16">
        <v>6.3982509000000002E-3</v>
      </c>
      <c r="AQ108" s="16">
        <v>5.9969257999999996E-3</v>
      </c>
      <c r="AR108" s="16">
        <v>5.7589310999999997E-3</v>
      </c>
      <c r="AS108" s="16">
        <v>6.3011440597696058E-3</v>
      </c>
      <c r="AT108" s="15">
        <v>6.4192921569934799E-3</v>
      </c>
      <c r="AU108" s="15">
        <v>6.6197599681365998E-3</v>
      </c>
      <c r="AV108" s="15">
        <v>6.7741312644111068E-3</v>
      </c>
    </row>
    <row r="109" spans="1:48" x14ac:dyDescent="0.25">
      <c r="A109" s="15" t="s">
        <v>138</v>
      </c>
      <c r="B109" s="17">
        <f ca="1">FORECAST(B$1,INDEX(S109:BE109, 1, COUNTA(S109:BE109)-4):INDEX(S109:BE109, 1, COUNTA(S109:BE109)),INDEX($S$1:$BE$1, 1, COUNTA($S$1:$BE$1)-4):INDEX($S$1:$BE$1, 1, COUNTA($S$1:$BE$1)))</f>
        <v>3.7856336067291444E-4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 t="e">
        <v>#N/A</v>
      </c>
      <c r="T109" s="15" t="e">
        <v>#N/A</v>
      </c>
      <c r="U109" s="15" t="e">
        <v>#N/A</v>
      </c>
      <c r="V109" s="15" t="e">
        <v>#N/A</v>
      </c>
      <c r="W109" s="15" t="e">
        <v>#N/A</v>
      </c>
      <c r="X109" s="15" t="e">
        <v>#N/A</v>
      </c>
      <c r="Y109" s="15" t="e">
        <v>#N/A</v>
      </c>
      <c r="Z109" s="15" t="e">
        <v>#N/A</v>
      </c>
      <c r="AA109" s="15" t="e">
        <v>#N/A</v>
      </c>
      <c r="AB109" s="15">
        <v>8.1278523145000229E-4</v>
      </c>
      <c r="AC109" s="15">
        <v>7.6172899691250636E-4</v>
      </c>
      <c r="AD109" s="15">
        <v>6.9267732145780053E-4</v>
      </c>
      <c r="AE109" s="15">
        <v>8.2843507088058719E-4</v>
      </c>
      <c r="AF109" s="15">
        <v>8.188661622747516E-4</v>
      </c>
      <c r="AG109" s="16">
        <v>6.7718520000000003E-4</v>
      </c>
      <c r="AH109" s="16">
        <v>6.5316840000000001E-4</v>
      </c>
      <c r="AI109" s="16">
        <v>5.8088339999999995E-4</v>
      </c>
      <c r="AJ109" s="16">
        <v>5.3174400000000001E-4</v>
      </c>
      <c r="AK109" s="16">
        <v>4.9396369999999995E-4</v>
      </c>
      <c r="AL109" s="16">
        <v>4.4521529999999999E-4</v>
      </c>
      <c r="AM109" s="16">
        <v>4.5432090000000001E-4</v>
      </c>
      <c r="AN109" s="16">
        <v>4.4227729999999997E-4</v>
      </c>
      <c r="AO109" s="16">
        <v>4.307739E-4</v>
      </c>
      <c r="AP109" s="16">
        <v>4.2977260000000002E-4</v>
      </c>
      <c r="AQ109" s="16">
        <v>3.9038419999999998E-4</v>
      </c>
      <c r="AR109" s="16">
        <v>3.6463720000000003E-4</v>
      </c>
      <c r="AS109" s="16">
        <v>3.7453650496202301E-4</v>
      </c>
      <c r="AT109" s="15">
        <v>3.7230864062197719E-4</v>
      </c>
      <c r="AU109" s="15">
        <v>3.746905181952679E-4</v>
      </c>
      <c r="AV109" s="15">
        <v>3.7508112993385858E-4</v>
      </c>
    </row>
    <row r="110" spans="1:48" x14ac:dyDescent="0.25">
      <c r="A110" s="15" t="s">
        <v>139</v>
      </c>
      <c r="B110" s="17">
        <f ca="1">FORECAST(B$1,INDEX(S110:BE110, 1, COUNTA(S110:BE110)-4):INDEX(S110:BE110, 1, COUNTA(S110:BE110)),INDEX($S$1:$BE$1, 1, COUNTA($S$1:$BE$1)-4):INDEX($S$1:$BE$1, 1, COUNTA($S$1:$BE$1)))</f>
        <v>2.0897046140958935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 t="e">
        <v>#N/A</v>
      </c>
      <c r="T110" s="15" t="e">
        <v>#N/A</v>
      </c>
      <c r="U110" s="15" t="e">
        <v>#N/A</v>
      </c>
      <c r="V110" s="15">
        <v>1.5092901807455961</v>
      </c>
      <c r="W110" s="15">
        <v>2.6128938799157648</v>
      </c>
      <c r="X110" s="15">
        <v>3.0111488256182959</v>
      </c>
      <c r="Y110" s="15">
        <v>2.5907282198999999</v>
      </c>
      <c r="Z110" s="15">
        <v>2.5124135106151981</v>
      </c>
      <c r="AA110" s="15">
        <v>1.872067162480163</v>
      </c>
      <c r="AB110" s="15">
        <v>1.773948186804635</v>
      </c>
      <c r="AC110" s="15">
        <v>2.0020134228187918</v>
      </c>
      <c r="AD110" s="15">
        <v>1.520807693126675</v>
      </c>
      <c r="AE110" s="15">
        <v>1.5563310544355851</v>
      </c>
      <c r="AF110" s="15">
        <v>1.8844321332580189</v>
      </c>
      <c r="AG110" s="16">
        <v>1.7435554239</v>
      </c>
      <c r="AH110" s="16">
        <v>1.5832788375</v>
      </c>
      <c r="AI110" s="16">
        <v>1.4897425955000001</v>
      </c>
      <c r="AJ110" s="16">
        <v>1.4560230455000001</v>
      </c>
      <c r="AK110" s="16">
        <v>1.4065918879999999</v>
      </c>
      <c r="AL110" s="16">
        <v>1.6351732917999999</v>
      </c>
      <c r="AM110" s="16">
        <v>1.7685051897999999</v>
      </c>
      <c r="AN110" s="16">
        <v>1.7407766277000001</v>
      </c>
      <c r="AO110" s="16">
        <v>1.681668911</v>
      </c>
      <c r="AP110" s="16">
        <v>1.9531488913999999</v>
      </c>
      <c r="AQ110" s="16">
        <v>1.8307513252000001</v>
      </c>
      <c r="AR110" s="16">
        <v>1.7573833884000001</v>
      </c>
      <c r="AS110" s="16">
        <v>1.9223525739727529</v>
      </c>
      <c r="AT110" s="15">
        <v>1.9556175640379221</v>
      </c>
      <c r="AU110" s="15">
        <v>2.0192965898153532</v>
      </c>
      <c r="AV110" s="15">
        <v>1.9801517739223919</v>
      </c>
    </row>
    <row r="111" spans="1:48" x14ac:dyDescent="0.25">
      <c r="A111" s="15" t="s">
        <v>140</v>
      </c>
      <c r="B111" s="17">
        <f ca="1">FORECAST(B$1,INDEX(S111:BE111, 1, COUNTA(S111:BE111)-4):INDEX(S111:BE111, 1, COUNTA(S111:BE111)),INDEX($S$1:$BE$1, 1, COUNTA($S$1:$BE$1)-4):INDEX($S$1:$BE$1, 1, COUNTA($S$1:$BE$1)))</f>
        <v>2.7107174333869333E-2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 t="e">
        <v>#N/A</v>
      </c>
      <c r="T111" s="15" t="e">
        <v>#N/A</v>
      </c>
      <c r="U111" s="15" t="e">
        <v>#N/A</v>
      </c>
      <c r="V111" s="15" t="e">
        <v>#N/A</v>
      </c>
      <c r="W111" s="15" t="e">
        <v>#N/A</v>
      </c>
      <c r="X111" s="15" t="e">
        <v>#N/A</v>
      </c>
      <c r="Y111" s="15" t="e">
        <v>#N/A</v>
      </c>
      <c r="Z111" s="15" t="e">
        <v>#N/A</v>
      </c>
      <c r="AA111" s="15" t="e">
        <v>#N/A</v>
      </c>
      <c r="AB111" s="15" t="e">
        <v>#N/A</v>
      </c>
      <c r="AC111" s="15" t="e">
        <v>#N/A</v>
      </c>
      <c r="AD111" s="15">
        <v>4.9727224050180693E-2</v>
      </c>
      <c r="AE111" s="15">
        <v>5.6610324983107092E-2</v>
      </c>
      <c r="AF111" s="15">
        <v>5.9895974871358289E-2</v>
      </c>
      <c r="AG111" s="16">
        <v>4.0866411999999998E-2</v>
      </c>
      <c r="AH111" s="16">
        <v>4.22401939E-2</v>
      </c>
      <c r="AI111" s="16">
        <v>4.37535046E-2</v>
      </c>
      <c r="AJ111" s="16">
        <v>3.9600075899999997E-2</v>
      </c>
      <c r="AK111" s="16">
        <v>3.6908970999999999E-2</v>
      </c>
      <c r="AL111" s="16">
        <v>3.6000677699999997E-2</v>
      </c>
      <c r="AM111" s="16">
        <v>2.8688020500000001E-2</v>
      </c>
      <c r="AN111" s="16">
        <v>2.0838684100000001E-2</v>
      </c>
      <c r="AO111" s="16">
        <v>2.2388646200000001E-2</v>
      </c>
      <c r="AP111" s="16">
        <v>2.5824173999999998E-2</v>
      </c>
      <c r="AQ111" s="16">
        <v>2.1261446199999999E-2</v>
      </c>
      <c r="AR111" s="16">
        <v>2.2582048899999999E-2</v>
      </c>
      <c r="AS111" s="16">
        <v>2.4686193231093129E-2</v>
      </c>
      <c r="AT111" s="15">
        <v>2.5164533962071921E-2</v>
      </c>
      <c r="AU111" s="15">
        <v>2.602688518932177E-2</v>
      </c>
      <c r="AV111" s="15">
        <v>2.5702829787379311E-2</v>
      </c>
    </row>
    <row r="112" spans="1:48" x14ac:dyDescent="0.25">
      <c r="A112" s="15" t="s">
        <v>141</v>
      </c>
      <c r="B112" s="17">
        <f ca="1">FORECAST(B$1,INDEX(S112:BE112, 1, COUNTA(S112:BE112)-4):INDEX(S112:BE112, 1, COUNTA(S112:BE112)),INDEX($S$1:$BE$1, 1, COUNTA($S$1:$BE$1)-4):INDEX($S$1:$BE$1, 1, COUNTA($S$1:$BE$1)))</f>
        <v>1.6725122832988992E-2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 t="e">
        <v>#N/A</v>
      </c>
      <c r="T112" s="15" t="e">
        <v>#N/A</v>
      </c>
      <c r="U112" s="15" t="e">
        <v>#N/A</v>
      </c>
      <c r="V112" s="15" t="e">
        <v>#N/A</v>
      </c>
      <c r="W112" s="15" t="e">
        <v>#N/A</v>
      </c>
      <c r="X112" s="15" t="e">
        <v>#N/A</v>
      </c>
      <c r="Y112" s="15" t="e">
        <v>#N/A</v>
      </c>
      <c r="Z112" s="15" t="e">
        <v>#N/A</v>
      </c>
      <c r="AA112" s="15" t="e">
        <v>#N/A</v>
      </c>
      <c r="AB112" s="15" t="e">
        <v>#N/A</v>
      </c>
      <c r="AC112" s="15" t="e">
        <v>#N/A</v>
      </c>
      <c r="AD112" s="15">
        <v>2.1397543081566502E-2</v>
      </c>
      <c r="AE112" s="15">
        <v>2.6372896373934921E-2</v>
      </c>
      <c r="AF112" s="15">
        <v>2.3812225009313438E-2</v>
      </c>
      <c r="AG112" s="16">
        <v>1.9082679200000001E-2</v>
      </c>
      <c r="AH112" s="16">
        <v>1.7947172599999998E-2</v>
      </c>
      <c r="AI112" s="16">
        <v>1.47068827E-2</v>
      </c>
      <c r="AJ112" s="16">
        <v>1.3718632600000001E-2</v>
      </c>
      <c r="AK112" s="16">
        <v>1.37883842E-2</v>
      </c>
      <c r="AL112" s="16">
        <v>1.2025894699999999E-2</v>
      </c>
      <c r="AM112" s="16">
        <v>1.3408345299999999E-2</v>
      </c>
      <c r="AN112" s="16">
        <v>1.22960959E-2</v>
      </c>
      <c r="AO112" s="16">
        <v>1.43689839E-2</v>
      </c>
      <c r="AP112" s="16">
        <v>1.48984893E-2</v>
      </c>
      <c r="AQ112" s="16">
        <v>1.5184419399999999E-2</v>
      </c>
      <c r="AR112" s="16">
        <v>1.42084038E-2</v>
      </c>
      <c r="AS112" s="16">
        <v>1.3789323331201281E-2</v>
      </c>
      <c r="AT112" s="15">
        <v>1.468738961772327E-2</v>
      </c>
      <c r="AU112" s="15">
        <v>1.5304366801133141E-2</v>
      </c>
      <c r="AV112" s="15">
        <v>1.6497194202497251E-2</v>
      </c>
    </row>
    <row r="113" spans="1:48" x14ac:dyDescent="0.25">
      <c r="A113" s="15" t="s">
        <v>142</v>
      </c>
      <c r="B113" s="17">
        <f ca="1">FORECAST(B$1,INDEX(S113:BE113, 1, COUNTA(S113:BE113)-4):INDEX(S113:BE113, 1, COUNTA(S113:BE113)),INDEX($S$1:$BE$1, 1, COUNTA($S$1:$BE$1)-4):INDEX($S$1:$BE$1, 1, COUNTA($S$1:$BE$1)))</f>
        <v>0.11807638952301791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 t="e">
        <v>#N/A</v>
      </c>
      <c r="T113" s="15" t="e">
        <v>#N/A</v>
      </c>
      <c r="U113" s="15" t="e">
        <v>#N/A</v>
      </c>
      <c r="V113" s="15">
        <v>0.34752449202379893</v>
      </c>
      <c r="W113" s="15">
        <v>0.37898971952488542</v>
      </c>
      <c r="X113" s="15">
        <v>0.43950552456514869</v>
      </c>
      <c r="Y113" s="15">
        <v>0.3781411784</v>
      </c>
      <c r="Z113" s="15">
        <v>0.36674944985009023</v>
      </c>
      <c r="AA113" s="15">
        <v>0.29806394438128558</v>
      </c>
      <c r="AB113" s="15">
        <v>0.27005999126333852</v>
      </c>
      <c r="AC113" s="15">
        <v>0.30299924280200241</v>
      </c>
      <c r="AD113" s="15">
        <v>0.20199142684700239</v>
      </c>
      <c r="AE113" s="15">
        <v>0.1642941899321462</v>
      </c>
      <c r="AF113" s="15">
        <v>0.1158179299470202</v>
      </c>
      <c r="AG113" s="16">
        <v>0.123312773</v>
      </c>
      <c r="AH113" s="16">
        <v>0.1064797752</v>
      </c>
      <c r="AI113" s="16">
        <v>8.8011371899999996E-2</v>
      </c>
      <c r="AJ113" s="16">
        <v>0.10152446919999999</v>
      </c>
      <c r="AK113" s="16">
        <v>9.48134276E-2</v>
      </c>
      <c r="AL113" s="16">
        <v>0.1010193253</v>
      </c>
      <c r="AM113" s="16">
        <v>0.1088641454</v>
      </c>
      <c r="AN113" s="16">
        <v>0.1047285298</v>
      </c>
      <c r="AO113" s="16">
        <v>9.9880897299999993E-2</v>
      </c>
      <c r="AP113" s="16">
        <v>0.11699895740000001</v>
      </c>
      <c r="AQ113" s="16">
        <v>8.4246312500000003E-2</v>
      </c>
      <c r="AR113" s="16">
        <v>0.1115677643</v>
      </c>
      <c r="AS113" s="16">
        <v>0.1171227446837227</v>
      </c>
      <c r="AT113" s="15">
        <v>0.1144336012689376</v>
      </c>
      <c r="AU113" s="15">
        <v>0.11980985626761929</v>
      </c>
      <c r="AV113" s="15">
        <v>0.11453015165474111</v>
      </c>
    </row>
    <row r="114" spans="1:48" x14ac:dyDescent="0.25">
      <c r="A114" s="15" t="s">
        <v>143</v>
      </c>
      <c r="B114" s="17">
        <f ca="1">FORECAST(B$1,INDEX(S114:BE114, 1, COUNTA(S114:BE114)-4):INDEX(S114:BE114, 1, COUNTA(S114:BE114)),INDEX($S$1:$BE$1, 1, COUNTA($S$1:$BE$1)-4):INDEX($S$1:$BE$1, 1, COUNTA($S$1:$BE$1)))</f>
        <v>4.8228808213494068E-3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 t="e">
        <v>#N/A</v>
      </c>
      <c r="T114" s="15" t="e">
        <v>#N/A</v>
      </c>
      <c r="U114" s="15" t="e">
        <v>#N/A</v>
      </c>
      <c r="V114" s="15" t="e">
        <v>#N/A</v>
      </c>
      <c r="W114" s="15" t="e">
        <v>#N/A</v>
      </c>
      <c r="X114" s="15">
        <v>4.5010518931166673E-3</v>
      </c>
      <c r="Y114" s="15">
        <v>3.7935663000000001E-3</v>
      </c>
      <c r="Z114" s="15">
        <v>3.5204420445814461E-3</v>
      </c>
      <c r="AA114" s="15">
        <v>2.8901296544181789E-3</v>
      </c>
      <c r="AB114" s="15">
        <v>3.2332596857903252E-3</v>
      </c>
      <c r="AC114" s="15">
        <v>3.7329920364050071E-3</v>
      </c>
      <c r="AD114" s="15">
        <v>3.7381780577395171E-3</v>
      </c>
      <c r="AE114" s="15">
        <v>4.3380992224874796E-3</v>
      </c>
      <c r="AF114" s="15">
        <v>4.4140175066965433E-3</v>
      </c>
      <c r="AG114" s="16">
        <v>3.5269474E-3</v>
      </c>
      <c r="AH114" s="16">
        <v>3.5264875999999998E-3</v>
      </c>
      <c r="AI114" s="16">
        <v>3.1275707999999999E-3</v>
      </c>
      <c r="AJ114" s="16">
        <v>2.8553646000000002E-3</v>
      </c>
      <c r="AK114" s="16">
        <v>2.7885649999999998E-3</v>
      </c>
      <c r="AL114" s="16">
        <v>2.8460182000000001E-3</v>
      </c>
      <c r="AM114" s="16">
        <v>3.0134625999999999E-3</v>
      </c>
      <c r="AN114" s="16">
        <v>2.9513498000000001E-3</v>
      </c>
      <c r="AO114" s="16">
        <v>2.8759533999999998E-3</v>
      </c>
      <c r="AP114" s="16">
        <v>3.3656634000000002E-3</v>
      </c>
      <c r="AQ114" s="16">
        <v>3.1161803000000002E-3</v>
      </c>
      <c r="AR114" s="16">
        <v>2.9773502000000002E-3</v>
      </c>
      <c r="AS114" s="16">
        <v>3.891017166652873E-3</v>
      </c>
      <c r="AT114" s="15">
        <v>4.1514328789437963E-3</v>
      </c>
      <c r="AU114" s="15">
        <v>4.2975894439907687E-3</v>
      </c>
      <c r="AV114" s="15">
        <v>4.2798016502881538E-3</v>
      </c>
    </row>
    <row r="115" spans="1:48" x14ac:dyDescent="0.25">
      <c r="A115" s="15" t="s">
        <v>144</v>
      </c>
      <c r="B115" s="17">
        <f ca="1">FORECAST(B$1,INDEX(S115:BE115, 1, COUNTA(S115:BE115)-4):INDEX(S115:BE115, 1, COUNTA(S115:BE115)),INDEX($S$1:$BE$1, 1, COUNTA($S$1:$BE$1)-4):INDEX($S$1:$BE$1, 1, COUNTA($S$1:$BE$1)))</f>
        <v>0.2014588311008394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 t="e">
        <v>#N/A</v>
      </c>
      <c r="T115" s="15" t="e">
        <v>#N/A</v>
      </c>
      <c r="U115" s="15" t="e">
        <v>#N/A</v>
      </c>
      <c r="V115" s="15">
        <v>0.39182750981546582</v>
      </c>
      <c r="W115" s="15">
        <v>0.42541822866061618</v>
      </c>
      <c r="X115" s="15">
        <v>0.47308821984346278</v>
      </c>
      <c r="Y115" s="15">
        <v>0.30103402870000001</v>
      </c>
      <c r="Z115" s="15">
        <v>0.29133571474520409</v>
      </c>
      <c r="AA115" s="15">
        <v>0.20689184995583829</v>
      </c>
      <c r="AB115" s="15">
        <v>0.20153513822840369</v>
      </c>
      <c r="AC115" s="15">
        <v>0.22517921250000009</v>
      </c>
      <c r="AD115" s="15">
        <v>0.17966052816348571</v>
      </c>
      <c r="AE115" s="15">
        <v>0.1861073458421541</v>
      </c>
      <c r="AF115" s="15">
        <v>0.20243626024416589</v>
      </c>
      <c r="AG115" s="16">
        <v>0.1774698072</v>
      </c>
      <c r="AH115" s="16">
        <v>0.16753132109999999</v>
      </c>
      <c r="AI115" s="16">
        <v>0.1725593691</v>
      </c>
      <c r="AJ115" s="16">
        <v>0.16297266099999999</v>
      </c>
      <c r="AK115" s="16">
        <v>0.15870857529999999</v>
      </c>
      <c r="AL115" s="16">
        <v>0.17251236789999999</v>
      </c>
      <c r="AM115" s="16">
        <v>0.1827221218</v>
      </c>
      <c r="AN115" s="16">
        <v>0.1825702719</v>
      </c>
      <c r="AO115" s="16">
        <v>0.1774110136</v>
      </c>
      <c r="AP115" s="16">
        <v>0.19987858759999999</v>
      </c>
      <c r="AQ115" s="16">
        <v>0.18314880210000001</v>
      </c>
      <c r="AR115" s="16">
        <v>0.1789067446</v>
      </c>
      <c r="AS115" s="16">
        <v>0.1938876302306817</v>
      </c>
      <c r="AT115" s="15">
        <v>0.19220154191292019</v>
      </c>
      <c r="AU115" s="15">
        <v>0.1993713340262171</v>
      </c>
      <c r="AV115" s="15">
        <v>0.19285539571026949</v>
      </c>
    </row>
    <row r="116" spans="1:48" x14ac:dyDescent="0.25">
      <c r="A116" s="15" t="s">
        <v>145</v>
      </c>
      <c r="B116" s="17">
        <f ca="1">FORECAST(B$1,INDEX(S116:BE116, 1, COUNTA(S116:BE116)-4):INDEX(S116:BE116, 1, COUNTA(S116:BE116)),INDEX($S$1:$BE$1, 1, COUNTA($S$1:$BE$1)-4):INDEX($S$1:$BE$1, 1, COUNTA($S$1:$BE$1)))</f>
        <v>1.0166159647310309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 t="e">
        <v>#N/A</v>
      </c>
      <c r="T116" s="15" t="e">
        <v>#N/A</v>
      </c>
      <c r="U116" s="15" t="e">
        <v>#N/A</v>
      </c>
      <c r="V116" s="15" t="e">
        <v>#N/A</v>
      </c>
      <c r="W116" s="15" t="e">
        <v>#N/A</v>
      </c>
      <c r="X116" s="15" t="e">
        <v>#N/A</v>
      </c>
      <c r="Y116" s="15" t="e">
        <v>#N/A</v>
      </c>
      <c r="Z116" s="15" t="e">
        <v>#N/A</v>
      </c>
      <c r="AA116" s="15" t="e">
        <v>#N/A</v>
      </c>
      <c r="AB116" s="15" t="e">
        <v>#N/A</v>
      </c>
      <c r="AC116" s="15" t="e">
        <v>#N/A</v>
      </c>
      <c r="AD116" s="15">
        <v>1.491932825227225</v>
      </c>
      <c r="AE116" s="15">
        <v>1.620431264167898</v>
      </c>
      <c r="AF116" s="15">
        <v>1.977416189719595</v>
      </c>
      <c r="AG116" s="16">
        <v>1.7522935715000001</v>
      </c>
      <c r="AH116" s="16">
        <v>1.6467330049</v>
      </c>
      <c r="AI116" s="16">
        <v>1.5547891250000001</v>
      </c>
      <c r="AJ116" s="16">
        <v>1.5217172861999999</v>
      </c>
      <c r="AK116" s="16">
        <v>1.4706181452</v>
      </c>
      <c r="AL116" s="16">
        <v>1.2815785575</v>
      </c>
      <c r="AM116" s="16">
        <v>0.95507505010000004</v>
      </c>
      <c r="AN116" s="16">
        <v>0.83233228029999995</v>
      </c>
      <c r="AO116" s="16">
        <v>0.81213538929999995</v>
      </c>
      <c r="AP116" s="16">
        <v>0.94405497090000001</v>
      </c>
      <c r="AQ116" s="16">
        <v>0.88360057920000001</v>
      </c>
      <c r="AR116" s="16">
        <v>0.84819076140000005</v>
      </c>
      <c r="AS116" s="16">
        <v>0.92728304931556083</v>
      </c>
      <c r="AT116" s="15">
        <v>0.94422032669251377</v>
      </c>
      <c r="AU116" s="15">
        <v>0.97415754188629911</v>
      </c>
      <c r="AV116" s="15">
        <v>0.96587217242617096</v>
      </c>
    </row>
    <row r="117" spans="1:48" x14ac:dyDescent="0.25">
      <c r="A117" s="15" t="s">
        <v>146</v>
      </c>
      <c r="B117" s="17" t="e">
        <f ca="1">FORECAST(B$1,INDEX(S117:BE117, 1, COUNTA(S117:BE117)-4):INDEX(S117:BE117, 1, COUNTA(S117:BE117)),INDEX($S$1:$BE$1, 1, COUNTA($S$1:$BE$1)-4):INDEX($S$1:$BE$1, 1, COUNTA($S$1:$BE$1)))</f>
        <v>#N/A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 t="e">
        <v>#N/A</v>
      </c>
      <c r="T117" s="15" t="e">
        <v>#N/A</v>
      </c>
      <c r="U117" s="15" t="e">
        <v>#N/A</v>
      </c>
      <c r="V117" s="15">
        <v>1.1273072824337009E-3</v>
      </c>
      <c r="W117" s="15">
        <v>1.2045625456454439E-3</v>
      </c>
      <c r="X117" s="15">
        <v>1.459735168198051E-3</v>
      </c>
      <c r="Y117" s="15">
        <v>1.0388249999999999E-3</v>
      </c>
      <c r="Z117" s="15">
        <v>1.045877678125701E-3</v>
      </c>
      <c r="AA117" s="15">
        <v>6.2856200195193302E-4</v>
      </c>
      <c r="AB117" s="15">
        <v>6.2257447141281827E-4</v>
      </c>
      <c r="AC117" s="15">
        <v>6.9814893617021567E-4</v>
      </c>
      <c r="AD117" s="15">
        <v>4.3469035989443711E-4</v>
      </c>
      <c r="AE117" s="15">
        <v>4.5132630227081829E-4</v>
      </c>
      <c r="AF117" s="15">
        <v>4.8855240772275482E-4</v>
      </c>
      <c r="AG117" s="16">
        <v>3.638998E-4</v>
      </c>
      <c r="AH117" s="16">
        <v>3.0228900000000002E-4</v>
      </c>
      <c r="AI117" s="16">
        <v>2.8343340000000001E-4</v>
      </c>
      <c r="AJ117" s="16">
        <v>2.7677950000000001E-4</v>
      </c>
      <c r="AK117" s="16">
        <v>2.6576159999999998E-4</v>
      </c>
      <c r="AL117" s="16">
        <v>3.084262E-4</v>
      </c>
      <c r="AM117" s="16">
        <v>3.6312349999999998E-4</v>
      </c>
      <c r="AN117" s="16">
        <v>1.8869129999999999E-4</v>
      </c>
      <c r="AO117" s="16">
        <v>1.7633610000000001E-4</v>
      </c>
      <c r="AP117" s="16">
        <v>1.6849869999999999E-4</v>
      </c>
      <c r="AQ117" s="16">
        <v>1.518487E-4</v>
      </c>
      <c r="AR117" s="16">
        <v>1.36661E-4</v>
      </c>
      <c r="AS117" s="16">
        <v>1.138096916506217E-4</v>
      </c>
      <c r="AT117" s="15">
        <v>7.725982984820327E-5</v>
      </c>
      <c r="AU117" s="15">
        <v>7.1572234812468269E-5</v>
      </c>
      <c r="AV117" s="15" t="e">
        <v>#N/A</v>
      </c>
    </row>
    <row r="118" spans="1:48" x14ac:dyDescent="0.25">
      <c r="A118" s="15" t="s">
        <v>147</v>
      </c>
      <c r="B118" s="17">
        <f ca="1">FORECAST(B$1,INDEX(S118:BE118, 1, COUNTA(S118:BE118)-4):INDEX(S118:BE118, 1, COUNTA(S118:BE118)),INDEX($S$1:$BE$1, 1, COUNTA($S$1:$BE$1)-4):INDEX($S$1:$BE$1, 1, COUNTA($S$1:$BE$1)))</f>
        <v>0.70933063282861752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 t="e">
        <v>#N/A</v>
      </c>
      <c r="T118" s="15" t="e">
        <v>#N/A</v>
      </c>
      <c r="U118" s="15" t="e">
        <v>#N/A</v>
      </c>
      <c r="V118" s="15">
        <v>1.233483312149342</v>
      </c>
      <c r="W118" s="15">
        <v>1.271738137926161</v>
      </c>
      <c r="X118" s="15">
        <v>1.149507466018157</v>
      </c>
      <c r="Y118" s="15">
        <v>1.1602387439999999</v>
      </c>
      <c r="Z118" s="15">
        <v>0.96069794970103983</v>
      </c>
      <c r="AA118" s="15">
        <v>0.77586601717840809</v>
      </c>
      <c r="AB118" s="15">
        <v>0.75566532903909245</v>
      </c>
      <c r="AC118" s="15">
        <v>0.78915265000000057</v>
      </c>
      <c r="AD118" s="15">
        <v>0.6613596480613938</v>
      </c>
      <c r="AE118" s="15">
        <v>0.70199067392052084</v>
      </c>
      <c r="AF118" s="15">
        <v>0.78495393443440764</v>
      </c>
      <c r="AG118" s="16">
        <v>0.74126386339999994</v>
      </c>
      <c r="AH118" s="16">
        <v>0.7017549354</v>
      </c>
      <c r="AI118" s="16">
        <v>0.72379669209999997</v>
      </c>
      <c r="AJ118" s="16">
        <v>0.68173911200000004</v>
      </c>
      <c r="AK118" s="16">
        <v>0.62745251030000004</v>
      </c>
      <c r="AL118" s="16">
        <v>0.67625381650000005</v>
      </c>
      <c r="AM118" s="16">
        <v>0.65101558920000002</v>
      </c>
      <c r="AN118" s="16">
        <v>0.61665835589999995</v>
      </c>
      <c r="AO118" s="16">
        <v>0.61257762169999996</v>
      </c>
      <c r="AP118" s="16">
        <v>0.69156729490000002</v>
      </c>
      <c r="AQ118" s="16">
        <v>0.65954405309999997</v>
      </c>
      <c r="AR118" s="16">
        <v>0.63515792319999997</v>
      </c>
      <c r="AS118" s="16">
        <v>0.67735893078838039</v>
      </c>
      <c r="AT118" s="15">
        <v>0.68196310753913003</v>
      </c>
      <c r="AU118" s="15">
        <v>0.69753305275138588</v>
      </c>
      <c r="AV118" s="15">
        <v>0.68246318412991702</v>
      </c>
    </row>
    <row r="119" spans="1:48" x14ac:dyDescent="0.25">
      <c r="A119" s="15" t="s">
        <v>148</v>
      </c>
      <c r="B119" s="17">
        <f ca="1">FORECAST(B$1,INDEX(S119:BE119, 1, COUNTA(S119:BE119)-4):INDEX(S119:BE119, 1, COUNTA(S119:BE119)),INDEX($S$1:$BE$1, 1, COUNTA($S$1:$BE$1)-4):INDEX($S$1:$BE$1, 1, COUNTA($S$1:$BE$1)))</f>
        <v>0.85864979404479413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 t="e">
        <v>#N/A</v>
      </c>
      <c r="T119" s="15" t="e">
        <v>#N/A</v>
      </c>
      <c r="U119" s="15" t="e">
        <v>#N/A</v>
      </c>
      <c r="V119" s="15">
        <v>0.9469164820540461</v>
      </c>
      <c r="W119" s="15">
        <v>1.0878551847178579</v>
      </c>
      <c r="X119" s="15">
        <v>1.2533715923893409</v>
      </c>
      <c r="Y119" s="15">
        <v>1.0783741829</v>
      </c>
      <c r="Z119" s="15">
        <v>1.045984400337755</v>
      </c>
      <c r="AA119" s="15">
        <v>0.78678543821599367</v>
      </c>
      <c r="AB119" s="15">
        <v>0.7388954761729345</v>
      </c>
      <c r="AC119" s="15">
        <v>0.84140212318580865</v>
      </c>
      <c r="AD119" s="15">
        <v>0.65191912571206234</v>
      </c>
      <c r="AE119" s="15">
        <v>0.67384599656636424</v>
      </c>
      <c r="AF119" s="15">
        <v>0.81567402910215459</v>
      </c>
      <c r="AG119" s="16">
        <v>0.72044659099999997</v>
      </c>
      <c r="AH119" s="16">
        <v>0.66556650169999998</v>
      </c>
      <c r="AI119" s="16">
        <v>0.63840282140000004</v>
      </c>
      <c r="AJ119" s="16">
        <v>0.59111680170000003</v>
      </c>
      <c r="AK119" s="16">
        <v>0.57748226449999995</v>
      </c>
      <c r="AL119" s="16">
        <v>0.67210689879999996</v>
      </c>
      <c r="AM119" s="16">
        <v>0.72647389370000004</v>
      </c>
      <c r="AN119" s="16">
        <v>0.71419255250000002</v>
      </c>
      <c r="AO119" s="16">
        <v>0.68522808180000006</v>
      </c>
      <c r="AP119" s="16">
        <v>0.79534159989999997</v>
      </c>
      <c r="AQ119" s="16">
        <v>0.74662137500000003</v>
      </c>
      <c r="AR119" s="16">
        <v>0.7149565162</v>
      </c>
      <c r="AS119" s="16">
        <v>0.78191720555321431</v>
      </c>
      <c r="AT119" s="15">
        <v>0.80143804834471466</v>
      </c>
      <c r="AU119" s="15">
        <v>0.81866240112083188</v>
      </c>
      <c r="AV119" s="15">
        <v>0.81650663856344097</v>
      </c>
    </row>
    <row r="120" spans="1:48" x14ac:dyDescent="0.25">
      <c r="A120" s="15" t="s">
        <v>149</v>
      </c>
      <c r="B120" s="17">
        <f ca="1">FORECAST(B$1,INDEX(S120:BE120, 1, COUNTA(S120:BE120)-4):INDEX(S120:BE120, 1, COUNTA(S120:BE120)),INDEX($S$1:$BE$1, 1, COUNTA($S$1:$BE$1)-4):INDEX($S$1:$BE$1, 1, COUNTA($S$1:$BE$1)))</f>
        <v>6.7977334807539647E-4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 t="e">
        <v>#N/A</v>
      </c>
      <c r="T120" s="15" t="e">
        <v>#N/A</v>
      </c>
      <c r="U120" s="15" t="e">
        <v>#N/A</v>
      </c>
      <c r="V120" s="15">
        <v>4.3450628840500771E-2</v>
      </c>
      <c r="W120" s="15">
        <v>3.8362651350252013E-2</v>
      </c>
      <c r="X120" s="15">
        <v>3.3593769210979597E-2</v>
      </c>
      <c r="Y120" s="15">
        <v>2.6857106700000001E-2</v>
      </c>
      <c r="Z120" s="15">
        <v>2.7279771990925111E-2</v>
      </c>
      <c r="AA120" s="15">
        <v>1.4216801235159971E-2</v>
      </c>
      <c r="AB120" s="15">
        <v>1.227339484221429E-2</v>
      </c>
      <c r="AC120" s="15">
        <v>1.1950686528025641E-2</v>
      </c>
      <c r="AD120" s="15">
        <v>9.0850192513659625E-3</v>
      </c>
      <c r="AE120" s="15">
        <v>9.3507496323241568E-3</v>
      </c>
      <c r="AF120" s="15">
        <v>1.1321240786940251E-2</v>
      </c>
      <c r="AG120" s="16">
        <v>9.4443561000000006E-3</v>
      </c>
      <c r="AH120" s="16">
        <v>8.6929503999999998E-3</v>
      </c>
      <c r="AI120" s="16">
        <v>7.4261268000000002E-3</v>
      </c>
      <c r="AJ120" s="16">
        <v>3.0826594999999999E-3</v>
      </c>
      <c r="AK120" s="16">
        <v>2.847563E-3</v>
      </c>
      <c r="AL120" s="16">
        <v>3.0111031999999999E-3</v>
      </c>
      <c r="AM120" s="16">
        <v>2.1170336000000001E-3</v>
      </c>
      <c r="AN120" s="16">
        <v>1.9675394000000001E-3</v>
      </c>
      <c r="AO120" s="16">
        <v>1.908538E-3</v>
      </c>
      <c r="AP120" s="16">
        <v>2.1929725999999998E-3</v>
      </c>
      <c r="AQ120" s="16">
        <v>2.0388205E-3</v>
      </c>
      <c r="AR120" s="16">
        <v>1.7683035999999999E-3</v>
      </c>
      <c r="AS120" s="16">
        <v>1.5346941894451491E-3</v>
      </c>
      <c r="AT120" s="15">
        <v>1.5317015119740299E-3</v>
      </c>
      <c r="AU120" s="15">
        <v>9.5303652825576421E-4</v>
      </c>
      <c r="AV120" s="15">
        <v>9.4713205062152265E-4</v>
      </c>
    </row>
    <row r="121" spans="1:48" x14ac:dyDescent="0.25">
      <c r="A121" s="15" t="s">
        <v>150</v>
      </c>
      <c r="B121" s="17">
        <f ca="1">FORECAST(B$1,INDEX(S121:BE121, 1, COUNTA(S121:BE121)-4):INDEX(S121:BE121, 1, COUNTA(S121:BE121)),INDEX($S$1:$BE$1, 1, COUNTA($S$1:$BE$1)-4):INDEX($S$1:$BE$1, 1, COUNTA($S$1:$BE$1)))</f>
        <v>2.1516848919282516E-2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 t="e">
        <v>#N/A</v>
      </c>
      <c r="T121" s="15" t="e">
        <v>#N/A</v>
      </c>
      <c r="U121" s="15" t="e">
        <v>#N/A</v>
      </c>
      <c r="V121" s="15">
        <v>0.1642915031954961</v>
      </c>
      <c r="W121" s="15">
        <v>0.1698013985862071</v>
      </c>
      <c r="X121" s="15">
        <v>0.1550968616210428</v>
      </c>
      <c r="Y121" s="15">
        <v>0.1095050072</v>
      </c>
      <c r="Z121" s="15">
        <v>0.1101805462816145</v>
      </c>
      <c r="AA121" s="15">
        <v>5.1898347766657943E-2</v>
      </c>
      <c r="AB121" s="15">
        <v>5.1606702215877258E-2</v>
      </c>
      <c r="AC121" s="15">
        <v>5.8899658948124253E-2</v>
      </c>
      <c r="AD121" s="15">
        <v>4.7411970250033159E-2</v>
      </c>
      <c r="AE121" s="15">
        <v>6.3938442121262581E-2</v>
      </c>
      <c r="AF121" s="15">
        <v>6.0308249886704211E-2</v>
      </c>
      <c r="AG121" s="16">
        <v>5.3787859100000002E-2</v>
      </c>
      <c r="AH121" s="16">
        <v>4.6793869199999998E-2</v>
      </c>
      <c r="AI121" s="16">
        <v>3.9726759399999999E-2</v>
      </c>
      <c r="AJ121" s="16">
        <v>3.6213217700000001E-2</v>
      </c>
      <c r="AK121" s="16">
        <v>2.9880968599999998E-2</v>
      </c>
      <c r="AL121" s="16">
        <v>3.12161496E-2</v>
      </c>
      <c r="AM121" s="16">
        <v>3.3714957300000001E-2</v>
      </c>
      <c r="AN121" s="16">
        <v>3.1545853300000003E-2</v>
      </c>
      <c r="AO121" s="16">
        <v>2.91364385E-2</v>
      </c>
      <c r="AP121" s="16">
        <v>3.1769168200000003E-2</v>
      </c>
      <c r="AQ121" s="16">
        <v>2.8945742300000001E-2</v>
      </c>
      <c r="AR121" s="16">
        <v>2.79848322E-2</v>
      </c>
      <c r="AS121" s="16">
        <v>2.9184105147208289E-2</v>
      </c>
      <c r="AT121" s="15">
        <v>2.607387205053438E-2</v>
      </c>
      <c r="AU121" s="15">
        <v>2.4433006559134558E-2</v>
      </c>
      <c r="AV121" s="15">
        <v>2.2747393280410939E-2</v>
      </c>
    </row>
    <row r="122" spans="1:48" x14ac:dyDescent="0.25">
      <c r="A122" s="15" t="s">
        <v>151</v>
      </c>
      <c r="B122" s="17">
        <f ca="1">FORECAST(B$1,INDEX(S122:BE122, 1, COUNTA(S122:BE122)-4):INDEX(S122:BE122, 1, COUNTA(S122:BE122)),INDEX($S$1:$BE$1, 1, COUNTA($S$1:$BE$1)-4):INDEX($S$1:$BE$1, 1, COUNTA($S$1:$BE$1)))</f>
        <v>5.1877581757107938E-4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 t="e">
        <v>#N/A</v>
      </c>
      <c r="T122" s="15" t="e">
        <v>#N/A</v>
      </c>
      <c r="U122" s="15" t="e">
        <v>#N/A</v>
      </c>
      <c r="V122" s="15">
        <v>3.5242380347124081E-3</v>
      </c>
      <c r="W122" s="15">
        <v>3.3025047814491271E-3</v>
      </c>
      <c r="X122" s="15">
        <v>2.6469084055218521E-3</v>
      </c>
      <c r="Y122" s="15">
        <v>2.0705624999999999E-3</v>
      </c>
      <c r="Z122" s="15">
        <v>2.415782221745379E-3</v>
      </c>
      <c r="AA122" s="15">
        <v>1.436040528804037E-3</v>
      </c>
      <c r="AB122" s="15">
        <v>1.3491170711606079E-3</v>
      </c>
      <c r="AC122" s="15">
        <v>1.682994132370442E-3</v>
      </c>
      <c r="AD122" s="15">
        <v>1.1738676018091679E-3</v>
      </c>
      <c r="AE122" s="15">
        <v>1.1018116943111299E-3</v>
      </c>
      <c r="AF122" s="15">
        <v>1.3076540737297171E-3</v>
      </c>
      <c r="AG122" s="16">
        <v>1.1649598E-3</v>
      </c>
      <c r="AH122" s="16">
        <v>1.0779977E-3</v>
      </c>
      <c r="AI122" s="16">
        <v>9.6492720000000004E-4</v>
      </c>
      <c r="AJ122" s="16">
        <v>7.616856E-4</v>
      </c>
      <c r="AK122" s="16">
        <v>7.4307780000000003E-4</v>
      </c>
      <c r="AL122" s="16">
        <v>8.5926489999999997E-4</v>
      </c>
      <c r="AM122" s="16">
        <v>9.3265609999999995E-4</v>
      </c>
      <c r="AN122" s="16">
        <v>8.3330410000000002E-4</v>
      </c>
      <c r="AO122" s="16">
        <v>7.8407179999999996E-4</v>
      </c>
      <c r="AP122" s="16">
        <v>8.6769620000000001E-4</v>
      </c>
      <c r="AQ122" s="16">
        <v>7.804016E-4</v>
      </c>
      <c r="AR122" s="16">
        <v>7.2286379999999997E-4</v>
      </c>
      <c r="AS122" s="16">
        <v>7.6566643461533658E-4</v>
      </c>
      <c r="AT122" s="15">
        <v>7.7328340861156281E-4</v>
      </c>
      <c r="AU122" s="15">
        <v>5.7763902918993402E-4</v>
      </c>
      <c r="AV122" s="15">
        <v>5.5126473089417069E-4</v>
      </c>
    </row>
    <row r="123" spans="1:48" x14ac:dyDescent="0.25">
      <c r="A123" s="15" t="s">
        <v>152</v>
      </c>
      <c r="B123" s="17">
        <f ca="1">FORECAST(B$1,INDEX(S123:BE123, 1, COUNTA(S123:BE123)-4):INDEX(S123:BE123, 1, COUNTA(S123:BE123)),INDEX($S$1:$BE$1, 1, COUNTA($S$1:$BE$1)-4):INDEX($S$1:$BE$1, 1, COUNTA($S$1:$BE$1)))</f>
        <v>3.0442329295151949E-3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 t="e">
        <v>#N/A</v>
      </c>
      <c r="T123" s="15" t="e">
        <v>#N/A</v>
      </c>
      <c r="U123" s="15" t="e">
        <v>#N/A</v>
      </c>
      <c r="V123" s="15">
        <v>7.2644993392498921E-4</v>
      </c>
      <c r="W123" s="15">
        <v>8.1790485329203766E-4</v>
      </c>
      <c r="X123" s="15">
        <v>9.4715640684606465E-4</v>
      </c>
      <c r="Y123" s="15">
        <v>8.1491319999999997E-4</v>
      </c>
      <c r="Z123" s="15">
        <v>7.8642426815835054E-4</v>
      </c>
      <c r="AA123" s="15">
        <v>5.8932592192996512E-4</v>
      </c>
      <c r="AB123" s="15">
        <v>5.3105263441746654E-4</v>
      </c>
      <c r="AC123" s="15">
        <v>1.2015452781134429E-3</v>
      </c>
      <c r="AD123" s="15">
        <v>9.4177572445810738E-4</v>
      </c>
      <c r="AE123" s="15">
        <v>9.7430232908611786E-4</v>
      </c>
      <c r="AF123" s="15">
        <v>1.1241212215063259E-3</v>
      </c>
      <c r="AG123" s="16">
        <v>9.5724150000000001E-4</v>
      </c>
      <c r="AH123" s="16">
        <v>8.1269610000000005E-4</v>
      </c>
      <c r="AI123" s="16">
        <v>7.5082839999999996E-4</v>
      </c>
      <c r="AJ123" s="16">
        <v>7.5686169999999997E-4</v>
      </c>
      <c r="AK123" s="16">
        <v>9.6198620000000003E-4</v>
      </c>
      <c r="AL123" s="16">
        <v>1.9171347E-3</v>
      </c>
      <c r="AM123" s="16">
        <v>2.3808362E-3</v>
      </c>
      <c r="AN123" s="16">
        <v>2.4484559999999999E-3</v>
      </c>
      <c r="AO123" s="16">
        <v>2.3722159999999999E-3</v>
      </c>
      <c r="AP123" s="16">
        <v>2.7790764999999999E-3</v>
      </c>
      <c r="AQ123" s="16">
        <v>2.6072222999999999E-3</v>
      </c>
      <c r="AR123" s="16">
        <v>2.4937908999999999E-3</v>
      </c>
      <c r="AS123" s="16">
        <v>2.7831624590111299E-3</v>
      </c>
      <c r="AT123" s="15">
        <v>2.826021455721554E-3</v>
      </c>
      <c r="AU123" s="15">
        <v>2.9049765409840428E-3</v>
      </c>
      <c r="AV123" s="15">
        <v>2.8779662172250032E-3</v>
      </c>
    </row>
    <row r="124" spans="1:48" x14ac:dyDescent="0.25">
      <c r="A124" s="15" t="s">
        <v>153</v>
      </c>
      <c r="B124" s="17">
        <f ca="1">FORECAST(B$1,INDEX(S124:BE124, 1, COUNTA(S124:BE124)-4):INDEX(S124:BE124, 1, COUNTA(S124:BE124)),INDEX($S$1:$BE$1, 1, COUNTA($S$1:$BE$1)-4):INDEX($S$1:$BE$1, 1, COUNTA($S$1:$BE$1)))</f>
        <v>1.1173554963531673E-2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 t="e">
        <v>#N/A</v>
      </c>
      <c r="T124" s="15" t="e">
        <v>#N/A</v>
      </c>
      <c r="U124" s="15" t="e">
        <v>#N/A</v>
      </c>
      <c r="V124" s="15">
        <v>0.1126062843523724</v>
      </c>
      <c r="W124" s="15">
        <v>0.11335439457985121</v>
      </c>
      <c r="X124" s="15">
        <v>0.1050698739151915</v>
      </c>
      <c r="Y124" s="15">
        <v>7.6252589400000001E-2</v>
      </c>
      <c r="Z124" s="15">
        <v>7.4931631018348502E-2</v>
      </c>
      <c r="AA124" s="15">
        <v>4.553789522059911E-2</v>
      </c>
      <c r="AB124" s="15">
        <v>3.7180432219062899E-2</v>
      </c>
      <c r="AC124" s="15">
        <v>4.2237439983523667E-2</v>
      </c>
      <c r="AD124" s="15">
        <v>3.6611796029096061E-2</v>
      </c>
      <c r="AE124" s="15">
        <v>3.390933838369499E-2</v>
      </c>
      <c r="AF124" s="15">
        <v>3.9518837495191472E-2</v>
      </c>
      <c r="AG124" s="16">
        <v>3.5520282600000001E-2</v>
      </c>
      <c r="AH124" s="16">
        <v>3.2326574499999997E-2</v>
      </c>
      <c r="AI124" s="16">
        <v>2.9795069600000001E-2</v>
      </c>
      <c r="AJ124" s="16">
        <v>2.8092677900000002E-2</v>
      </c>
      <c r="AK124" s="16">
        <v>2.9274246199999999E-2</v>
      </c>
      <c r="AL124" s="16">
        <v>2.8328835399999999E-2</v>
      </c>
      <c r="AM124" s="16">
        <v>2.34121734E-2</v>
      </c>
      <c r="AN124" s="16">
        <v>2.13147653E-2</v>
      </c>
      <c r="AO124" s="16">
        <v>2.13010475E-2</v>
      </c>
      <c r="AP124" s="16">
        <v>1.6664702900000002E-2</v>
      </c>
      <c r="AQ124" s="16">
        <v>1.35412229E-2</v>
      </c>
      <c r="AR124" s="16">
        <v>1.45900921E-2</v>
      </c>
      <c r="AS124" s="16">
        <v>1.3458660365050459E-2</v>
      </c>
      <c r="AT124" s="15">
        <v>1.043823473634798E-2</v>
      </c>
      <c r="AU124" s="15">
        <v>1.249805351123358E-2</v>
      </c>
      <c r="AV124" s="15">
        <v>1.252348017143784E-2</v>
      </c>
    </row>
    <row r="125" spans="1:48" x14ac:dyDescent="0.25">
      <c r="A125" s="15" t="s">
        <v>154</v>
      </c>
      <c r="B125" s="17">
        <f ca="1">FORECAST(B$1,INDEX(S125:BE125, 1, COUNTA(S125:BE125)-4):INDEX(S125:BE125, 1, COUNTA(S125:BE125)),INDEX($S$1:$BE$1, 1, COUNTA($S$1:$BE$1)-4):INDEX($S$1:$BE$1, 1, COUNTA($S$1:$BE$1)))</f>
        <v>2.0819337648328787E-4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 t="e">
        <v>#N/A</v>
      </c>
      <c r="T125" s="15" t="e">
        <v>#N/A</v>
      </c>
      <c r="U125" s="15" t="e">
        <v>#N/A</v>
      </c>
      <c r="V125" s="15">
        <v>1.411212532623049E-3</v>
      </c>
      <c r="W125" s="15">
        <v>1.3026773066917971E-3</v>
      </c>
      <c r="X125" s="15">
        <v>1.2793482057031091E-3</v>
      </c>
      <c r="Y125" s="15">
        <v>1.0778271E-3</v>
      </c>
      <c r="Z125" s="15">
        <v>1.0496259597900879E-3</v>
      </c>
      <c r="AA125" s="15">
        <v>7.6745772522969925E-4</v>
      </c>
      <c r="AB125" s="15">
        <v>3.9702849601631549E-4</v>
      </c>
      <c r="AC125" s="15">
        <v>3.294279461076643E-4</v>
      </c>
      <c r="AD125" s="15">
        <v>3.7043178495351951E-4</v>
      </c>
      <c r="AE125" s="15">
        <v>2.8813750019669997E-4</v>
      </c>
      <c r="AF125" s="15">
        <v>3.2299263466422138E-4</v>
      </c>
      <c r="AG125" s="16">
        <v>2.8380529999999998E-4</v>
      </c>
      <c r="AH125" s="16">
        <v>1.7050680000000001E-4</v>
      </c>
      <c r="AI125" s="16">
        <v>1.7451399999999999E-4</v>
      </c>
      <c r="AJ125" s="16">
        <v>1.6897820000000001E-4</v>
      </c>
      <c r="AK125" s="16">
        <v>1.6887339999999999E-4</v>
      </c>
      <c r="AL125" s="16">
        <v>1.8506920000000001E-4</v>
      </c>
      <c r="AM125" s="16">
        <v>1.915187E-4</v>
      </c>
      <c r="AN125" s="16">
        <v>1.5473710000000001E-4</v>
      </c>
      <c r="AO125" s="16">
        <v>1.5258669999999999E-4</v>
      </c>
      <c r="AP125" s="16">
        <v>1.7333109999999999E-4</v>
      </c>
      <c r="AQ125" s="16">
        <v>1.559791E-4</v>
      </c>
      <c r="AR125" s="16">
        <v>1.4732760000000001E-4</v>
      </c>
      <c r="AS125" s="16">
        <v>1.810424325756849E-4</v>
      </c>
      <c r="AT125" s="15">
        <v>1.869349295959036E-4</v>
      </c>
      <c r="AU125" s="15">
        <v>1.927460324312268E-4</v>
      </c>
      <c r="AV125" s="15">
        <v>1.8933582200757849E-4</v>
      </c>
    </row>
    <row r="126" spans="1:48" x14ac:dyDescent="0.25">
      <c r="A126" s="15" t="s">
        <v>155</v>
      </c>
      <c r="B126" s="17">
        <f ca="1">FORECAST(B$1,INDEX(S126:BE126, 1, COUNTA(S126:BE126)-4):INDEX(S126:BE126, 1, COUNTA(S126:BE126)),INDEX($S$1:$BE$1, 1, COUNTA($S$1:$BE$1)-4):INDEX($S$1:$BE$1, 1, COUNTA($S$1:$BE$1)))</f>
        <v>0.11205982946813009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 t="e">
        <v>#N/A</v>
      </c>
      <c r="T126" s="15" t="e">
        <v>#N/A</v>
      </c>
      <c r="U126" s="15" t="e">
        <v>#N/A</v>
      </c>
      <c r="V126" s="15">
        <v>0.16830292948536821</v>
      </c>
      <c r="W126" s="15">
        <v>0.18573137300060999</v>
      </c>
      <c r="X126" s="15">
        <v>0.20978267094367031</v>
      </c>
      <c r="Y126" s="15">
        <v>0.18049253530000001</v>
      </c>
      <c r="Z126" s="15">
        <v>0.17418261891775719</v>
      </c>
      <c r="AA126" s="15">
        <v>0.13135372864013781</v>
      </c>
      <c r="AB126" s="15">
        <v>0.1143007818609469</v>
      </c>
      <c r="AC126" s="15">
        <v>0.12817578125000001</v>
      </c>
      <c r="AD126" s="15">
        <v>9.9842942038253973E-2</v>
      </c>
      <c r="AE126" s="15">
        <v>0.1026062140318813</v>
      </c>
      <c r="AF126" s="15">
        <v>0.124237350557622</v>
      </c>
      <c r="AG126" s="16">
        <v>0.1103071275</v>
      </c>
      <c r="AH126" s="16">
        <v>0.1019044714</v>
      </c>
      <c r="AI126" s="16">
        <v>7.9842995799999997E-2</v>
      </c>
      <c r="AJ126" s="16">
        <v>7.74781935E-2</v>
      </c>
      <c r="AK126" s="16">
        <v>7.4750830899999995E-2</v>
      </c>
      <c r="AL126" s="16">
        <v>8.7106095100000003E-2</v>
      </c>
      <c r="AM126" s="16">
        <v>9.4473970399999996E-2</v>
      </c>
      <c r="AN126" s="16">
        <v>9.2212523300000002E-2</v>
      </c>
      <c r="AO126" s="16">
        <v>8.8126615199999994E-2</v>
      </c>
      <c r="AP126" s="16">
        <v>0.1039531197</v>
      </c>
      <c r="AQ126" s="16">
        <v>9.7406642799999998E-2</v>
      </c>
      <c r="AR126" s="16">
        <v>9.3483724899999995E-2</v>
      </c>
      <c r="AS126" s="16">
        <v>0.10212986341592931</v>
      </c>
      <c r="AT126" s="15">
        <v>0.10425809835532419</v>
      </c>
      <c r="AU126" s="15">
        <v>0.1075199874033988</v>
      </c>
      <c r="AV126" s="15">
        <v>0.1063183654961992</v>
      </c>
    </row>
    <row r="127" spans="1:48" x14ac:dyDescent="0.25">
      <c r="A127" s="15" t="s">
        <v>156</v>
      </c>
      <c r="B127" s="17">
        <f ca="1">FORECAST(B$1,INDEX(S127:BE127, 1, COUNTA(S127:BE127)-4):INDEX(S127:BE127, 1, COUNTA(S127:BE127)),INDEX($S$1:$BE$1, 1, COUNTA($S$1:$BE$1)-4):INDEX($S$1:$BE$1, 1, COUNTA($S$1:$BE$1)))</f>
        <v>4.503626345794369E-4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 t="e">
        <v>#N/A</v>
      </c>
      <c r="T127" s="15" t="e">
        <v>#N/A</v>
      </c>
      <c r="U127" s="15" t="e">
        <v>#N/A</v>
      </c>
      <c r="V127" s="15">
        <v>1.8853962918123979E-3</v>
      </c>
      <c r="W127" s="15">
        <v>2.0429205346814221E-3</v>
      </c>
      <c r="X127" s="15">
        <v>2.296748122901978E-3</v>
      </c>
      <c r="Y127" s="15">
        <v>1.9114259999999999E-3</v>
      </c>
      <c r="Z127" s="15">
        <v>1.862958031261189E-3</v>
      </c>
      <c r="AA127" s="15">
        <v>1.3112697943341771E-3</v>
      </c>
      <c r="AB127" s="15">
        <v>1.229453788084135E-3</v>
      </c>
      <c r="AC127" s="15">
        <v>1.3998720136518779E-3</v>
      </c>
      <c r="AD127" s="15">
        <v>1.099440517971129E-3</v>
      </c>
      <c r="AE127" s="15">
        <v>1.1351422122801041E-3</v>
      </c>
      <c r="AF127" s="15">
        <v>1.116191578324632E-3</v>
      </c>
      <c r="AG127" s="16">
        <v>1.0362798E-3</v>
      </c>
      <c r="AH127" s="16">
        <v>1.0956550000000001E-3</v>
      </c>
      <c r="AI127" s="16">
        <v>9.2545289999999998E-4</v>
      </c>
      <c r="AJ127" s="16">
        <v>8.5037100000000005E-4</v>
      </c>
      <c r="AK127" s="16">
        <v>6.5072229999999995E-4</v>
      </c>
      <c r="AL127" s="16">
        <v>6.7549630000000003E-4</v>
      </c>
      <c r="AM127" s="16">
        <v>7.0809930000000001E-4</v>
      </c>
      <c r="AN127" s="16">
        <v>5.8502040000000003E-4</v>
      </c>
      <c r="AO127" s="16">
        <v>5.7783089999999997E-4</v>
      </c>
      <c r="AP127" s="16">
        <v>6.0040720000000003E-4</v>
      </c>
      <c r="AQ127" s="16">
        <v>5.2755E-4</v>
      </c>
      <c r="AR127" s="16">
        <v>5.0458830000000004E-4</v>
      </c>
      <c r="AS127" s="16">
        <v>4.9366816014812984E-4</v>
      </c>
      <c r="AT127" s="15">
        <v>4.5488401648299131E-4</v>
      </c>
      <c r="AU127" s="15">
        <v>4.8817321500800858E-4</v>
      </c>
      <c r="AV127" s="15">
        <v>4.5812669974206149E-4</v>
      </c>
    </row>
    <row r="128" spans="1:48" x14ac:dyDescent="0.25">
      <c r="A128" s="15" t="s">
        <v>157</v>
      </c>
      <c r="B128" s="17">
        <f ca="1">FORECAST(B$1,INDEX(S128:BE128, 1, COUNTA(S128:BE128)-4):INDEX(S128:BE128, 1, COUNTA(S128:BE128)),INDEX($S$1:$BE$1, 1, COUNTA($S$1:$BE$1)-4):INDEX($S$1:$BE$1, 1, COUNTA($S$1:$BE$1)))</f>
        <v>5.3564109366111001E-4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 t="e">
        <v>#N/A</v>
      </c>
      <c r="T128" s="15" t="e">
        <v>#N/A</v>
      </c>
      <c r="U128" s="15" t="e">
        <v>#N/A</v>
      </c>
      <c r="V128" s="15" t="e">
        <v>#N/A</v>
      </c>
      <c r="W128" s="15" t="e">
        <v>#N/A</v>
      </c>
      <c r="X128" s="15">
        <v>0.54882019048833308</v>
      </c>
      <c r="Y128" s="15">
        <v>6.0142036000000003E-3</v>
      </c>
      <c r="Z128" s="15">
        <v>6.3011108454081753E-3</v>
      </c>
      <c r="AA128" s="15">
        <v>4.0099273782451556E-3</v>
      </c>
      <c r="AB128" s="15">
        <v>3.4505896410851971E-3</v>
      </c>
      <c r="AC128" s="15">
        <v>3.7978009259259258E-3</v>
      </c>
      <c r="AD128" s="15">
        <v>2.2923579788680301E-3</v>
      </c>
      <c r="AE128" s="15">
        <v>2.3792745282755121E-3</v>
      </c>
      <c r="AF128" s="15">
        <v>2.1784083385446061E-3</v>
      </c>
      <c r="AG128" s="16">
        <v>1.6136357E-3</v>
      </c>
      <c r="AH128" s="16">
        <v>1.4025706000000001E-3</v>
      </c>
      <c r="AI128" s="16">
        <v>1.3573309E-3</v>
      </c>
      <c r="AJ128" s="16">
        <v>1.2993279E-3</v>
      </c>
      <c r="AK128" s="16">
        <v>1.2584892000000001E-3</v>
      </c>
      <c r="AL128" s="16">
        <v>1.4530064999999999E-3</v>
      </c>
      <c r="AM128" s="16">
        <v>1.5747816999999999E-3</v>
      </c>
      <c r="AN128" s="16">
        <v>1.0519158999999999E-3</v>
      </c>
      <c r="AO128" s="16">
        <v>8.7916890000000003E-4</v>
      </c>
      <c r="AP128" s="16">
        <v>9.633892E-4</v>
      </c>
      <c r="AQ128" s="16">
        <v>7.6245689999999999E-4</v>
      </c>
      <c r="AR128" s="16">
        <v>7.2822000000000002E-4</v>
      </c>
      <c r="AS128" s="16">
        <v>7.8818056098151133E-4</v>
      </c>
      <c r="AT128" s="15">
        <v>7.8556066051286308E-4</v>
      </c>
      <c r="AU128" s="15">
        <v>5.9465929789023514E-4</v>
      </c>
      <c r="AV128" s="15">
        <v>5.6413171088945965E-4</v>
      </c>
    </row>
    <row r="129" spans="1:48" x14ac:dyDescent="0.25">
      <c r="A129" s="15" t="s">
        <v>158</v>
      </c>
      <c r="B129" s="17">
        <f ca="1">FORECAST(B$1,INDEX(S129:BE129, 1, COUNTA(S129:BE129)-4):INDEX(S129:BE129, 1, COUNTA(S129:BE129)),INDEX($S$1:$BE$1, 1, COUNTA($S$1:$BE$1)-4):INDEX($S$1:$BE$1, 1, COUNTA($S$1:$BE$1)))</f>
        <v>7.9061229843442327E-2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 t="e">
        <v>#N/A</v>
      </c>
      <c r="T129" s="15" t="e">
        <v>#N/A</v>
      </c>
      <c r="U129" s="15" t="e">
        <v>#N/A</v>
      </c>
      <c r="V129" s="15" t="e">
        <v>#N/A</v>
      </c>
      <c r="W129" s="15" t="e">
        <v>#N/A</v>
      </c>
      <c r="X129" s="15" t="e">
        <v>#N/A</v>
      </c>
      <c r="Y129" s="15" t="e">
        <v>#N/A</v>
      </c>
      <c r="Z129" s="15" t="e">
        <v>#N/A</v>
      </c>
      <c r="AA129" s="15" t="e">
        <v>#N/A</v>
      </c>
      <c r="AB129" s="15" t="e">
        <v>#N/A</v>
      </c>
      <c r="AC129" s="15" t="e">
        <v>#N/A</v>
      </c>
      <c r="AD129" s="15" t="e">
        <v>#N/A</v>
      </c>
      <c r="AE129" s="15" t="e">
        <v>#N/A</v>
      </c>
      <c r="AF129" s="15" t="e">
        <v>#N/A</v>
      </c>
      <c r="AG129" s="16" t="e">
        <v>#N/A</v>
      </c>
      <c r="AH129" s="16" t="e">
        <v>#N/A</v>
      </c>
      <c r="AI129" s="16" t="e">
        <v>#N/A</v>
      </c>
      <c r="AJ129" s="16" t="e">
        <v>#N/A</v>
      </c>
      <c r="AK129" s="16" t="e">
        <v>#N/A</v>
      </c>
      <c r="AL129" s="16" t="e">
        <v>#N/A</v>
      </c>
      <c r="AM129" s="16" t="e">
        <v>#N/A</v>
      </c>
      <c r="AN129" s="16" t="e">
        <v>#N/A</v>
      </c>
      <c r="AO129" s="16">
        <v>6.93453334E-2</v>
      </c>
      <c r="AP129" s="16">
        <v>7.1358301299999996E-2</v>
      </c>
      <c r="AQ129" s="16">
        <v>7.2483784100000004E-2</v>
      </c>
      <c r="AR129" s="16">
        <v>6.8140148999999997E-2</v>
      </c>
      <c r="AS129" s="16">
        <v>6.6524401534867633E-2</v>
      </c>
      <c r="AT129" s="15">
        <v>6.9962022794269024E-2</v>
      </c>
      <c r="AU129" s="15">
        <v>7.286881362379799E-2</v>
      </c>
      <c r="AV129" s="15">
        <v>7.8178647782720212E-2</v>
      </c>
    </row>
    <row r="130" spans="1:48" x14ac:dyDescent="0.25">
      <c r="A130" s="15" t="s">
        <v>159</v>
      </c>
      <c r="B130" s="17">
        <f ca="1">FORECAST(B$1,INDEX(S130:BE130, 1, COUNTA(S130:BE130)-4):INDEX(S130:BE130, 1, COUNTA(S130:BE130)),INDEX($S$1:$BE$1, 1, COUNTA($S$1:$BE$1)-4):INDEX($S$1:$BE$1, 1, COUNTA($S$1:$BE$1)))</f>
        <v>0.17183067942266739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 t="e">
        <v>#N/A</v>
      </c>
      <c r="T130" s="15" t="e">
        <v>#N/A</v>
      </c>
      <c r="U130" s="15" t="e">
        <v>#N/A</v>
      </c>
      <c r="V130" s="15" t="e">
        <v>#N/A</v>
      </c>
      <c r="W130" s="15" t="e">
        <v>#N/A</v>
      </c>
      <c r="X130" s="15" t="e">
        <v>#N/A</v>
      </c>
      <c r="Y130" s="15">
        <v>0.7275332672</v>
      </c>
      <c r="Z130" s="15">
        <v>0.75930719431925953</v>
      </c>
      <c r="AA130" s="15">
        <v>0.55438854683520278</v>
      </c>
      <c r="AB130" s="15">
        <v>0.52533219872971815</v>
      </c>
      <c r="AC130" s="15">
        <v>0.58910240062817865</v>
      </c>
      <c r="AD130" s="15">
        <v>0.37155020951736351</v>
      </c>
      <c r="AE130" s="15">
        <v>0.37958368196765319</v>
      </c>
      <c r="AF130" s="15">
        <v>0.36137668154472552</v>
      </c>
      <c r="AG130" s="16">
        <v>0.3230259197</v>
      </c>
      <c r="AH130" s="16">
        <v>0.29212722860000001</v>
      </c>
      <c r="AI130" s="16">
        <v>0.25668673949999998</v>
      </c>
      <c r="AJ130" s="16">
        <v>0.2511284996</v>
      </c>
      <c r="AK130" s="16">
        <v>0.23873134200000001</v>
      </c>
      <c r="AL130" s="16">
        <v>0.22957663280000001</v>
      </c>
      <c r="AM130" s="16">
        <v>0.1842755127</v>
      </c>
      <c r="AN130" s="16">
        <v>0.17346999469999999</v>
      </c>
      <c r="AO130" s="16">
        <v>0.15642231200000001</v>
      </c>
      <c r="AP130" s="16">
        <v>0.1652649954</v>
      </c>
      <c r="AQ130" s="16">
        <v>0.14600577470000001</v>
      </c>
      <c r="AR130" s="16">
        <v>0.12712784539999999</v>
      </c>
      <c r="AS130" s="16">
        <v>0.15418364172998181</v>
      </c>
      <c r="AT130" s="15">
        <v>0.14722025677811709</v>
      </c>
      <c r="AU130" s="15">
        <v>0.15193916540470279</v>
      </c>
      <c r="AV130" s="15">
        <v>0.1658581846221131</v>
      </c>
    </row>
    <row r="131" spans="1:48" x14ac:dyDescent="0.25">
      <c r="A131" s="15" t="s">
        <v>160</v>
      </c>
      <c r="B131" s="17">
        <f ca="1">FORECAST(B$1,INDEX(S131:BE131, 1, COUNTA(S131:BE131)-4):INDEX(S131:BE131, 1, COUNTA(S131:BE131)),INDEX($S$1:$BE$1, 1, COUNTA($S$1:$BE$1)-4):INDEX($S$1:$BE$1, 1, COUNTA($S$1:$BE$1)))</f>
        <v>1.9215279795908174E-3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 t="e">
        <v>#N/A</v>
      </c>
      <c r="T131" s="15" t="e">
        <v>#N/A</v>
      </c>
      <c r="U131" s="15" t="e">
        <v>#N/A</v>
      </c>
      <c r="V131" s="15" t="e">
        <v>#N/A</v>
      </c>
      <c r="W131" s="15" t="e">
        <v>#N/A</v>
      </c>
      <c r="X131" s="15">
        <v>1.122337289548637</v>
      </c>
      <c r="Y131" s="15">
        <v>0.96563506379999997</v>
      </c>
      <c r="Z131" s="15">
        <v>0.93187701121000444</v>
      </c>
      <c r="AA131" s="15">
        <v>0.70274244822473819</v>
      </c>
      <c r="AB131" s="15">
        <v>0.66502273082733088</v>
      </c>
      <c r="AC131" s="15">
        <v>9.6508823529412174E-3</v>
      </c>
      <c r="AD131" s="15">
        <v>8.9714975371497172E-3</v>
      </c>
      <c r="AE131" s="15">
        <v>9.2197923666923823E-3</v>
      </c>
      <c r="AF131" s="15">
        <v>1.116348253518821E-2</v>
      </c>
      <c r="AG131" s="16">
        <v>9.8681745000000001E-3</v>
      </c>
      <c r="AH131" s="16">
        <v>9.1164654000000008E-3</v>
      </c>
      <c r="AI131" s="16">
        <v>9.4038391000000002E-3</v>
      </c>
      <c r="AJ131" s="16">
        <v>9.0654915999999995E-3</v>
      </c>
      <c r="AK131" s="16">
        <v>8.8963710000000001E-3</v>
      </c>
      <c r="AL131" s="16">
        <v>1.03110016E-2</v>
      </c>
      <c r="AM131" s="16">
        <v>1.16095976E-2</v>
      </c>
      <c r="AN131" s="16">
        <v>1.09893184E-2</v>
      </c>
      <c r="AO131" s="16">
        <v>1.5341878000000001E-3</v>
      </c>
      <c r="AP131" s="16">
        <v>1.7793863999999999E-3</v>
      </c>
      <c r="AQ131" s="16">
        <v>1.667955E-3</v>
      </c>
      <c r="AR131" s="16">
        <v>1.6011783000000001E-3</v>
      </c>
      <c r="AS131" s="16">
        <v>1.7515240155996049E-3</v>
      </c>
      <c r="AT131" s="15">
        <v>1.7854538660195989E-3</v>
      </c>
      <c r="AU131" s="15">
        <v>1.841313797676387E-3</v>
      </c>
      <c r="AV131" s="15">
        <v>1.8242550363858369E-3</v>
      </c>
    </row>
    <row r="132" spans="1:48" x14ac:dyDescent="0.25">
      <c r="A132" s="15" t="s">
        <v>161</v>
      </c>
      <c r="B132" s="17">
        <f ca="1">FORECAST(B$1,INDEX(S132:BE132, 1, COUNTA(S132:BE132)-4):INDEX(S132:BE132, 1, COUNTA(S132:BE132)),INDEX($S$1:$BE$1, 1, COUNTA($S$1:$BE$1)-4):INDEX($S$1:$BE$1, 1, COUNTA($S$1:$BE$1)))</f>
        <v>7.769563716332941E-4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 t="e">
        <v>#N/A</v>
      </c>
      <c r="T132" s="15" t="e">
        <v>#N/A</v>
      </c>
      <c r="U132" s="15" t="e">
        <v>#N/A</v>
      </c>
      <c r="V132" s="15">
        <v>0.29990156828814618</v>
      </c>
      <c r="W132" s="15">
        <v>0.34115138592752048</v>
      </c>
      <c r="X132" s="15">
        <v>0.36777664134635152</v>
      </c>
      <c r="Y132" s="15">
        <v>0.33031227790000001</v>
      </c>
      <c r="Z132" s="15">
        <v>0.31811437691269367</v>
      </c>
      <c r="AA132" s="15">
        <v>0.26641982299512978</v>
      </c>
      <c r="AB132" s="15">
        <v>0.25040193041614872</v>
      </c>
      <c r="AC132" s="15">
        <v>0.25688138034696589</v>
      </c>
      <c r="AD132" s="15">
        <v>0.19902040958196679</v>
      </c>
      <c r="AE132" s="15">
        <v>0.20387608404412949</v>
      </c>
      <c r="AF132" s="15">
        <v>0.24427619527299199</v>
      </c>
      <c r="AG132" s="16">
        <v>0.22027008819999999</v>
      </c>
      <c r="AH132" s="16">
        <v>0.2034909929</v>
      </c>
      <c r="AI132" s="16">
        <v>0.19057689250000001</v>
      </c>
      <c r="AJ132" s="16">
        <v>1.3575205E-3</v>
      </c>
      <c r="AK132" s="16">
        <v>1.1952387E-3</v>
      </c>
      <c r="AL132" s="16">
        <v>1.3011664E-3</v>
      </c>
      <c r="AM132" s="16">
        <v>1.1961312000000001E-3</v>
      </c>
      <c r="AN132" s="16">
        <v>1.0424809E-3</v>
      </c>
      <c r="AO132" s="16">
        <v>1.0366728E-3</v>
      </c>
      <c r="AP132" s="16">
        <v>1.0459738E-3</v>
      </c>
      <c r="AQ132" s="16">
        <v>1.1052207000000001E-3</v>
      </c>
      <c r="AR132" s="16">
        <v>7.7890149999999998E-4</v>
      </c>
      <c r="AS132" s="16">
        <v>8.5064262958925723E-4</v>
      </c>
      <c r="AT132" s="15">
        <v>7.6650863831810958E-4</v>
      </c>
      <c r="AU132" s="15">
        <v>7.8906302303282348E-4</v>
      </c>
      <c r="AV132" s="15">
        <v>7.821849942652333E-4</v>
      </c>
    </row>
    <row r="133" spans="1:48" x14ac:dyDescent="0.25">
      <c r="A133" s="15" t="s">
        <v>162</v>
      </c>
      <c r="B133" s="17">
        <f ca="1">FORECAST(B$1,INDEX(S133:BE133, 1, COUNTA(S133:BE133)-4):INDEX(S133:BE133, 1, COUNTA(S133:BE133)),INDEX($S$1:$BE$1, 1, COUNTA($S$1:$BE$1)-4):INDEX($S$1:$BE$1, 1, COUNTA($S$1:$BE$1)))</f>
        <v>8.845215551657537E-2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 t="e">
        <v>#N/A</v>
      </c>
      <c r="T133" s="15" t="e">
        <v>#N/A</v>
      </c>
      <c r="U133" s="15" t="e">
        <v>#N/A</v>
      </c>
      <c r="V133" s="15">
        <v>0.31128916394987849</v>
      </c>
      <c r="W133" s="15">
        <v>0.31914326628453882</v>
      </c>
      <c r="X133" s="15">
        <v>0.30789204574752982</v>
      </c>
      <c r="Y133" s="15">
        <v>0.20402222740000001</v>
      </c>
      <c r="Z133" s="15">
        <v>0.202917548404661</v>
      </c>
      <c r="AA133" s="15">
        <v>0.25309161035739208</v>
      </c>
      <c r="AB133" s="15">
        <v>0.2139087065586571</v>
      </c>
      <c r="AC133" s="15">
        <v>0.22901951478265761</v>
      </c>
      <c r="AD133" s="15">
        <v>0.1834163889700724</v>
      </c>
      <c r="AE133" s="15">
        <v>0.16761025994417919</v>
      </c>
      <c r="AF133" s="15">
        <v>0.20315058287998489</v>
      </c>
      <c r="AG133" s="16">
        <v>0.1943731796</v>
      </c>
      <c r="AH133" s="16">
        <v>0.19454019219999999</v>
      </c>
      <c r="AI133" s="16">
        <v>0.15929223989999999</v>
      </c>
      <c r="AJ133" s="16">
        <v>0.12984972920000001</v>
      </c>
      <c r="AK133" s="16">
        <v>0.1091721697</v>
      </c>
      <c r="AL133" s="16">
        <v>0.112067443</v>
      </c>
      <c r="AM133" s="16">
        <v>9.8220734000000004E-2</v>
      </c>
      <c r="AN133" s="16">
        <v>0.1063403705</v>
      </c>
      <c r="AO133" s="16">
        <v>0.11646984639999999</v>
      </c>
      <c r="AP133" s="16">
        <v>0.10427851859999999</v>
      </c>
      <c r="AQ133" s="16">
        <v>8.6688360899999997E-2</v>
      </c>
      <c r="AR133" s="16">
        <v>9.6887582599999994E-2</v>
      </c>
      <c r="AS133" s="16">
        <v>9.5759089273705897E-2</v>
      </c>
      <c r="AT133" s="15">
        <v>8.8355311953058083E-2</v>
      </c>
      <c r="AU133" s="15">
        <v>8.9952548572398747E-2</v>
      </c>
      <c r="AV133" s="15">
        <v>9.2669701008918789E-2</v>
      </c>
    </row>
    <row r="134" spans="1:48" x14ac:dyDescent="0.25">
      <c r="A134" s="15" t="s">
        <v>163</v>
      </c>
      <c r="B134" s="17">
        <f ca="1">FORECAST(B$1,INDEX(S134:BE134, 1, COUNTA(S134:BE134)-4):INDEX(S134:BE134, 1, COUNTA(S134:BE134)),INDEX($S$1:$BE$1, 1, COUNTA($S$1:$BE$1)-4):INDEX($S$1:$BE$1, 1, COUNTA($S$1:$BE$1)))</f>
        <v>8.4501790611128391E-3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 t="e">
        <v>#N/A</v>
      </c>
      <c r="T134" s="15" t="e">
        <v>#N/A</v>
      </c>
      <c r="U134" s="15" t="e">
        <v>#N/A</v>
      </c>
      <c r="V134" s="15">
        <v>1.8748946344670021</v>
      </c>
      <c r="W134" s="15">
        <v>2.1321961620470038</v>
      </c>
      <c r="X134" s="15">
        <v>2.4691420370070061</v>
      </c>
      <c r="Y134" s="15">
        <v>2.1243971403000002</v>
      </c>
      <c r="Z134" s="15">
        <v>2.0501294246620021</v>
      </c>
      <c r="AA134" s="15">
        <v>1.54603338609442</v>
      </c>
      <c r="AB134" s="15">
        <v>2.9858163424900469E-2</v>
      </c>
      <c r="AC134" s="15">
        <v>3.3482653061224582E-2</v>
      </c>
      <c r="AD134" s="15">
        <v>2.0447846642190511E-2</v>
      </c>
      <c r="AE134" s="15">
        <v>2.084697681917589E-2</v>
      </c>
      <c r="AF134" s="15">
        <v>2.2556500701091189E-2</v>
      </c>
      <c r="AG134" s="16">
        <v>2.0170446200000001E-2</v>
      </c>
      <c r="AH134" s="16">
        <v>1.8243038199999999E-2</v>
      </c>
      <c r="AI134" s="16">
        <v>1.66203789E-2</v>
      </c>
      <c r="AJ134" s="16">
        <v>1.59981246E-2</v>
      </c>
      <c r="AK134" s="16">
        <v>1.3490121000000001E-2</v>
      </c>
      <c r="AL134" s="16">
        <v>1.4495604800000001E-2</v>
      </c>
      <c r="AM134" s="16">
        <v>1.6024140700000002E-2</v>
      </c>
      <c r="AN134" s="16">
        <v>1.5185636799999999E-2</v>
      </c>
      <c r="AO134" s="16">
        <v>1.0440389200000001E-2</v>
      </c>
      <c r="AP134" s="16">
        <v>7.7090173999999996E-3</v>
      </c>
      <c r="AQ134" s="16">
        <v>7.5376187000000001E-3</v>
      </c>
      <c r="AR134" s="16">
        <v>8.4295169999999992E-3</v>
      </c>
      <c r="AS134" s="16">
        <v>1.0248273292565569E-2</v>
      </c>
      <c r="AT134" s="15">
        <v>9.9899321166356646E-3</v>
      </c>
      <c r="AU134" s="15">
        <v>8.5604810787222319E-3</v>
      </c>
      <c r="AV134" s="15">
        <v>8.2107327846013892E-3</v>
      </c>
    </row>
    <row r="135" spans="1:48" x14ac:dyDescent="0.25">
      <c r="A135" s="15" t="s">
        <v>164</v>
      </c>
      <c r="B135" s="17">
        <f ca="1">FORECAST(B$1,INDEX(S135:BE135, 1, COUNTA(S135:BE135)-4):INDEX(S135:BE135, 1, COUNTA(S135:BE135)),INDEX($S$1:$BE$1, 1, COUNTA($S$1:$BE$1)-4):INDEX($S$1:$BE$1, 1, COUNTA($S$1:$BE$1)))</f>
        <v>1.9403133886605084E-2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 t="e">
        <v>#N/A</v>
      </c>
      <c r="T135" s="15" t="e">
        <v>#N/A</v>
      </c>
      <c r="U135" s="15" t="e">
        <v>#N/A</v>
      </c>
      <c r="V135" s="15" t="e">
        <v>#N/A</v>
      </c>
      <c r="W135" s="15" t="e">
        <v>#N/A</v>
      </c>
      <c r="X135" s="15">
        <v>5.0164402125251598E-2</v>
      </c>
      <c r="Y135" s="15">
        <v>4.6202191599999998E-2</v>
      </c>
      <c r="Z135" s="15">
        <v>4.2859251257724801E-2</v>
      </c>
      <c r="AA135" s="15">
        <v>3.6328686492340369E-2</v>
      </c>
      <c r="AB135" s="15">
        <v>3.5717598163876263E-2</v>
      </c>
      <c r="AC135" s="15">
        <v>3.9653172205438139E-2</v>
      </c>
      <c r="AD135" s="15">
        <v>3.3697815638487637E-2</v>
      </c>
      <c r="AE135" s="15">
        <v>3.605156304884842E-2</v>
      </c>
      <c r="AF135" s="15">
        <v>3.6896196729377682E-2</v>
      </c>
      <c r="AG135" s="16">
        <v>3.11807461E-2</v>
      </c>
      <c r="AH135" s="16">
        <v>2.7509800899999999E-2</v>
      </c>
      <c r="AI135" s="16">
        <v>2.6100844299999999E-2</v>
      </c>
      <c r="AJ135" s="16">
        <v>2.4893948400000001E-2</v>
      </c>
      <c r="AK135" s="16">
        <v>2.11676755E-2</v>
      </c>
      <c r="AL135" s="16">
        <v>2.0987091699999998E-2</v>
      </c>
      <c r="AM135" s="16">
        <v>2.0717018600000001E-2</v>
      </c>
      <c r="AN135" s="16">
        <v>2.0825004000000001E-2</v>
      </c>
      <c r="AO135" s="16">
        <v>2.01750674E-2</v>
      </c>
      <c r="AP135" s="16">
        <v>2.2989520900000001E-2</v>
      </c>
      <c r="AQ135" s="16">
        <v>1.9518827200000002E-2</v>
      </c>
      <c r="AR135" s="16">
        <v>1.6993916899999999E-2</v>
      </c>
      <c r="AS135" s="16">
        <v>1.8995153049624701E-2</v>
      </c>
      <c r="AT135" s="15">
        <v>1.8379407755131381E-2</v>
      </c>
      <c r="AU135" s="15">
        <v>1.8760330159363479E-2</v>
      </c>
      <c r="AV135" s="15">
        <v>1.8805211651074429E-2</v>
      </c>
    </row>
    <row r="136" spans="1:48" x14ac:dyDescent="0.25">
      <c r="A136" s="15" t="s">
        <v>165</v>
      </c>
      <c r="B136" s="17">
        <f ca="1">FORECAST(B$1,INDEX(S136:BE136, 1, COUNTA(S136:BE136)-4):INDEX(S136:BE136, 1, COUNTA(S136:BE136)),INDEX($S$1:$BE$1, 1, COUNTA($S$1:$BE$1)-4):INDEX($S$1:$BE$1, 1, COUNTA($S$1:$BE$1)))</f>
        <v>2.2602738515725491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 t="e">
        <v>#N/A</v>
      </c>
      <c r="T136" s="15" t="e">
        <v>#N/A</v>
      </c>
      <c r="U136" s="15" t="e">
        <v>#N/A</v>
      </c>
      <c r="V136" s="15">
        <v>2.9538964966026442</v>
      </c>
      <c r="W136" s="15">
        <v>3.235607675906556</v>
      </c>
      <c r="X136" s="15">
        <v>3.497773797354367</v>
      </c>
      <c r="Y136" s="15">
        <v>3.3362844408000001</v>
      </c>
      <c r="Z136" s="15">
        <v>3.1354555259203241</v>
      </c>
      <c r="AA136" s="15">
        <v>2.8295049591600892</v>
      </c>
      <c r="AB136" s="15">
        <v>2.5875684601120419</v>
      </c>
      <c r="AC136" s="15">
        <v>3.0330732825556508</v>
      </c>
      <c r="AD136" s="15">
        <v>2.5762655153561012</v>
      </c>
      <c r="AE136" s="15">
        <v>2.6165924765160762</v>
      </c>
      <c r="AF136" s="15">
        <v>2.6070832129514319</v>
      </c>
      <c r="AG136" s="16">
        <v>2.1589885458000002</v>
      </c>
      <c r="AH136" s="16">
        <v>2.1035516838000001</v>
      </c>
      <c r="AI136" s="16">
        <v>1.9561446392999999</v>
      </c>
      <c r="AJ136" s="16">
        <v>1.8182946727</v>
      </c>
      <c r="AK136" s="16">
        <v>1.9190459726</v>
      </c>
      <c r="AL136" s="16">
        <v>1.9880679446</v>
      </c>
      <c r="AM136" s="16">
        <v>2.0599034440000001</v>
      </c>
      <c r="AN136" s="16">
        <v>1.7905931052999999</v>
      </c>
      <c r="AO136" s="16">
        <v>1.9340348779000001</v>
      </c>
      <c r="AP136" s="16">
        <v>1.9608315978999999</v>
      </c>
      <c r="AQ136" s="16">
        <v>1.9727421844999999</v>
      </c>
      <c r="AR136" s="16">
        <v>1.9551362198</v>
      </c>
      <c r="AS136" s="16">
        <v>1.934926823136953</v>
      </c>
      <c r="AT136" s="15">
        <v>1.95172471163313</v>
      </c>
      <c r="AU136" s="15">
        <v>2.0861394398699451</v>
      </c>
      <c r="AV136" s="15">
        <v>2.2530079494308248</v>
      </c>
    </row>
    <row r="137" spans="1:48" x14ac:dyDescent="0.25">
      <c r="A137" s="15" t="s">
        <v>166</v>
      </c>
      <c r="B137" s="17">
        <f ca="1">FORECAST(B$1,INDEX(S137:BE137, 1, COUNTA(S137:BE137)-4):INDEX(S137:BE137, 1, COUNTA(S137:BE137)),INDEX($S$1:$BE$1, 1, COUNTA($S$1:$BE$1)-4):INDEX($S$1:$BE$1, 1, COUNTA($S$1:$BE$1)))</f>
        <v>2223.7044796195114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 t="e">
        <v>#N/A</v>
      </c>
      <c r="T137" s="15">
        <v>615.08242339051264</v>
      </c>
      <c r="U137" s="15">
        <v>731.70958326040477</v>
      </c>
      <c r="V137" s="15">
        <v>650.5884382511349</v>
      </c>
      <c r="W137" s="15">
        <v>1176.972281384034</v>
      </c>
      <c r="X137" s="15">
        <v>1373.2871626712069</v>
      </c>
      <c r="Y137" s="15">
        <v>1201.3114581144</v>
      </c>
      <c r="Z137" s="15">
        <v>1085.509050365745</v>
      </c>
      <c r="AA137" s="15">
        <v>1193.537774069285</v>
      </c>
      <c r="AB137" s="15">
        <v>1267.001306767233</v>
      </c>
      <c r="AC137" s="15">
        <v>2009.7962500055271</v>
      </c>
      <c r="AD137" s="15">
        <v>1639.660731333551</v>
      </c>
      <c r="AE137" s="15">
        <v>2726.72874094396</v>
      </c>
      <c r="AF137" s="15">
        <v>1881.3449194510511</v>
      </c>
      <c r="AG137" s="16">
        <v>2361.9587555483999</v>
      </c>
      <c r="AH137" s="16">
        <v>2312.2701067219</v>
      </c>
      <c r="AI137" s="16">
        <v>2001.5881187775001</v>
      </c>
      <c r="AJ137" s="16">
        <v>1901.0954629642999</v>
      </c>
      <c r="AK137" s="16">
        <v>1643.1026881713999</v>
      </c>
      <c r="AL137" s="16">
        <v>1555.8029281775</v>
      </c>
      <c r="AM137" s="16">
        <v>1380.4220290562</v>
      </c>
      <c r="AN137" s="16">
        <v>1355.8775588635001</v>
      </c>
      <c r="AO137" s="16">
        <v>1286.4300719513001</v>
      </c>
      <c r="AP137" s="16">
        <v>1496.4676591278001</v>
      </c>
      <c r="AQ137" s="16">
        <v>1427.1754030300999</v>
      </c>
      <c r="AR137" s="16">
        <v>1410.3530328109</v>
      </c>
      <c r="AS137" s="16">
        <v>1431.9924585549161</v>
      </c>
      <c r="AT137" s="15">
        <v>1592.060807447119</v>
      </c>
      <c r="AU137" s="15">
        <v>1711.503931644666</v>
      </c>
      <c r="AV137" s="15">
        <v>2196.1010141095899</v>
      </c>
    </row>
    <row r="138" spans="1:48" x14ac:dyDescent="0.25">
      <c r="A138" s="15" t="s">
        <v>167</v>
      </c>
      <c r="B138" s="17">
        <f ca="1">FORECAST(B$1,INDEX(S138:BE138, 1, COUNTA(S138:BE138)-4):INDEX(S138:BE138, 1, COUNTA(S138:BE138)),INDEX($S$1:$BE$1, 1, COUNTA($S$1:$BE$1)-4):INDEX($S$1:$BE$1, 1, COUNTA($S$1:$BE$1)))</f>
        <v>0.10077685242566403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 t="e">
        <v>#N/A</v>
      </c>
      <c r="T138" s="15" t="e">
        <v>#N/A</v>
      </c>
      <c r="U138" s="15" t="e">
        <v>#N/A</v>
      </c>
      <c r="V138" s="15" t="e">
        <v>#N/A</v>
      </c>
      <c r="W138" s="15" t="e">
        <v>#N/A</v>
      </c>
      <c r="X138" s="15">
        <v>0.1912580973669249</v>
      </c>
      <c r="Y138" s="15">
        <v>0.1572590515</v>
      </c>
      <c r="Z138" s="15">
        <v>0.1493066364184692</v>
      </c>
      <c r="AA138" s="15">
        <v>0.1304131814824955</v>
      </c>
      <c r="AB138" s="15">
        <v>0.1168103789764645</v>
      </c>
      <c r="AC138" s="15">
        <v>0.1236733001658375</v>
      </c>
      <c r="AD138" s="15">
        <v>0.1052279305174745</v>
      </c>
      <c r="AE138" s="15">
        <v>0.1344916664173951</v>
      </c>
      <c r="AF138" s="15">
        <v>0.14198554591242449</v>
      </c>
      <c r="AG138" s="16">
        <v>0.11460481190000001</v>
      </c>
      <c r="AH138" s="16">
        <v>0.10945058000000001</v>
      </c>
      <c r="AI138" s="16">
        <v>0.1036834064</v>
      </c>
      <c r="AJ138" s="16">
        <v>9.6271436500000002E-2</v>
      </c>
      <c r="AK138" s="16">
        <v>8.7438810199999994E-2</v>
      </c>
      <c r="AL138" s="16">
        <v>7.65291991E-2</v>
      </c>
      <c r="AM138" s="16">
        <v>7.4151175499999999E-2</v>
      </c>
      <c r="AN138" s="16">
        <v>7.3428805900000005E-2</v>
      </c>
      <c r="AO138" s="16">
        <v>8.3757606499999998E-2</v>
      </c>
      <c r="AP138" s="16">
        <v>9.0466171900000003E-2</v>
      </c>
      <c r="AQ138" s="16">
        <v>9.0074480499999998E-2</v>
      </c>
      <c r="AR138" s="16">
        <v>8.2033589200000007E-2</v>
      </c>
      <c r="AS138" s="16">
        <v>8.1641125909230061E-2</v>
      </c>
      <c r="AT138" s="15">
        <v>8.621298813923127E-2</v>
      </c>
      <c r="AU138" s="15">
        <v>9.343454544544634E-2</v>
      </c>
      <c r="AV138" s="15">
        <v>9.7243162932520513E-2</v>
      </c>
    </row>
    <row r="139" spans="1:48" x14ac:dyDescent="0.25">
      <c r="A139" s="15" t="s">
        <v>168</v>
      </c>
      <c r="B139" s="17">
        <f ca="1">FORECAST(B$1,INDEX(S139:BE139, 1, COUNTA(S139:BE139)-4):INDEX(S139:BE139, 1, COUNTA(S139:BE139)),INDEX($S$1:$BE$1, 1, COUNTA($S$1:$BE$1)-4):INDEX($S$1:$BE$1, 1, COUNTA($S$1:$BE$1)))</f>
        <v>7.227282916621558E-2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 t="e">
        <v>#N/A</v>
      </c>
      <c r="T139" s="15" t="e">
        <v>#N/A</v>
      </c>
      <c r="U139" s="15" t="e">
        <v>#N/A</v>
      </c>
      <c r="V139" s="15">
        <v>8.1517158020304764E-2</v>
      </c>
      <c r="W139" s="15">
        <v>0.1015331505736667</v>
      </c>
      <c r="X139" s="15">
        <v>0.11757819223842871</v>
      </c>
      <c r="Y139" s="15">
        <v>0.10116176859999999</v>
      </c>
      <c r="Z139" s="15">
        <v>9.7625210698191245E-2</v>
      </c>
      <c r="AA139" s="15">
        <v>7.3522136188365339E-2</v>
      </c>
      <c r="AB139" s="15">
        <v>5.9716326849800931E-2</v>
      </c>
      <c r="AC139" s="15">
        <v>6.1911320754717343E-2</v>
      </c>
      <c r="AD139" s="15">
        <v>4.8226024833571447E-2</v>
      </c>
      <c r="AE139" s="15">
        <v>4.9560737343701207E-2</v>
      </c>
      <c r="AF139" s="15">
        <v>6.0008984420285523E-2</v>
      </c>
      <c r="AG139" s="16">
        <v>5.3280423899999999E-2</v>
      </c>
      <c r="AH139" s="16">
        <v>4.9221782399999997E-2</v>
      </c>
      <c r="AI139" s="16">
        <v>4.6098032099999998E-2</v>
      </c>
      <c r="AJ139" s="16">
        <v>4.5054298100000001E-2</v>
      </c>
      <c r="AK139" s="16">
        <v>4.3524729900000003E-2</v>
      </c>
      <c r="AL139" s="16">
        <v>5.0597822799999997E-2</v>
      </c>
      <c r="AM139" s="16">
        <v>5.4723565199999998E-2</v>
      </c>
      <c r="AN139" s="16">
        <v>5.3866032500000001E-2</v>
      </c>
      <c r="AO139" s="16">
        <v>5.2099252800000002E-2</v>
      </c>
      <c r="AP139" s="16">
        <v>6.0437060100000002E-2</v>
      </c>
      <c r="AQ139" s="16">
        <v>5.6650801299999998E-2</v>
      </c>
      <c r="AR139" s="16">
        <v>5.9879807200000003E-2</v>
      </c>
      <c r="AS139" s="16">
        <v>6.5094408205010751E-2</v>
      </c>
      <c r="AT139" s="15">
        <v>6.7063315300271209E-2</v>
      </c>
      <c r="AU139" s="15">
        <v>6.904439969239641E-2</v>
      </c>
      <c r="AV139" s="15">
        <v>6.8499162450580561E-2</v>
      </c>
    </row>
    <row r="140" spans="1:48" x14ac:dyDescent="0.25">
      <c r="A140" s="15" t="s">
        <v>169</v>
      </c>
      <c r="B140" s="17">
        <f ca="1">FORECAST(B$1,INDEX(S140:BE140, 1, COUNTA(S140:BE140)-4):INDEX(S140:BE140, 1, COUNTA(S140:BE140)),INDEX($S$1:$BE$1, 1, COUNTA($S$1:$BE$1)-4):INDEX($S$1:$BE$1, 1, COUNTA($S$1:$BE$1)))</f>
        <v>4.3110968914119099E-4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 t="e">
        <v>#N/A</v>
      </c>
      <c r="T140" s="15" t="e">
        <v>#N/A</v>
      </c>
      <c r="U140" s="15" t="e">
        <v>#N/A</v>
      </c>
      <c r="V140" s="15" t="e">
        <v>#N/A</v>
      </c>
      <c r="W140" s="15" t="e">
        <v>#N/A</v>
      </c>
      <c r="X140" s="15">
        <v>6.5033898833381689E-4</v>
      </c>
      <c r="Y140" s="15">
        <v>5.5670619999999998E-4</v>
      </c>
      <c r="Z140" s="15">
        <v>5.3727381536296573E-4</v>
      </c>
      <c r="AA140" s="15">
        <v>3.868677490166066E-4</v>
      </c>
      <c r="AB140" s="15">
        <v>3.563634168359818E-4</v>
      </c>
      <c r="AC140" s="15">
        <v>4.0725065779675392E-4</v>
      </c>
      <c r="AD140" s="15">
        <v>3.1900295993451239E-4</v>
      </c>
      <c r="AE140" s="15">
        <v>3.280036811288637E-4</v>
      </c>
      <c r="AF140" s="15">
        <v>3.7903422408236561E-4</v>
      </c>
      <c r="AG140" s="16">
        <v>3.3681569999999999E-4</v>
      </c>
      <c r="AH140" s="16">
        <v>3.2650240000000003E-4</v>
      </c>
      <c r="AI140" s="16">
        <v>3.063184E-4</v>
      </c>
      <c r="AJ140" s="16">
        <v>2.994637E-4</v>
      </c>
      <c r="AK140" s="16">
        <v>2.89074E-4</v>
      </c>
      <c r="AL140" s="16">
        <v>3.3298399999999998E-4</v>
      </c>
      <c r="AM140" s="16">
        <v>3.6205329999999998E-4</v>
      </c>
      <c r="AN140" s="16">
        <v>3.57041E-4</v>
      </c>
      <c r="AO140" s="16">
        <v>3.456372E-4</v>
      </c>
      <c r="AP140" s="16">
        <v>3.8989310000000002E-4</v>
      </c>
      <c r="AQ140" s="16">
        <v>3.6551850000000001E-4</v>
      </c>
      <c r="AR140" s="16">
        <v>3.5206499999999998E-4</v>
      </c>
      <c r="AS140" s="16">
        <v>3.8503343416521589E-4</v>
      </c>
      <c r="AT140" s="15">
        <v>3.968651273380193E-4</v>
      </c>
      <c r="AU140" s="15">
        <v>4.0650878469815181E-4</v>
      </c>
      <c r="AV140" s="15">
        <v>4.0976451842628981E-4</v>
      </c>
    </row>
    <row r="141" spans="1:48" x14ac:dyDescent="0.25">
      <c r="A141" s="15" t="s">
        <v>170</v>
      </c>
      <c r="B141" s="17">
        <f ca="1">FORECAST(B$1,INDEX(S141:BE141, 1, COUNTA(S141:BE141)-4):INDEX(S141:BE141, 1, COUNTA(S141:BE141)),INDEX($S$1:$BE$1, 1, COUNTA($S$1:$BE$1)-4):INDEX($S$1:$BE$1, 1, COUNTA($S$1:$BE$1)))</f>
        <v>3.1749803291118095E-2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 t="e">
        <v>#N/A</v>
      </c>
      <c r="T141" s="15" t="e">
        <v>#N/A</v>
      </c>
      <c r="U141" s="15" t="e">
        <v>#N/A</v>
      </c>
      <c r="V141" s="15" t="e">
        <v>#N/A</v>
      </c>
      <c r="W141" s="15" t="e">
        <v>#N/A</v>
      </c>
      <c r="X141" s="15">
        <v>3.4601205675546573E-2</v>
      </c>
      <c r="Y141" s="15">
        <v>3.4429226700000003E-2</v>
      </c>
      <c r="Z141" s="15">
        <v>3.3425114937018087E-2</v>
      </c>
      <c r="AA141" s="15">
        <v>2.9956747096772731E-2</v>
      </c>
      <c r="AB141" s="15">
        <v>3.057575749543151E-2</v>
      </c>
      <c r="AC141" s="15">
        <v>3.4056045666839653E-2</v>
      </c>
      <c r="AD141" s="15">
        <v>2.7879659640476881E-2</v>
      </c>
      <c r="AE141" s="15">
        <v>3.3693596367528639E-2</v>
      </c>
      <c r="AF141" s="15">
        <v>3.6515226521158947E-2</v>
      </c>
      <c r="AG141" s="16">
        <v>3.1237416099999998E-2</v>
      </c>
      <c r="AH141" s="16">
        <v>3.0334354300000001E-2</v>
      </c>
      <c r="AI141" s="16">
        <v>2.6625933399999999E-2</v>
      </c>
      <c r="AJ141" s="16">
        <v>2.4798910899999999E-2</v>
      </c>
      <c r="AK141" s="16">
        <v>2.57744211E-2</v>
      </c>
      <c r="AL141" s="16">
        <v>2.34274818E-2</v>
      </c>
      <c r="AM141" s="16">
        <v>2.6774839500000001E-2</v>
      </c>
      <c r="AN141" s="16">
        <v>2.47058169E-2</v>
      </c>
      <c r="AO141" s="16">
        <v>2.7702740300000001E-2</v>
      </c>
      <c r="AP141" s="16">
        <v>2.8409761200000001E-2</v>
      </c>
      <c r="AQ141" s="16">
        <v>2.8712473499999999E-2</v>
      </c>
      <c r="AR141" s="16">
        <v>2.7070199900000001E-2</v>
      </c>
      <c r="AS141" s="16">
        <v>2.6162825970343161E-2</v>
      </c>
      <c r="AT141" s="15">
        <v>2.794485782710749E-2</v>
      </c>
      <c r="AU141" s="15">
        <v>2.9091507130471001E-2</v>
      </c>
      <c r="AV141" s="15">
        <v>3.1324300896869432E-2</v>
      </c>
    </row>
    <row r="142" spans="1:48" x14ac:dyDescent="0.25">
      <c r="A142" s="15" t="s">
        <v>171</v>
      </c>
      <c r="B142" s="17">
        <f ca="1">FORECAST(B$1,INDEX(S142:BE142, 1, COUNTA(S142:BE142)-4):INDEX(S142:BE142, 1, COUNTA(S142:BE142)),INDEX($S$1:$BE$1, 1, COUNTA($S$1:$BE$1)-4):INDEX($S$1:$BE$1, 1, COUNTA($S$1:$BE$1)))</f>
        <v>1.412688511852811E-2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 t="e">
        <v>#N/A</v>
      </c>
      <c r="T142" s="15" t="e">
        <v>#N/A</v>
      </c>
      <c r="U142" s="15" t="e">
        <v>#N/A</v>
      </c>
      <c r="V142" s="15">
        <v>1.461336425929108E-2</v>
      </c>
      <c r="W142" s="15">
        <v>1.6007478694046551E-2</v>
      </c>
      <c r="X142" s="15">
        <v>1.723298462456032E-2</v>
      </c>
      <c r="Y142" s="15">
        <v>1.5413169399999999E-2</v>
      </c>
      <c r="Z142" s="15">
        <v>1.5272120267148409E-2</v>
      </c>
      <c r="AA142" s="15">
        <v>1.3393628276299059E-2</v>
      </c>
      <c r="AB142" s="15">
        <v>1.3431102614707809E-2</v>
      </c>
      <c r="AC142" s="15">
        <v>1.445379261739054E-2</v>
      </c>
      <c r="AD142" s="15">
        <v>1.320919543245107E-2</v>
      </c>
      <c r="AE142" s="15">
        <v>1.382483725934238E-2</v>
      </c>
      <c r="AF142" s="15">
        <v>1.541227061866746E-2</v>
      </c>
      <c r="AG142" s="16">
        <v>1.45477439E-2</v>
      </c>
      <c r="AH142" s="16">
        <v>1.42554889E-2</v>
      </c>
      <c r="AI142" s="16">
        <v>1.3649138E-2</v>
      </c>
      <c r="AJ142" s="16">
        <v>1.30346608E-2</v>
      </c>
      <c r="AK142" s="16">
        <v>1.2202765399999999E-2</v>
      </c>
      <c r="AL142" s="16">
        <v>1.240541E-2</v>
      </c>
      <c r="AM142" s="16">
        <v>1.3543578699999999E-2</v>
      </c>
      <c r="AN142" s="16">
        <v>1.3168356500000001E-2</v>
      </c>
      <c r="AO142" s="16">
        <v>1.2986162399999999E-2</v>
      </c>
      <c r="AP142" s="16">
        <v>1.35412973E-2</v>
      </c>
      <c r="AQ142" s="16">
        <v>1.3210357299999999E-2</v>
      </c>
      <c r="AR142" s="16">
        <v>1.2775967100000001E-2</v>
      </c>
      <c r="AS142" s="16">
        <v>1.3451979236117829E-2</v>
      </c>
      <c r="AT142" s="15">
        <v>1.3493565808135891E-2</v>
      </c>
      <c r="AU142" s="15">
        <v>1.378801602165935E-2</v>
      </c>
      <c r="AV142" s="15">
        <v>1.373718588710382E-2</v>
      </c>
    </row>
    <row r="143" spans="1:48" x14ac:dyDescent="0.25">
      <c r="A143" s="15" t="s">
        <v>172</v>
      </c>
      <c r="B143" s="17">
        <f ca="1">FORECAST(B$1,INDEX(S143:BE143, 1, COUNTA(S143:BE143)-4):INDEX(S143:BE143, 1, COUNTA(S143:BE143)),INDEX($S$1:$BE$1, 1, COUNTA($S$1:$BE$1)-4):INDEX($S$1:$BE$1, 1, COUNTA($S$1:$BE$1)))</f>
        <v>4.3254341840076815E-2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 t="e">
        <v>#N/A</v>
      </c>
      <c r="T143" s="15" t="e">
        <v>#N/A</v>
      </c>
      <c r="U143" s="15" t="e">
        <v>#N/A</v>
      </c>
      <c r="V143" s="15" t="e">
        <v>#N/A</v>
      </c>
      <c r="W143" s="15" t="e">
        <v>#N/A</v>
      </c>
      <c r="X143" s="15" t="e">
        <v>#N/A</v>
      </c>
      <c r="Y143" s="15" t="e">
        <v>#N/A</v>
      </c>
      <c r="Z143" s="15" t="e">
        <v>#N/A</v>
      </c>
      <c r="AA143" s="15" t="e">
        <v>#N/A</v>
      </c>
      <c r="AB143" s="15" t="e">
        <v>#N/A</v>
      </c>
      <c r="AC143" s="15" t="e">
        <v>#N/A</v>
      </c>
      <c r="AD143" s="15" t="e">
        <v>#N/A</v>
      </c>
      <c r="AE143" s="15" t="e">
        <v>#N/A</v>
      </c>
      <c r="AF143" s="15" t="e">
        <v>#N/A</v>
      </c>
      <c r="AG143" s="16" t="e">
        <v>#N/A</v>
      </c>
      <c r="AH143" s="16" t="e">
        <v>#N/A</v>
      </c>
      <c r="AI143" s="16" t="e">
        <v>#N/A</v>
      </c>
      <c r="AJ143" s="16" t="e">
        <v>#N/A</v>
      </c>
      <c r="AK143" s="16" t="e">
        <v>#N/A</v>
      </c>
      <c r="AL143" s="16" t="e">
        <v>#N/A</v>
      </c>
      <c r="AM143" s="16" t="e">
        <v>#N/A</v>
      </c>
      <c r="AN143" s="16" t="e">
        <v>#N/A</v>
      </c>
      <c r="AO143" s="16">
        <v>3.9061666100000003E-2</v>
      </c>
      <c r="AP143" s="16">
        <v>4.29352858E-2</v>
      </c>
      <c r="AQ143" s="16">
        <v>3.91577964E-2</v>
      </c>
      <c r="AR143" s="16">
        <v>3.9805240800000002E-2</v>
      </c>
      <c r="AS143" s="16">
        <v>4.1871749669432669E-2</v>
      </c>
      <c r="AT143" s="15">
        <v>4.6609374367429561E-2</v>
      </c>
      <c r="AU143" s="15">
        <v>4.1920255260969777E-2</v>
      </c>
      <c r="AV143" s="15">
        <v>4.1352013278811668E-2</v>
      </c>
    </row>
    <row r="144" spans="1:48" x14ac:dyDescent="0.25">
      <c r="A144" s="15" t="s">
        <v>173</v>
      </c>
      <c r="B144" s="17">
        <f ca="1">FORECAST(B$1,INDEX(S144:BE144, 1, COUNTA(S144:BE144)-4):INDEX(S144:BE144, 1, COUNTA(S144:BE144)),INDEX($S$1:$BE$1, 1, COUNTA($S$1:$BE$1)-4):INDEX($S$1:$BE$1, 1, COUNTA($S$1:$BE$1)))</f>
        <v>0.96126106691774282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 t="e">
        <v>#N/A</v>
      </c>
      <c r="T144" s="15" t="e">
        <v>#N/A</v>
      </c>
      <c r="U144" s="15" t="e">
        <v>#N/A</v>
      </c>
      <c r="V144" s="15">
        <v>1.059262505348588</v>
      </c>
      <c r="W144" s="15">
        <v>1.2046306000265541</v>
      </c>
      <c r="X144" s="15">
        <v>1.3871584477567429</v>
      </c>
      <c r="Y144" s="15">
        <v>1.1934815395</v>
      </c>
      <c r="Z144" s="15">
        <v>1.15761119404969</v>
      </c>
      <c r="AA144" s="15">
        <v>0.86740065298325963</v>
      </c>
      <c r="AB144" s="15">
        <v>0.82725963383190204</v>
      </c>
      <c r="AC144" s="15">
        <v>0.92430985915493413</v>
      </c>
      <c r="AD144" s="15">
        <v>0.71797171802789039</v>
      </c>
      <c r="AE144" s="15">
        <v>0.73992086738483454</v>
      </c>
      <c r="AF144" s="15">
        <v>0.90870747836432231</v>
      </c>
      <c r="AG144" s="16">
        <v>0.78900879239999999</v>
      </c>
      <c r="AH144" s="16">
        <v>0.7291096749</v>
      </c>
      <c r="AI144" s="16">
        <v>0.68283836119999997</v>
      </c>
      <c r="AJ144" s="16">
        <v>0.66700496620000005</v>
      </c>
      <c r="AK144" s="16">
        <v>0.65072232370000005</v>
      </c>
      <c r="AL144" s="16">
        <v>0.74938371550000005</v>
      </c>
      <c r="AM144" s="16">
        <v>0.81413402050000006</v>
      </c>
      <c r="AN144" s="16">
        <v>0.79745803979999996</v>
      </c>
      <c r="AO144" s="16">
        <v>0.77473474009999999</v>
      </c>
      <c r="AP144" s="16">
        <v>0.89473877820000003</v>
      </c>
      <c r="AQ144" s="16">
        <v>0.83874729140000004</v>
      </c>
      <c r="AR144" s="16">
        <v>0.80514366250000002</v>
      </c>
      <c r="AS144" s="16">
        <v>0.88080039946630473</v>
      </c>
      <c r="AT144" s="15">
        <v>0.89750155729037173</v>
      </c>
      <c r="AU144" s="15">
        <v>0.92539138512228392</v>
      </c>
      <c r="AV144" s="15">
        <v>0.91150320980644983</v>
      </c>
    </row>
    <row r="145" spans="1:48" x14ac:dyDescent="0.25">
      <c r="A145" s="15" t="s">
        <v>174</v>
      </c>
      <c r="B145" s="17">
        <f ca="1">FORECAST(B$1,INDEX(S145:BE145, 1, COUNTA(S145:BE145)-4):INDEX(S145:BE145, 1, COUNTA(S145:BE145)),INDEX($S$1:$BE$1, 1, COUNTA($S$1:$BE$1)-4):INDEX($S$1:$BE$1, 1, COUNTA($S$1:$BE$1)))</f>
        <v>8.845215551657537E-2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 t="e">
        <v>#N/A</v>
      </c>
      <c r="T145" s="15" t="e">
        <v>#N/A</v>
      </c>
      <c r="U145" s="15" t="e">
        <v>#N/A</v>
      </c>
      <c r="V145" s="15">
        <v>0.31128916394992989</v>
      </c>
      <c r="W145" s="15">
        <v>0.31914326628453882</v>
      </c>
      <c r="X145" s="15">
        <v>0.30789204574752982</v>
      </c>
      <c r="Y145" s="15">
        <v>0.20402222740000001</v>
      </c>
      <c r="Z145" s="15">
        <v>0.202917548404661</v>
      </c>
      <c r="AA145" s="15">
        <v>0.25309161035739208</v>
      </c>
      <c r="AB145" s="15">
        <v>0.2139087065586571</v>
      </c>
      <c r="AC145" s="15">
        <v>0.22901951478265761</v>
      </c>
      <c r="AD145" s="15">
        <v>0.1834163889700724</v>
      </c>
      <c r="AE145" s="15">
        <v>0.16761025994417919</v>
      </c>
      <c r="AF145" s="15">
        <v>0.20315058287998489</v>
      </c>
      <c r="AG145" s="16">
        <v>0.1943731796</v>
      </c>
      <c r="AH145" s="16">
        <v>0.19454019219999999</v>
      </c>
      <c r="AI145" s="16">
        <v>0.15929223989999999</v>
      </c>
      <c r="AJ145" s="16">
        <v>0.12984972920000001</v>
      </c>
      <c r="AK145" s="16">
        <v>0.1091721697</v>
      </c>
      <c r="AL145" s="16">
        <v>0.112067443</v>
      </c>
      <c r="AM145" s="16">
        <v>9.8220734000000004E-2</v>
      </c>
      <c r="AN145" s="16">
        <v>0.1063403705</v>
      </c>
      <c r="AO145" s="16">
        <v>0.11646984639999999</v>
      </c>
      <c r="AP145" s="16">
        <v>0.10427851859999999</v>
      </c>
      <c r="AQ145" s="16">
        <v>8.6688360899999997E-2</v>
      </c>
      <c r="AR145" s="16">
        <v>9.6887582599999994E-2</v>
      </c>
      <c r="AS145" s="16">
        <v>9.5759089273705897E-2</v>
      </c>
      <c r="AT145" s="15">
        <v>8.8355311953058083E-2</v>
      </c>
      <c r="AU145" s="15">
        <v>8.9952548572398747E-2</v>
      </c>
      <c r="AV145" s="15">
        <v>9.2669701008918789E-2</v>
      </c>
    </row>
    <row r="146" spans="1:48" x14ac:dyDescent="0.25">
      <c r="A146" s="15" t="s">
        <v>175</v>
      </c>
      <c r="B146" s="17">
        <f ca="1">FORECAST(B$1,INDEX(S146:BE146, 1, COUNTA(S146:BE146)-4):INDEX(S146:BE146, 1, COUNTA(S146:BE146)),INDEX($S$1:$BE$1, 1, COUNTA($S$1:$BE$1)-4):INDEX($S$1:$BE$1, 1, COUNTA($S$1:$BE$1)))</f>
        <v>1.7746077744104305E-2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 t="e">
        <v>#N/A</v>
      </c>
      <c r="T146" s="15" t="e">
        <v>#N/A</v>
      </c>
      <c r="U146" s="15" t="e">
        <v>#N/A</v>
      </c>
      <c r="V146" s="15">
        <v>1.780273118232923E-2</v>
      </c>
      <c r="W146" s="15">
        <v>1.8251197620774678E-2</v>
      </c>
      <c r="X146" s="15">
        <v>2.0466347576398331E-2</v>
      </c>
      <c r="Y146" s="15">
        <v>1.7732864300000001E-2</v>
      </c>
      <c r="Z146" s="15">
        <v>1.7199072354546999E-2</v>
      </c>
      <c r="AA146" s="15">
        <v>1.4177289189311529E-2</v>
      </c>
      <c r="AB146" s="15">
        <v>1.579967611036847E-2</v>
      </c>
      <c r="AC146" s="15">
        <v>1.8804442508710831E-2</v>
      </c>
      <c r="AD146" s="15">
        <v>1.5627166276469071E-2</v>
      </c>
      <c r="AE146" s="15">
        <v>1.870362989790644E-2</v>
      </c>
      <c r="AF146" s="15">
        <v>2.0288823527316171E-2</v>
      </c>
      <c r="AG146" s="16">
        <v>1.7388316300000001E-2</v>
      </c>
      <c r="AH146" s="16">
        <v>1.67335123E-2</v>
      </c>
      <c r="AI146" s="16">
        <v>1.47893205E-2</v>
      </c>
      <c r="AJ146" s="16">
        <v>1.38867152E-2</v>
      </c>
      <c r="AK146" s="16">
        <v>1.46148678E-2</v>
      </c>
      <c r="AL146" s="16">
        <v>1.32014184E-2</v>
      </c>
      <c r="AM146" s="16">
        <v>1.49199934E-2</v>
      </c>
      <c r="AN146" s="16">
        <v>1.37951182E-2</v>
      </c>
      <c r="AO146" s="16">
        <v>1.5426678500000001E-2</v>
      </c>
      <c r="AP146" s="16">
        <v>1.5879806999999999E-2</v>
      </c>
      <c r="AQ146" s="16">
        <v>1.6195116200000002E-2</v>
      </c>
      <c r="AR146" s="16">
        <v>1.51550321E-2</v>
      </c>
      <c r="AS146" s="16">
        <v>1.4678065012324311E-2</v>
      </c>
      <c r="AT146" s="15">
        <v>1.5624629879194159E-2</v>
      </c>
      <c r="AU146" s="15">
        <v>1.6258509898470001E-2</v>
      </c>
      <c r="AV146" s="15">
        <v>1.7527145200328401E-2</v>
      </c>
    </row>
    <row r="147" spans="1:48" x14ac:dyDescent="0.25">
      <c r="A147" s="15" t="s">
        <v>176</v>
      </c>
      <c r="B147" s="17">
        <f ca="1">FORECAST(B$1,INDEX(S147:BE147, 1, COUNTA(S147:BE147)-4):INDEX(S147:BE147, 1, COUNTA(S147:BE147)),INDEX($S$1:$BE$1, 1, COUNTA($S$1:$BE$1)-4):INDEX($S$1:$BE$1, 1, COUNTA($S$1:$BE$1)))</f>
        <v>3.6693398957398315E-2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 t="e">
        <v>#N/A</v>
      </c>
      <c r="T147" s="15" t="e">
        <v>#N/A</v>
      </c>
      <c r="U147" s="15" t="e">
        <v>#N/A</v>
      </c>
      <c r="V147" s="15" t="e">
        <v>#N/A</v>
      </c>
      <c r="W147" s="15" t="e">
        <v>#N/A</v>
      </c>
      <c r="X147" s="15" t="e">
        <v>#N/A</v>
      </c>
      <c r="Y147" s="15" t="e">
        <v>#N/A</v>
      </c>
      <c r="Z147" s="15" t="e">
        <v>#N/A</v>
      </c>
      <c r="AA147" s="15">
        <v>0.56452401102647665</v>
      </c>
      <c r="AB147" s="15">
        <v>0.53395985501017773</v>
      </c>
      <c r="AC147" s="15">
        <v>0.59877737226277472</v>
      </c>
      <c r="AD147" s="15">
        <v>0.46557282869360372</v>
      </c>
      <c r="AE147" s="15">
        <v>0.47845719593228442</v>
      </c>
      <c r="AF147" s="15">
        <v>0.57932173167055634</v>
      </c>
      <c r="AG147" s="16">
        <v>0.52100782749999996</v>
      </c>
      <c r="AH147" s="16">
        <v>0.40134684100000001</v>
      </c>
      <c r="AI147" s="16">
        <v>0.37587626200000002</v>
      </c>
      <c r="AJ147" s="16">
        <v>0.36460314329999999</v>
      </c>
      <c r="AK147" s="16">
        <v>0.3587574771</v>
      </c>
      <c r="AL147" s="16">
        <v>0.40657794870000002</v>
      </c>
      <c r="AM147" s="16">
        <v>0.36713277480000001</v>
      </c>
      <c r="AN147" s="16">
        <v>0.1908355424</v>
      </c>
      <c r="AO147" s="16">
        <v>0.18587858169999999</v>
      </c>
      <c r="AP147" s="16">
        <v>0.2147634662</v>
      </c>
      <c r="AQ147" s="16">
        <v>0.20135573109999999</v>
      </c>
      <c r="AR147" s="16">
        <v>6.7188211900000003E-2</v>
      </c>
      <c r="AS147" s="16">
        <v>6.5075847834086611E-2</v>
      </c>
      <c r="AT147" s="15">
        <v>4.6152355588336122E-2</v>
      </c>
      <c r="AU147" s="15">
        <v>5.1211591651630257E-2</v>
      </c>
      <c r="AV147" s="15">
        <v>4.405000194665832E-2</v>
      </c>
    </row>
    <row r="148" spans="1:48" x14ac:dyDescent="0.25">
      <c r="A148" s="15" t="s">
        <v>177</v>
      </c>
      <c r="B148" s="17">
        <f ca="1">FORECAST(B$1,INDEX(S148:BE148, 1, COUNTA(S148:BE148)-4):INDEX(S148:BE148, 1, COUNTA(S148:BE148)),INDEX($S$1:$BE$1, 1, COUNTA($S$1:$BE$1)-4):INDEX($S$1:$BE$1, 1, COUNTA($S$1:$BE$1)))</f>
        <v>1299.1607450284064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 t="e">
        <v>#N/A</v>
      </c>
      <c r="T148" s="15" t="e">
        <v>#N/A</v>
      </c>
      <c r="U148" s="15" t="e">
        <v>#N/A</v>
      </c>
      <c r="V148" s="15">
        <v>594.34159921875926</v>
      </c>
      <c r="W148" s="15">
        <v>1341.1513861273941</v>
      </c>
      <c r="X148" s="15">
        <v>1460.774381141973</v>
      </c>
      <c r="Y148" s="15">
        <v>668.1228876962</v>
      </c>
      <c r="Z148" s="15">
        <v>645.79076868780851</v>
      </c>
      <c r="AA148" s="15">
        <v>322.34796100098038</v>
      </c>
      <c r="AB148" s="15">
        <v>256.03375136832949</v>
      </c>
      <c r="AC148" s="15">
        <v>520.08605000035072</v>
      </c>
      <c r="AD148" s="15">
        <v>470.30016010596171</v>
      </c>
      <c r="AE148" s="15">
        <v>611.49450052440557</v>
      </c>
      <c r="AF148" s="15">
        <v>393.584943909554</v>
      </c>
      <c r="AG148" s="16">
        <v>694.67003829279997</v>
      </c>
      <c r="AH148" s="16">
        <v>1009.0629525014</v>
      </c>
      <c r="AI148" s="16">
        <v>799.53578383800004</v>
      </c>
      <c r="AJ148" s="16">
        <v>930.22032242739999</v>
      </c>
      <c r="AK148" s="16">
        <v>899.22907368610004</v>
      </c>
      <c r="AL148" s="16">
        <v>999.87241365370005</v>
      </c>
      <c r="AM148" s="16">
        <v>812.85351193710005</v>
      </c>
      <c r="AN148" s="16">
        <v>1140.3754054367</v>
      </c>
      <c r="AO148" s="16">
        <v>1317.5010820525999</v>
      </c>
      <c r="AP148" s="16">
        <v>2661.1678521812</v>
      </c>
      <c r="AQ148" s="16">
        <v>3255.3067533392</v>
      </c>
      <c r="AR148" s="16">
        <v>2775.0412722921001</v>
      </c>
      <c r="AS148" s="16">
        <v>3465.0658986232602</v>
      </c>
      <c r="AT148" s="15">
        <v>2449.1302091934458</v>
      </c>
      <c r="AU148" s="15">
        <v>1625.7975590955241</v>
      </c>
      <c r="AV148" s="15">
        <v>1816.1987780264569</v>
      </c>
    </row>
    <row r="149" spans="1:48" x14ac:dyDescent="0.25">
      <c r="A149" s="15" t="s">
        <v>178</v>
      </c>
      <c r="B149" s="17">
        <f ca="1">FORECAST(B$1,INDEX(S149:BE149, 1, COUNTA(S149:BE149)-4):INDEX(S149:BE149, 1, COUNTA(S149:BE149)),INDEX($S$1:$BE$1, 1, COUNTA($S$1:$BE$1)-4):INDEX($S$1:$BE$1, 1, COUNTA($S$1:$BE$1)))</f>
        <v>0.19765874797394645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 t="e">
        <v>#N/A</v>
      </c>
      <c r="T149" s="15" t="e">
        <v>#N/A</v>
      </c>
      <c r="U149" s="15" t="e">
        <v>#N/A</v>
      </c>
      <c r="V149" s="15">
        <v>0.21675082479387309</v>
      </c>
      <c r="W149" s="15">
        <v>0.24451790849162869</v>
      </c>
      <c r="X149" s="15">
        <v>0.28218766137222878</v>
      </c>
      <c r="Y149" s="15">
        <v>0.24278824460000001</v>
      </c>
      <c r="Z149" s="15">
        <v>0.23430050567565749</v>
      </c>
      <c r="AA149" s="15">
        <v>0.17668952983936231</v>
      </c>
      <c r="AB149" s="15">
        <v>0.16720571517944249</v>
      </c>
      <c r="AC149" s="15">
        <v>0.18750285714285719</v>
      </c>
      <c r="AD149" s="15">
        <v>0.14605596092453041</v>
      </c>
      <c r="AE149" s="15">
        <v>0.1500982330980663</v>
      </c>
      <c r="AF149" s="15">
        <v>0.18174149567286421</v>
      </c>
      <c r="AG149" s="16">
        <v>0.16136356939999999</v>
      </c>
      <c r="AH149" s="16">
        <v>0.14907168379999999</v>
      </c>
      <c r="AI149" s="16">
        <v>0.139611183</v>
      </c>
      <c r="AJ149" s="16">
        <v>0.13645015999999999</v>
      </c>
      <c r="AK149" s="16">
        <v>0.1318177535</v>
      </c>
      <c r="AL149" s="16">
        <v>0.1532391206</v>
      </c>
      <c r="AM149" s="16">
        <v>0.16573422609999999</v>
      </c>
      <c r="AN149" s="16">
        <v>0.16313712690000001</v>
      </c>
      <c r="AO149" s="16">
        <v>0.15778630860000001</v>
      </c>
      <c r="AP149" s="16">
        <v>0.1830379533</v>
      </c>
      <c r="AQ149" s="16">
        <v>0.17157099819999999</v>
      </c>
      <c r="AR149" s="16">
        <v>0.16469242000000001</v>
      </c>
      <c r="AS149" s="16">
        <v>0.1801520926414486</v>
      </c>
      <c r="AT149" s="15">
        <v>0.18363341860181909</v>
      </c>
      <c r="AU149" s="15">
        <v>0.1894002550220247</v>
      </c>
      <c r="AV149" s="15">
        <v>0.18765514250839371</v>
      </c>
    </row>
    <row r="150" spans="1:48" x14ac:dyDescent="0.25">
      <c r="A150" s="15" t="s">
        <v>179</v>
      </c>
      <c r="B150" s="17">
        <f ca="1">FORECAST(B$1,INDEX(S150:BE150, 1, COUNTA(S150:BE150)-4):INDEX(S150:BE150, 1, COUNTA(S150:BE150)),INDEX($S$1:$BE$1, 1, COUNTA($S$1:$BE$1)-4):INDEX($S$1:$BE$1, 1, COUNTA($S$1:$BE$1)))</f>
        <v>1.729514044821272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>
        <v>1.460261353899001</v>
      </c>
      <c r="T150" s="15">
        <v>1.474309569685001</v>
      </c>
      <c r="U150" s="15">
        <v>1.9481019378820019</v>
      </c>
      <c r="V150" s="15">
        <v>1.8748946344670021</v>
      </c>
      <c r="W150" s="15">
        <v>2.186867858509745</v>
      </c>
      <c r="X150" s="15">
        <v>2.4691420370070061</v>
      </c>
      <c r="Y150" s="15">
        <v>2.1243971403000002</v>
      </c>
      <c r="Z150" s="15">
        <v>2.0501294246620021</v>
      </c>
      <c r="AA150" s="15">
        <v>1.54603338609442</v>
      </c>
      <c r="AB150" s="15">
        <v>1.463050007820121</v>
      </c>
      <c r="AC150" s="15">
        <v>1.6406499999999999</v>
      </c>
      <c r="AD150" s="15">
        <v>1.277989658089641</v>
      </c>
      <c r="AE150" s="15">
        <v>1.3133595396080799</v>
      </c>
      <c r="AF150" s="15">
        <v>1.5902380871375621</v>
      </c>
      <c r="AG150" s="16">
        <v>1.4119312325</v>
      </c>
      <c r="AH150" s="16">
        <v>1.3043772333999999</v>
      </c>
      <c r="AI150" s="16">
        <v>1.2215978515999999</v>
      </c>
      <c r="AJ150" s="16">
        <v>1.1939389001</v>
      </c>
      <c r="AK150" s="16">
        <v>1.1534053435</v>
      </c>
      <c r="AL150" s="16">
        <v>1.340842305</v>
      </c>
      <c r="AM150" s="16">
        <v>1.4501744781000001</v>
      </c>
      <c r="AN150" s="16">
        <v>1.4274498607999999</v>
      </c>
      <c r="AO150" s="16">
        <v>1.3806302004</v>
      </c>
      <c r="AP150" s="16">
        <v>1.6015820915000001</v>
      </c>
      <c r="AQ150" s="16">
        <v>1.5012462346</v>
      </c>
      <c r="AR150" s="16">
        <v>1.4410586749000001</v>
      </c>
      <c r="AS150" s="16">
        <v>1.5763308105203819</v>
      </c>
      <c r="AT150" s="15">
        <v>1.606792412765917</v>
      </c>
      <c r="AU150" s="15">
        <v>1.6572522314427169</v>
      </c>
      <c r="AV150" s="15">
        <v>1.6419824969484449</v>
      </c>
    </row>
    <row r="151" spans="1:48" x14ac:dyDescent="0.25">
      <c r="A151" s="15" t="s">
        <v>180</v>
      </c>
      <c r="B151" s="17">
        <f ca="1">FORECAST(B$1,INDEX(S151:BE151, 1, COUNTA(S151:BE151)-4):INDEX(S151:BE151, 1, COUNTA(S151:BE151)),INDEX($S$1:$BE$1, 1, COUNTA($S$1:$BE$1)-4):INDEX($S$1:$BE$1, 1, COUNTA($S$1:$BE$1)))</f>
        <v>2.3063574675773992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 t="e">
        <v>#N/A</v>
      </c>
      <c r="T151" s="15">
        <v>2.0457075572674279</v>
      </c>
      <c r="U151" s="15">
        <v>2.5858773559881638</v>
      </c>
      <c r="V151" s="15">
        <v>2.4970794308563189</v>
      </c>
      <c r="W151" s="15">
        <v>2.9317887794416939</v>
      </c>
      <c r="X151" s="15">
        <v>3.076149362202298</v>
      </c>
      <c r="Y151" s="15">
        <v>2.8104521076000002</v>
      </c>
      <c r="Z151" s="15">
        <v>2.706666632529195</v>
      </c>
      <c r="AA151" s="15">
        <v>2.2668250713593729</v>
      </c>
      <c r="AB151" s="15">
        <v>2.1305373128878839</v>
      </c>
      <c r="AC151" s="15">
        <v>2.4271283904999978</v>
      </c>
      <c r="AD151" s="15">
        <v>1.9437520677424101</v>
      </c>
      <c r="AE151" s="15">
        <v>2.15926564244061</v>
      </c>
      <c r="AF151" s="15">
        <v>2.4599551993739479</v>
      </c>
      <c r="AG151" s="16">
        <v>2.1457921714000001</v>
      </c>
      <c r="AH151" s="16">
        <v>2.0623412546000002</v>
      </c>
      <c r="AI151" s="16">
        <v>1.8923599133</v>
      </c>
      <c r="AJ151" s="16">
        <v>1.7936436761000001</v>
      </c>
      <c r="AK151" s="16">
        <v>1.7825598497999999</v>
      </c>
      <c r="AL151" s="16">
        <v>1.8512506117</v>
      </c>
      <c r="AM151" s="16">
        <v>2.0374776304000002</v>
      </c>
      <c r="AN151" s="16">
        <v>1.9368330501</v>
      </c>
      <c r="AO151" s="16">
        <v>2.0072430839000002</v>
      </c>
      <c r="AP151" s="16">
        <v>2.1818434922000001</v>
      </c>
      <c r="AQ151" s="16">
        <v>2.1230182260000001</v>
      </c>
      <c r="AR151" s="16">
        <v>2.0355500162000002</v>
      </c>
      <c r="AS151" s="16">
        <v>2.0895042946621301</v>
      </c>
      <c r="AT151" s="15">
        <v>2.1482120831806881</v>
      </c>
      <c r="AU151" s="15">
        <v>2.1916079467545342</v>
      </c>
      <c r="AV151" s="15">
        <v>2.2551018918877608</v>
      </c>
    </row>
    <row r="152" spans="1:48" x14ac:dyDescent="0.25">
      <c r="A152" s="15" t="s">
        <v>181</v>
      </c>
      <c r="B152" s="17">
        <f ca="1">FORECAST(B$1,INDEX(S152:BE152, 1, COUNTA(S152:BE152)-4):INDEX(S152:BE152, 1, COUNTA(S152:BE152)),INDEX($S$1:$BE$1, 1, COUNTA($S$1:$BE$1)-4):INDEX($S$1:$BE$1, 1, COUNTA($S$1:$BE$1)))</f>
        <v>1.11223475716693E-3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 t="e">
        <v>#N/A</v>
      </c>
      <c r="T152" s="15" t="e">
        <v>#N/A</v>
      </c>
      <c r="U152" s="15" t="e">
        <v>#N/A</v>
      </c>
      <c r="V152" s="15">
        <v>5.5990402988323664E-3</v>
      </c>
      <c r="W152" s="15">
        <v>5.9683587461077962E-3</v>
      </c>
      <c r="X152" s="15">
        <v>5.7211688146044833E-3</v>
      </c>
      <c r="Y152" s="15">
        <v>4.4905898E-3</v>
      </c>
      <c r="Z152" s="15">
        <v>4.4713836961003299E-3</v>
      </c>
      <c r="AA152" s="15">
        <v>2.743386715136022E-3</v>
      </c>
      <c r="AB152" s="15">
        <v>2.672481519444922E-3</v>
      </c>
      <c r="AC152" s="15">
        <v>2.9835695905582041E-3</v>
      </c>
      <c r="AD152" s="15">
        <v>2.331842604987853E-3</v>
      </c>
      <c r="AE152" s="15">
        <v>2.443868814518716E-3</v>
      </c>
      <c r="AF152" s="15">
        <v>2.8061373793593688E-3</v>
      </c>
      <c r="AG152" s="16">
        <v>2.4621697E-3</v>
      </c>
      <c r="AH152" s="16">
        <v>2.1757752000000001E-3</v>
      </c>
      <c r="AI152" s="16">
        <v>2.0531056000000002E-3</v>
      </c>
      <c r="AJ152" s="16">
        <v>1.8777435E-3</v>
      </c>
      <c r="AK152" s="16">
        <v>1.7037007000000001E-3</v>
      </c>
      <c r="AL152" s="16">
        <v>1.9420202999999999E-3</v>
      </c>
      <c r="AM152" s="16">
        <v>1.8783285E-3</v>
      </c>
      <c r="AN152" s="16">
        <v>1.7281474999999999E-3</v>
      </c>
      <c r="AO152" s="16">
        <v>1.6216963E-3</v>
      </c>
      <c r="AP152" s="16">
        <v>1.7321373E-3</v>
      </c>
      <c r="AQ152" s="16">
        <v>1.5695713E-3</v>
      </c>
      <c r="AR152" s="16">
        <v>1.4449328E-3</v>
      </c>
      <c r="AS152" s="16">
        <v>1.527435008910849E-3</v>
      </c>
      <c r="AT152" s="15">
        <v>1.4680473631418049E-3</v>
      </c>
      <c r="AU152" s="15">
        <v>1.2771448141688829E-3</v>
      </c>
      <c r="AV152" s="15">
        <v>1.138461872931549E-3</v>
      </c>
    </row>
    <row r="153" spans="1:48" x14ac:dyDescent="0.25">
      <c r="A153" s="15" t="s">
        <v>182</v>
      </c>
      <c r="B153" s="17">
        <f ca="1">FORECAST(B$1,INDEX(S153:BE153, 1, COUNTA(S153:BE153)-4):INDEX(S153:BE153, 1, COUNTA(S153:BE153)),INDEX($S$1:$BE$1, 1, COUNTA($S$1:$BE$1)-4):INDEX($S$1:$BE$1, 1, COUNTA($S$1:$BE$1)))</f>
        <v>0.96620896359642217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 t="e">
        <v>#N/A</v>
      </c>
      <c r="T153" s="15" t="e">
        <v>#N/A</v>
      </c>
      <c r="U153" s="15" t="e">
        <v>#N/A</v>
      </c>
      <c r="V153" s="15" t="e">
        <v>#N/A</v>
      </c>
      <c r="W153" s="15" t="e">
        <v>#N/A</v>
      </c>
      <c r="X153" s="15" t="e">
        <v>#N/A</v>
      </c>
      <c r="Y153" s="15">
        <v>1.1868140449</v>
      </c>
      <c r="Z153" s="15">
        <v>1.145323700928492</v>
      </c>
      <c r="AA153" s="15">
        <v>0.86370580228739102</v>
      </c>
      <c r="AB153" s="15">
        <v>0.81734637308386837</v>
      </c>
      <c r="AC153" s="15">
        <v>0.91656424581006235</v>
      </c>
      <c r="AD153" s="15">
        <v>0.71396070284337643</v>
      </c>
      <c r="AE153" s="15">
        <v>0.73372041318887227</v>
      </c>
      <c r="AF153" s="15">
        <v>0.88840116599863705</v>
      </c>
      <c r="AG153" s="16">
        <v>0.788788398</v>
      </c>
      <c r="AH153" s="16">
        <v>0.72870236499999996</v>
      </c>
      <c r="AI153" s="16">
        <v>0.68245690029999995</v>
      </c>
      <c r="AJ153" s="16">
        <v>0.66700497209999998</v>
      </c>
      <c r="AK153" s="16">
        <v>0.64436052710000002</v>
      </c>
      <c r="AL153" s="16">
        <v>0.74907391339999996</v>
      </c>
      <c r="AM153" s="16">
        <v>0.81015333970000003</v>
      </c>
      <c r="AN153" s="16">
        <v>0.7974580228</v>
      </c>
      <c r="AO153" s="16">
        <v>0.77130178790000004</v>
      </c>
      <c r="AP153" s="16">
        <v>0.89473859860000005</v>
      </c>
      <c r="AQ153" s="16">
        <v>0.83868504730000004</v>
      </c>
      <c r="AR153" s="16">
        <v>0.80506071219999997</v>
      </c>
      <c r="AS153" s="16">
        <v>0.88063173776819004</v>
      </c>
      <c r="AT153" s="15">
        <v>0.89764939260666343</v>
      </c>
      <c r="AU153" s="15">
        <v>0.92583923544286206</v>
      </c>
      <c r="AV153" s="15">
        <v>0.9173086575130962</v>
      </c>
    </row>
    <row r="154" spans="1:48" x14ac:dyDescent="0.25">
      <c r="A154" s="15" t="s">
        <v>183</v>
      </c>
      <c r="B154" s="17">
        <f ca="1">FORECAST(B$1,INDEX(S154:BE154, 1, COUNTA(S154:BE154)-4):INDEX(S154:BE154, 1, COUNTA(S154:BE154)),INDEX($S$1:$BE$1, 1, COUNTA($S$1:$BE$1)-4):INDEX($S$1:$BE$1, 1, COUNTA($S$1:$BE$1)))</f>
        <v>9.7107473725213111E-3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 t="e">
        <v>#N/A</v>
      </c>
      <c r="T154" s="15" t="e">
        <v>#N/A</v>
      </c>
      <c r="U154" s="15" t="e">
        <v>#N/A</v>
      </c>
      <c r="V154" s="15">
        <v>1.090055020038953E-2</v>
      </c>
      <c r="W154" s="15">
        <v>1.2605357150736031E-2</v>
      </c>
      <c r="X154" s="15">
        <v>1.417987731583876E-2</v>
      </c>
      <c r="Y154" s="15">
        <v>1.2882942E-2</v>
      </c>
      <c r="Z154" s="15">
        <v>1.249469420198685E-2</v>
      </c>
      <c r="AA154" s="15">
        <v>8.8226249537397845E-3</v>
      </c>
      <c r="AB154" s="15">
        <v>8.3842407324935669E-3</v>
      </c>
      <c r="AC154" s="15">
        <v>9.4398734177215792E-3</v>
      </c>
      <c r="AD154" s="15">
        <v>7.261098594299264E-3</v>
      </c>
      <c r="AE154" s="15">
        <v>7.4929229781383307E-3</v>
      </c>
      <c r="AF154" s="15">
        <v>8.9611072193032902E-3</v>
      </c>
      <c r="AG154" s="16">
        <v>7.9310825000000005E-3</v>
      </c>
      <c r="AH154" s="16">
        <v>7.3839641999999999E-3</v>
      </c>
      <c r="AI154" s="16">
        <v>6.9428694000000001E-3</v>
      </c>
      <c r="AJ154" s="16">
        <v>6.6801806000000002E-3</v>
      </c>
      <c r="AK154" s="16">
        <v>6.4078075000000003E-3</v>
      </c>
      <c r="AL154" s="16">
        <v>7.5501834000000004E-3</v>
      </c>
      <c r="AM154" s="16">
        <v>8.1750674999999991E-3</v>
      </c>
      <c r="AN154" s="16">
        <v>7.9759170000000008E-3</v>
      </c>
      <c r="AO154" s="16">
        <v>7.7874575E-3</v>
      </c>
      <c r="AP154" s="16">
        <v>9.009296E-3</v>
      </c>
      <c r="AQ154" s="16">
        <v>8.4442007999999992E-3</v>
      </c>
      <c r="AR154" s="16">
        <v>8.1053579000000004E-3</v>
      </c>
      <c r="AS154" s="16">
        <v>8.8647734101337094E-3</v>
      </c>
      <c r="AT154" s="15">
        <v>9.0336645332173057E-3</v>
      </c>
      <c r="AU154" s="15">
        <v>9.3090311442685977E-3</v>
      </c>
      <c r="AV154" s="15">
        <v>9.2226492434462123E-3</v>
      </c>
    </row>
    <row r="155" spans="1:48" x14ac:dyDescent="0.25">
      <c r="A155" s="15" t="s">
        <v>184</v>
      </c>
      <c r="B155" s="17">
        <f ca="1">FORECAST(B$1,INDEX(S155:BE155, 1, COUNTA(S155:BE155)-4):INDEX(S155:BE155, 1, COUNTA(S155:BE155)),INDEX($S$1:$BE$1, 1, COUNTA($S$1:$BE$1)-4):INDEX($S$1:$BE$1, 1, COUNTA($S$1:$BE$1)))</f>
        <v>1.9383694788563222E-2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 t="e">
        <v>#N/A</v>
      </c>
      <c r="T155" s="15" t="e">
        <v>#N/A</v>
      </c>
      <c r="U155" s="15" t="e">
        <v>#N/A</v>
      </c>
      <c r="V155" s="15" t="e">
        <v>#N/A</v>
      </c>
      <c r="W155" s="15" t="e">
        <v>#N/A</v>
      </c>
      <c r="X155" s="15">
        <v>5.2389378230543772E-2</v>
      </c>
      <c r="Y155" s="15">
        <v>4.3955944800000001E-2</v>
      </c>
      <c r="Z155" s="15">
        <v>4.2007524485496217E-2</v>
      </c>
      <c r="AA155" s="15">
        <v>3.3774623399113538E-2</v>
      </c>
      <c r="AB155" s="15">
        <v>3.3606294084025191E-2</v>
      </c>
      <c r="AC155" s="15">
        <v>3.5759590235396717E-2</v>
      </c>
      <c r="AD155" s="15">
        <v>3.1617755024483982E-2</v>
      </c>
      <c r="AE155" s="15">
        <v>3.0422968255931899E-2</v>
      </c>
      <c r="AF155" s="15">
        <v>3.296563553850327E-2</v>
      </c>
      <c r="AG155" s="16">
        <v>3.1519782199999999E-2</v>
      </c>
      <c r="AH155" s="16">
        <v>2.9341513199999999E-2</v>
      </c>
      <c r="AI155" s="16">
        <v>2.4011160899999998E-2</v>
      </c>
      <c r="AJ155" s="16">
        <v>2.1993703699999999E-2</v>
      </c>
      <c r="AK155" s="16">
        <v>1.9263695099999999E-2</v>
      </c>
      <c r="AL155" s="16">
        <v>2.1582807700000001E-2</v>
      </c>
      <c r="AM155" s="16">
        <v>2.18572093E-2</v>
      </c>
      <c r="AN155" s="16">
        <v>2.2026269800000001E-2</v>
      </c>
      <c r="AO155" s="16">
        <v>2.1193702299999999E-2</v>
      </c>
      <c r="AP155" s="16">
        <v>2.2517701500000001E-2</v>
      </c>
      <c r="AQ155" s="16">
        <v>2.0064876499999999E-2</v>
      </c>
      <c r="AR155" s="16">
        <v>1.94262961E-2</v>
      </c>
      <c r="AS155" s="16">
        <v>1.9966144415966239E-2</v>
      </c>
      <c r="AT155" s="15">
        <v>1.952655980793154E-2</v>
      </c>
      <c r="AU155" s="15">
        <v>1.9845853507342869E-2</v>
      </c>
      <c r="AV155" s="15">
        <v>1.9153236193627639E-2</v>
      </c>
    </row>
    <row r="156" spans="1:48" x14ac:dyDescent="0.25">
      <c r="A156" s="15" t="s">
        <v>185</v>
      </c>
      <c r="B156" s="17">
        <f ca="1">FORECAST(B$1,INDEX(S156:BE156, 1, COUNTA(S156:BE156)-4):INDEX(S156:BE156, 1, COUNTA(S156:BE156)),INDEX($S$1:$BE$1, 1, COUNTA($S$1:$BE$1)-4):INDEX($S$1:$BE$1, 1, COUNTA($S$1:$BE$1)))</f>
        <v>3.9776184494167421E-3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 t="e">
        <v>#N/A</v>
      </c>
      <c r="T156" s="15" t="e">
        <v>#N/A</v>
      </c>
      <c r="U156" s="15" t="e">
        <v>#N/A</v>
      </c>
      <c r="V156" s="15">
        <v>3.923604969063541E-3</v>
      </c>
      <c r="W156" s="15">
        <v>4.0970680643461141E-3</v>
      </c>
      <c r="X156" s="15">
        <v>4.2642730722190587E-3</v>
      </c>
      <c r="Y156" s="15">
        <v>4.2443801000000003E-3</v>
      </c>
      <c r="Z156" s="15">
        <v>4.1194555120099667E-3</v>
      </c>
      <c r="AA156" s="15">
        <v>3.8676929936097182E-3</v>
      </c>
      <c r="AB156" s="15">
        <v>3.5560104756001969E-3</v>
      </c>
      <c r="AC156" s="15">
        <v>4.2614646302957977E-3</v>
      </c>
      <c r="AD156" s="15">
        <v>3.5396125545316208E-3</v>
      </c>
      <c r="AE156" s="15">
        <v>4.235445451136772E-3</v>
      </c>
      <c r="AF156" s="15">
        <v>4.5304316428653891E-3</v>
      </c>
      <c r="AG156" s="16">
        <v>3.8970751999999999E-3</v>
      </c>
      <c r="AH156" s="16">
        <v>3.7676517000000001E-3</v>
      </c>
      <c r="AI156" s="16">
        <v>3.3134309999999999E-3</v>
      </c>
      <c r="AJ156" s="16">
        <v>3.1199382000000001E-3</v>
      </c>
      <c r="AK156" s="16">
        <v>3.2363966000000001E-3</v>
      </c>
      <c r="AL156" s="16">
        <v>2.9344266000000002E-3</v>
      </c>
      <c r="AM156" s="16">
        <v>3.3542938999999998E-3</v>
      </c>
      <c r="AN156" s="16">
        <v>3.0915817000000002E-3</v>
      </c>
      <c r="AO156" s="16">
        <v>3.4577467000000001E-3</v>
      </c>
      <c r="AP156" s="16">
        <v>3.5593112E-3</v>
      </c>
      <c r="AQ156" s="16">
        <v>3.6299848E-3</v>
      </c>
      <c r="AR156" s="16">
        <v>3.3968596000000001E-3</v>
      </c>
      <c r="AS156" s="16">
        <v>3.2899518899533499E-3</v>
      </c>
      <c r="AT156" s="15">
        <v>3.5021156097706512E-3</v>
      </c>
      <c r="AU156" s="15">
        <v>3.644193926338234E-3</v>
      </c>
      <c r="AV156" s="15">
        <v>3.9285467416110354E-3</v>
      </c>
    </row>
    <row r="157" spans="1:48" x14ac:dyDescent="0.25">
      <c r="A157" s="15" t="s">
        <v>186</v>
      </c>
      <c r="B157" s="17">
        <f ca="1">FORECAST(B$1,INDEX(S157:BE157, 1, COUNTA(S157:BE157)-4):INDEX(S157:BE157, 1, COUNTA(S157:BE157)),INDEX($S$1:$BE$1, 1, COUNTA($S$1:$BE$1)-4):INDEX($S$1:$BE$1, 1, COUNTA($S$1:$BE$1)))</f>
        <v>0.61557022691469854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 t="e">
        <v>#N/A</v>
      </c>
      <c r="T157" s="15" t="e">
        <v>#N/A</v>
      </c>
      <c r="U157" s="15" t="e">
        <v>#N/A</v>
      </c>
      <c r="V157" s="15">
        <v>0.62247497824269615</v>
      </c>
      <c r="W157" s="15">
        <v>0.68980788160692696</v>
      </c>
      <c r="X157" s="15">
        <v>0.71358361857898756</v>
      </c>
      <c r="Y157" s="15">
        <v>0.62777693270000001</v>
      </c>
      <c r="Z157" s="15">
        <v>0.61602446654507248</v>
      </c>
      <c r="AA157" s="15">
        <v>0.54347856242429304</v>
      </c>
      <c r="AB157" s="15">
        <v>0.53693935286998429</v>
      </c>
      <c r="AC157" s="15">
        <v>0.57422750000000244</v>
      </c>
      <c r="AD157" s="15">
        <v>0.48883104421928958</v>
      </c>
      <c r="AE157" s="15">
        <v>0.54324931320652392</v>
      </c>
      <c r="AF157" s="15">
        <v>0.57725643435120788</v>
      </c>
      <c r="AG157" s="16">
        <v>0.5510061772</v>
      </c>
      <c r="AH157" s="16">
        <v>0.55964305010000004</v>
      </c>
      <c r="AI157" s="16">
        <v>0.53750305180000002</v>
      </c>
      <c r="AJ157" s="16">
        <v>0.52079614819999998</v>
      </c>
      <c r="AK157" s="16">
        <v>0.50000121549999998</v>
      </c>
      <c r="AL157" s="16">
        <v>0.54196116999999999</v>
      </c>
      <c r="AM157" s="16">
        <v>0.56632603400000003</v>
      </c>
      <c r="AN157" s="16">
        <v>0.54756976170000005</v>
      </c>
      <c r="AO157" s="16">
        <v>0.54289442840000002</v>
      </c>
      <c r="AP157" s="16">
        <v>0.59515120610000005</v>
      </c>
      <c r="AQ157" s="16">
        <v>0.57330828450000004</v>
      </c>
      <c r="AR157" s="16">
        <v>0.55715962409999997</v>
      </c>
      <c r="AS157" s="16">
        <v>0.58689821542239939</v>
      </c>
      <c r="AT157" s="15">
        <v>0.58979293926949972</v>
      </c>
      <c r="AU157" s="15">
        <v>0.60072996474453788</v>
      </c>
      <c r="AV157" s="15">
        <v>0.59850040983846464</v>
      </c>
    </row>
    <row r="158" spans="1:48" x14ac:dyDescent="0.25">
      <c r="A158" s="15" t="s">
        <v>187</v>
      </c>
      <c r="B158" s="17">
        <f ca="1">FORECAST(B$1,INDEX(S158:BE158, 1, COUNTA(S158:BE158)-4):INDEX(S158:BE158, 1, COUNTA(S158:BE158)),INDEX($S$1:$BE$1, 1, COUNTA($S$1:$BE$1)-4):INDEX($S$1:$BE$1, 1, COUNTA($S$1:$BE$1)))</f>
        <v>10.377084310187911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 t="e">
        <v>#N/A</v>
      </c>
      <c r="T158" s="15" t="e">
        <v>#N/A</v>
      </c>
      <c r="U158" s="15" t="e">
        <v>#N/A</v>
      </c>
      <c r="V158" s="15" t="e">
        <v>#N/A</v>
      </c>
      <c r="W158" s="15" t="e">
        <v>#N/A</v>
      </c>
      <c r="X158" s="15" t="e">
        <v>#N/A</v>
      </c>
      <c r="Y158" s="15">
        <v>12.746382839300001</v>
      </c>
      <c r="Z158" s="15">
        <v>12.300776547947409</v>
      </c>
      <c r="AA158" s="15">
        <v>9.2762003165663618</v>
      </c>
      <c r="AB158" s="15">
        <v>8.7783000469205561</v>
      </c>
      <c r="AC158" s="15">
        <v>9.8438999999998238</v>
      </c>
      <c r="AD158" s="15">
        <v>7.6679379485377206</v>
      </c>
      <c r="AE158" s="15">
        <v>7.8801572376483557</v>
      </c>
      <c r="AF158" s="15">
        <v>9.5414285228252034</v>
      </c>
      <c r="AG158" s="16">
        <v>8.4715873933000001</v>
      </c>
      <c r="AH158" s="16">
        <v>7.8262633988000001</v>
      </c>
      <c r="AI158" s="16">
        <v>7.3295871081000001</v>
      </c>
      <c r="AJ158" s="16">
        <v>7.1636333992000001</v>
      </c>
      <c r="AK158" s="16">
        <v>6.9204320596000004</v>
      </c>
      <c r="AL158" s="16">
        <v>8.0450538284000004</v>
      </c>
      <c r="AM158" s="16">
        <v>8.7010468669000005</v>
      </c>
      <c r="AN158" s="16">
        <v>8.5646991631000002</v>
      </c>
      <c r="AO158" s="16">
        <v>8.2837812354999993</v>
      </c>
      <c r="AP158" s="16">
        <v>9.6094925874000001</v>
      </c>
      <c r="AQ158" s="16">
        <v>9.0074774435999991</v>
      </c>
      <c r="AR158" s="16">
        <v>8.6463520840000001</v>
      </c>
      <c r="AS158" s="16">
        <v>9.4579849033763548</v>
      </c>
      <c r="AT158" s="15">
        <v>9.6407545151585534</v>
      </c>
      <c r="AU158" s="15">
        <v>9.9435134284304265</v>
      </c>
      <c r="AV158" s="15">
        <v>9.8518950210982403</v>
      </c>
    </row>
    <row r="159" spans="1:48" x14ac:dyDescent="0.25">
      <c r="A159" s="15" t="s">
        <v>188</v>
      </c>
      <c r="B159" s="17">
        <f ca="1">FORECAST(B$1,INDEX(S159:BE159, 1, COUNTA(S159:BE159)-4):INDEX(S159:BE159, 1, COUNTA(S159:BE159)),INDEX($S$1:$BE$1, 1, COUNTA($S$1:$BE$1)-4):INDEX($S$1:$BE$1, 1, COUNTA($S$1:$BE$1)))</f>
        <v>0.11530093633153182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 t="e">
        <v>#N/A</v>
      </c>
      <c r="T159" s="15" t="e">
        <v>#N/A</v>
      </c>
      <c r="U159" s="15" t="e">
        <v>#N/A</v>
      </c>
      <c r="V159" s="15" t="e">
        <v>#N/A</v>
      </c>
      <c r="W159" s="15" t="e">
        <v>#N/A</v>
      </c>
      <c r="X159" s="15">
        <v>0.25990968810600029</v>
      </c>
      <c r="Y159" s="15">
        <v>0.15563349009999999</v>
      </c>
      <c r="Z159" s="15">
        <v>0.15130106455070119</v>
      </c>
      <c r="AA159" s="15">
        <v>0.16083026145324861</v>
      </c>
      <c r="AB159" s="15">
        <v>0.10837412918573321</v>
      </c>
      <c r="AC159" s="15">
        <v>0.10937666666666671</v>
      </c>
      <c r="AD159" s="15">
        <v>8.5199310539309389E-2</v>
      </c>
      <c r="AE159" s="15">
        <v>8.755730264053882E-2</v>
      </c>
      <c r="AF159" s="15">
        <v>0.1055234319403289</v>
      </c>
      <c r="AG159" s="16">
        <v>9.4128748799999995E-2</v>
      </c>
      <c r="AH159" s="16">
        <v>8.6958482200000006E-2</v>
      </c>
      <c r="AI159" s="16">
        <v>8.1439856800000002E-2</v>
      </c>
      <c r="AJ159" s="16">
        <v>8.46765347E-2</v>
      </c>
      <c r="AK159" s="16">
        <v>0.1101629093</v>
      </c>
      <c r="AL159" s="16">
        <v>0.1280652028</v>
      </c>
      <c r="AM159" s="16">
        <v>0.1385076291</v>
      </c>
      <c r="AN159" s="16">
        <v>9.34194951E-2</v>
      </c>
      <c r="AO159" s="16">
        <v>9.2042013399999997E-2</v>
      </c>
      <c r="AP159" s="16">
        <v>0.10677213939999999</v>
      </c>
      <c r="AQ159" s="16">
        <v>0.1000830823</v>
      </c>
      <c r="AR159" s="16">
        <v>9.6070578300000001E-2</v>
      </c>
      <c r="AS159" s="16">
        <v>0.10508872070688061</v>
      </c>
      <c r="AT159" s="15">
        <v>0.1071194941843943</v>
      </c>
      <c r="AU159" s="15">
        <v>0.1104834820961812</v>
      </c>
      <c r="AV159" s="15">
        <v>0.10946549979656291</v>
      </c>
    </row>
    <row r="160" spans="1:48" x14ac:dyDescent="0.25">
      <c r="A160" s="15" t="s">
        <v>189</v>
      </c>
      <c r="B160" s="17">
        <f ca="1">FORECAST(B$1,INDEX(S160:BE160, 1, COUNTA(S160:BE160)-4):INDEX(S160:BE160, 1, COUNTA(S160:BE160)),INDEX($S$1:$BE$1, 1, COUNTA($S$1:$BE$1)-4):INDEX($S$1:$BE$1, 1, COUNTA($S$1:$BE$1)))</f>
        <v>2.2602738515725491</v>
      </c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 t="e">
        <v>#N/A</v>
      </c>
      <c r="T160" s="15" t="e">
        <v>#N/A</v>
      </c>
      <c r="U160" s="15" t="e">
        <v>#N/A</v>
      </c>
      <c r="V160" s="15" t="e">
        <v>#N/A</v>
      </c>
      <c r="W160" s="15" t="e">
        <v>#N/A</v>
      </c>
      <c r="X160" s="15">
        <v>3.497773797354367</v>
      </c>
      <c r="Y160" s="15">
        <v>3.3362844408000001</v>
      </c>
      <c r="Z160" s="15">
        <v>3.1354555259203241</v>
      </c>
      <c r="AA160" s="15">
        <v>2.8295049591600892</v>
      </c>
      <c r="AB160" s="15">
        <v>2.5875684601120419</v>
      </c>
      <c r="AC160" s="15">
        <v>3.0330732825556508</v>
      </c>
      <c r="AD160" s="15">
        <v>2.5762655153561012</v>
      </c>
      <c r="AE160" s="15">
        <v>2.6165924765160762</v>
      </c>
      <c r="AF160" s="15">
        <v>2.6070832129514319</v>
      </c>
      <c r="AG160" s="16">
        <v>2.1589885458000002</v>
      </c>
      <c r="AH160" s="16">
        <v>2.1035516838000001</v>
      </c>
      <c r="AI160" s="16">
        <v>1.9561446392999999</v>
      </c>
      <c r="AJ160" s="16">
        <v>1.8182946727</v>
      </c>
      <c r="AK160" s="16">
        <v>1.9190459726</v>
      </c>
      <c r="AL160" s="16">
        <v>1.9880679446</v>
      </c>
      <c r="AM160" s="16">
        <v>2.0599034440000001</v>
      </c>
      <c r="AN160" s="16">
        <v>1.7905931052999999</v>
      </c>
      <c r="AO160" s="16">
        <v>1.9340348779000001</v>
      </c>
      <c r="AP160" s="16">
        <v>1.9608315978999999</v>
      </c>
      <c r="AQ160" s="16">
        <v>1.9727421844999999</v>
      </c>
      <c r="AR160" s="16">
        <v>1.9551362198</v>
      </c>
      <c r="AS160" s="16">
        <v>1.934926823136953</v>
      </c>
      <c r="AT160" s="15">
        <v>1.95172471163313</v>
      </c>
      <c r="AU160" s="15">
        <v>2.0861394398699451</v>
      </c>
      <c r="AV160" s="15">
        <v>2.2530079494308248</v>
      </c>
    </row>
    <row r="161" spans="1:48" x14ac:dyDescent="0.25">
      <c r="A161" s="15" t="s">
        <v>190</v>
      </c>
      <c r="B161" s="17">
        <f ca="1">FORECAST(B$1,INDEX(S161:BE161, 1, COUNTA(S161:BE161)-4):INDEX(S161:BE161, 1, COUNTA(S161:BE161)),INDEX($S$1:$BE$1, 1, COUNTA($S$1:$BE$1)-4):INDEX($S$1:$BE$1, 1, COUNTA($S$1:$BE$1)))</f>
        <v>2.2602738515725491</v>
      </c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 t="e">
        <v>#N/A</v>
      </c>
      <c r="T161" s="15" t="e">
        <v>#N/A</v>
      </c>
      <c r="U161" s="15" t="e">
        <v>#N/A</v>
      </c>
      <c r="V161" s="15">
        <v>2.9538964966026442</v>
      </c>
      <c r="W161" s="15">
        <v>3.235607675906556</v>
      </c>
      <c r="X161" s="15">
        <v>3.497773797354367</v>
      </c>
      <c r="Y161" s="15">
        <v>3.3362844408000001</v>
      </c>
      <c r="Z161" s="15">
        <v>3.1354555259203241</v>
      </c>
      <c r="AA161" s="15">
        <v>2.8295049591600892</v>
      </c>
      <c r="AB161" s="15">
        <v>2.5875684601120419</v>
      </c>
      <c r="AC161" s="15">
        <v>3.0330732825556508</v>
      </c>
      <c r="AD161" s="15">
        <v>2.5762655153561012</v>
      </c>
      <c r="AE161" s="15">
        <v>2.6165924765160762</v>
      </c>
      <c r="AF161" s="15">
        <v>2.6070832129514319</v>
      </c>
      <c r="AG161" s="16">
        <v>2.1589885458000002</v>
      </c>
      <c r="AH161" s="16">
        <v>2.1035516838000001</v>
      </c>
      <c r="AI161" s="16">
        <v>1.9561446392999999</v>
      </c>
      <c r="AJ161" s="16">
        <v>1.8182946727</v>
      </c>
      <c r="AK161" s="16">
        <v>1.9190459726</v>
      </c>
      <c r="AL161" s="16">
        <v>1.9880679446</v>
      </c>
      <c r="AM161" s="16">
        <v>2.0599034440000001</v>
      </c>
      <c r="AN161" s="16">
        <v>1.7905931052999999</v>
      </c>
      <c r="AO161" s="16">
        <v>1.9340348779000001</v>
      </c>
      <c r="AP161" s="16">
        <v>1.9608315978999999</v>
      </c>
      <c r="AQ161" s="16">
        <v>1.9727421844999999</v>
      </c>
      <c r="AR161" s="16">
        <v>1.9551362198</v>
      </c>
      <c r="AS161" s="16">
        <v>1.934926823136953</v>
      </c>
      <c r="AT161" s="15">
        <v>1.95172471163313</v>
      </c>
      <c r="AU161" s="15">
        <v>2.0861394398699451</v>
      </c>
      <c r="AV161" s="15">
        <v>2.2530079494308248</v>
      </c>
    </row>
    <row r="162" spans="1:48" x14ac:dyDescent="0.25">
      <c r="A162" s="15" t="s">
        <v>191</v>
      </c>
      <c r="B162" s="17">
        <f ca="1">FORECAST(B$1,INDEX(S162:BE162, 1, COUNTA(S162:BE162)-4):INDEX(S162:BE162, 1, COUNTA(S162:BE162)),INDEX($S$1:$BE$1, 1, COUNTA($S$1:$BE$1)-4):INDEX($S$1:$BE$1, 1, COUNTA($S$1:$BE$1)))</f>
        <v>2.2602738515725491</v>
      </c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 t="e">
        <v>#N/A</v>
      </c>
      <c r="T162" s="15" t="e">
        <v>#N/A</v>
      </c>
      <c r="U162" s="15" t="e">
        <v>#N/A</v>
      </c>
      <c r="V162" s="15" t="e">
        <v>#N/A</v>
      </c>
      <c r="W162" s="15" t="e">
        <v>#N/A</v>
      </c>
      <c r="X162" s="15">
        <v>3.497773797354367</v>
      </c>
      <c r="Y162" s="15">
        <v>3.3362844408000001</v>
      </c>
      <c r="Z162" s="15">
        <v>3.1354555259203241</v>
      </c>
      <c r="AA162" s="15">
        <v>2.8295049591600892</v>
      </c>
      <c r="AB162" s="15">
        <v>2.5875684601120419</v>
      </c>
      <c r="AC162" s="15">
        <v>3.0330732825556508</v>
      </c>
      <c r="AD162" s="15">
        <v>2.5762655153561012</v>
      </c>
      <c r="AE162" s="15">
        <v>2.6165924765160762</v>
      </c>
      <c r="AF162" s="15">
        <v>2.6070832129514319</v>
      </c>
      <c r="AG162" s="16">
        <v>2.1589885458000002</v>
      </c>
      <c r="AH162" s="16">
        <v>2.1035516838000001</v>
      </c>
      <c r="AI162" s="16">
        <v>1.9561446392999999</v>
      </c>
      <c r="AJ162" s="16">
        <v>1.8182946727</v>
      </c>
      <c r="AK162" s="16">
        <v>1.9190459726</v>
      </c>
      <c r="AL162" s="16">
        <v>1.9880679446</v>
      </c>
      <c r="AM162" s="16">
        <v>2.0599034440000001</v>
      </c>
      <c r="AN162" s="16">
        <v>1.7905931052999999</v>
      </c>
      <c r="AO162" s="16">
        <v>1.9340348779000001</v>
      </c>
      <c r="AP162" s="16">
        <v>1.9608315978999999</v>
      </c>
      <c r="AQ162" s="16">
        <v>1.9727421844999999</v>
      </c>
      <c r="AR162" s="16">
        <v>1.9551362198</v>
      </c>
      <c r="AS162" s="16">
        <v>1.934926823136953</v>
      </c>
      <c r="AT162" s="15">
        <v>1.95172471163313</v>
      </c>
      <c r="AU162" s="15">
        <v>2.0861394398699451</v>
      </c>
      <c r="AV162" s="15">
        <v>2.2530079494308248</v>
      </c>
    </row>
    <row r="163" spans="1:48" x14ac:dyDescent="0.25">
      <c r="A163" s="15" t="s">
        <v>192</v>
      </c>
      <c r="B163" s="17">
        <f ca="1">FORECAST(B$1,INDEX(S163:BE163, 1, COUNTA(S163:BE163)-4):INDEX(S163:BE163, 1, COUNTA(S163:BE163)),INDEX($S$1:$BE$1, 1, COUNTA($S$1:$BE$1)-4):INDEX($S$1:$BE$1, 1, COUNTA($S$1:$BE$1)))</f>
        <v>0.49245808910631439</v>
      </c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 t="e">
        <v>#N/A</v>
      </c>
      <c r="T163" s="15" t="e">
        <v>#N/A</v>
      </c>
      <c r="U163" s="15" t="e">
        <v>#N/A</v>
      </c>
      <c r="V163" s="15" t="e">
        <v>#N/A</v>
      </c>
      <c r="W163" s="15" t="e">
        <v>#N/A</v>
      </c>
      <c r="X163" s="15" t="e">
        <v>#N/A</v>
      </c>
      <c r="Y163" s="15">
        <v>0.4276958012</v>
      </c>
      <c r="Z163" s="15" t="e">
        <v>#N/A</v>
      </c>
      <c r="AA163" s="15" t="e">
        <v>#N/A</v>
      </c>
      <c r="AB163" s="15" t="e">
        <v>#N/A</v>
      </c>
      <c r="AC163" s="15" t="e">
        <v>#N/A</v>
      </c>
      <c r="AD163" s="15" t="e">
        <v>#N/A</v>
      </c>
      <c r="AE163" s="15" t="e">
        <v>#N/A</v>
      </c>
      <c r="AF163" s="15">
        <v>0.55797827618861839</v>
      </c>
      <c r="AG163" s="16">
        <v>0.49541446750000001</v>
      </c>
      <c r="AH163" s="16">
        <v>0.45767622219999998</v>
      </c>
      <c r="AI163" s="16">
        <v>0.4286308251</v>
      </c>
      <c r="AJ163" s="16">
        <v>0.41892592989999999</v>
      </c>
      <c r="AK163" s="16">
        <v>0.40470362929999998</v>
      </c>
      <c r="AL163" s="16">
        <v>0.38309780139999999</v>
      </c>
      <c r="AM163" s="16">
        <v>0.41433556519999998</v>
      </c>
      <c r="AN163" s="16">
        <v>0.4078428174</v>
      </c>
      <c r="AO163" s="16">
        <v>0.39334193849999999</v>
      </c>
      <c r="AP163" s="16">
        <v>0.45759482130000001</v>
      </c>
      <c r="AQ163" s="16">
        <v>0.4276958012</v>
      </c>
      <c r="AR163" s="16">
        <v>0.41245708110000001</v>
      </c>
      <c r="AS163" s="16">
        <v>0.45132724559819881</v>
      </c>
      <c r="AT163" s="15">
        <v>0.45853585681085512</v>
      </c>
      <c r="AU163" s="15">
        <v>0.47304461945318821</v>
      </c>
      <c r="AV163" s="15">
        <v>0.46793020627171023</v>
      </c>
    </row>
    <row r="164" spans="1:48" x14ac:dyDescent="0.25">
      <c r="A164" s="15" t="s">
        <v>193</v>
      </c>
      <c r="B164" s="17">
        <f ca="1">FORECAST(B$1,INDEX(S164:BE164, 1, COUNTA(S164:BE164)-4):INDEX(S164:BE164, 1, COUNTA(S164:BE164)),INDEX($S$1:$BE$1, 1, COUNTA($S$1:$BE$1)-4):INDEX($S$1:$BE$1, 1, COUNTA($S$1:$BE$1)))</f>
        <v>1.0903181798813026</v>
      </c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 t="e">
        <v>#N/A</v>
      </c>
      <c r="T164" s="15" t="e">
        <v>#N/A</v>
      </c>
      <c r="U164" s="15" t="e">
        <v>#N/A</v>
      </c>
      <c r="V164" s="15" t="e">
        <v>#N/A</v>
      </c>
      <c r="W164" s="15" t="e">
        <v>#N/A</v>
      </c>
      <c r="X164" s="15">
        <v>1.261142467541009</v>
      </c>
      <c r="Y164" s="15">
        <v>1.1514901202000001</v>
      </c>
      <c r="Z164" s="15">
        <v>1.152574763283585</v>
      </c>
      <c r="AA164" s="15">
        <v>1.1018511325192331</v>
      </c>
      <c r="AB164" s="15">
        <v>1.1001617126481</v>
      </c>
      <c r="AC164" s="15">
        <v>1.2178221496437061</v>
      </c>
      <c r="AD164" s="15">
        <v>1.098359589306759</v>
      </c>
      <c r="AE164" s="15">
        <v>1.2650395851460761</v>
      </c>
      <c r="AF164" s="15">
        <v>1.263555158957766</v>
      </c>
      <c r="AG164" s="16">
        <v>1.3009978901999999</v>
      </c>
      <c r="AH164" s="16">
        <v>1.3544691655000001</v>
      </c>
      <c r="AI164" s="16">
        <v>1.2639872973999999</v>
      </c>
      <c r="AJ164" s="16">
        <v>1.2441207285</v>
      </c>
      <c r="AK164" s="16">
        <v>1.0669946161999999</v>
      </c>
      <c r="AL164" s="16">
        <v>1.0208187456</v>
      </c>
      <c r="AM164" s="16">
        <v>1.1124207413</v>
      </c>
      <c r="AN164" s="16">
        <v>1.0892156163</v>
      </c>
      <c r="AO164" s="16">
        <v>1.0604228403</v>
      </c>
      <c r="AP164" s="16">
        <v>1.0732723338000001</v>
      </c>
      <c r="AQ164" s="16">
        <v>1.0830493895</v>
      </c>
      <c r="AR164" s="16">
        <v>1.0475788821000001</v>
      </c>
      <c r="AS164" s="16"/>
      <c r="AT164" s="15">
        <v>1.0706008301671399</v>
      </c>
      <c r="AU164" s="15">
        <v>1.097569357316911</v>
      </c>
      <c r="AV164" s="15">
        <v>1.079140080409944</v>
      </c>
    </row>
    <row r="165" spans="1:48" x14ac:dyDescent="0.25">
      <c r="A165" s="15" t="s">
        <v>194</v>
      </c>
      <c r="B165" s="17">
        <f ca="1">FORECAST(B$1,INDEX(S165:BE165, 1, COUNTA(S165:BE165)-4):INDEX(S165:BE165, 1, COUNTA(S165:BE165)),INDEX($S$1:$BE$1, 1, COUNTA($S$1:$BE$1)-4):INDEX($S$1:$BE$1, 1, COUNTA($S$1:$BE$1)))</f>
        <v>2.0584505397226778</v>
      </c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 t="e">
        <v>#N/A</v>
      </c>
      <c r="T165" s="15" t="e">
        <v>#N/A</v>
      </c>
      <c r="U165" s="15" t="e">
        <v>#N/A</v>
      </c>
      <c r="V165" s="15" t="e">
        <v>#N/A</v>
      </c>
      <c r="W165" s="15" t="e">
        <v>#N/A</v>
      </c>
      <c r="X165" s="15">
        <v>3.497773797354367</v>
      </c>
      <c r="Y165" s="15">
        <v>3.3362844408000001</v>
      </c>
      <c r="Z165" s="15">
        <v>3.1354555259203241</v>
      </c>
      <c r="AA165" s="15">
        <v>2.8295049591600892</v>
      </c>
      <c r="AB165" s="15">
        <v>2.5875684601120419</v>
      </c>
      <c r="AC165" s="15">
        <v>3.0330732825556508</v>
      </c>
      <c r="AD165" s="15">
        <v>2.5762655153561012</v>
      </c>
      <c r="AE165" s="15">
        <v>2.6165924765160762</v>
      </c>
      <c r="AF165" s="15">
        <v>2.6070832129514319</v>
      </c>
      <c r="AG165" s="16">
        <v>2.1589885458000002</v>
      </c>
      <c r="AH165" s="16">
        <v>2.1035516838000001</v>
      </c>
      <c r="AI165" s="16">
        <v>1.9561446392999999</v>
      </c>
      <c r="AJ165" s="16">
        <v>1.8182946727</v>
      </c>
      <c r="AK165" s="16">
        <v>1.9190459726</v>
      </c>
      <c r="AL165" s="16">
        <v>1.9880679446</v>
      </c>
      <c r="AM165" s="16">
        <v>2.0599034440000001</v>
      </c>
      <c r="AN165" s="16">
        <v>1.7905931052999999</v>
      </c>
      <c r="AO165" s="16">
        <v>1.9340348779000001</v>
      </c>
      <c r="AP165" s="16">
        <v>1.9608315978999999</v>
      </c>
      <c r="AQ165" s="16">
        <v>1.9727421844999999</v>
      </c>
      <c r="AR165" s="16">
        <v>1.9551362198</v>
      </c>
      <c r="AS165" s="16"/>
      <c r="AT165" s="15">
        <v>1.95172471163313</v>
      </c>
      <c r="AU165" s="15">
        <v>2.0861394398699451</v>
      </c>
      <c r="AV165" s="15">
        <v>2.2530079494308248</v>
      </c>
    </row>
    <row r="166" spans="1:48" x14ac:dyDescent="0.25">
      <c r="A166" s="15" t="s">
        <v>195</v>
      </c>
      <c r="B166" s="17">
        <f ca="1">FORECAST(B$1,INDEX(S166:BE166, 1, COUNTA(S166:BE166)-4):INDEX(S166:BE166, 1, COUNTA(S166:BE166)),INDEX($S$1:$BE$1, 1, COUNTA($S$1:$BE$1)-4):INDEX($S$1:$BE$1, 1, COUNTA($S$1:$BE$1)))</f>
        <v>2.0584505397226778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 t="e">
        <v>#N/A</v>
      </c>
      <c r="T166" s="15" t="e">
        <v>#N/A</v>
      </c>
      <c r="U166" s="15" t="e">
        <v>#N/A</v>
      </c>
      <c r="V166" s="15" t="e">
        <v>#N/A</v>
      </c>
      <c r="W166" s="15" t="e">
        <v>#N/A</v>
      </c>
      <c r="X166" s="15" t="e">
        <v>#N/A</v>
      </c>
      <c r="Y166" s="15">
        <v>3.3362844408000001</v>
      </c>
      <c r="Z166" s="15">
        <v>3.1354555259203241</v>
      </c>
      <c r="AA166" s="15">
        <v>2.8295049591600892</v>
      </c>
      <c r="AB166" s="15">
        <v>2.5875684601120419</v>
      </c>
      <c r="AC166" s="15">
        <v>3.0330732825556508</v>
      </c>
      <c r="AD166" s="15">
        <v>2.5762655153561012</v>
      </c>
      <c r="AE166" s="15">
        <v>2.6165924765160762</v>
      </c>
      <c r="AF166" s="15">
        <v>2.6070832129514319</v>
      </c>
      <c r="AG166" s="16">
        <v>2.1589885458000002</v>
      </c>
      <c r="AH166" s="16">
        <v>2.1035516838000001</v>
      </c>
      <c r="AI166" s="16">
        <v>1.9561446392999999</v>
      </c>
      <c r="AJ166" s="16">
        <v>1.8182946727</v>
      </c>
      <c r="AK166" s="16">
        <v>1.9190459726</v>
      </c>
      <c r="AL166" s="16">
        <v>1.9880679446</v>
      </c>
      <c r="AM166" s="16">
        <v>2.0599034440000001</v>
      </c>
      <c r="AN166" s="16">
        <v>1.7905931052999999</v>
      </c>
      <c r="AO166" s="16">
        <v>1.9340348779000001</v>
      </c>
      <c r="AP166" s="16">
        <v>1.9608315978999999</v>
      </c>
      <c r="AQ166" s="16">
        <v>1.9727421844999999</v>
      </c>
      <c r="AR166" s="16">
        <v>1.9551362198</v>
      </c>
      <c r="AS166" s="16"/>
      <c r="AT166" s="15">
        <v>1.95172471163313</v>
      </c>
      <c r="AU166" s="15">
        <v>2.0861394398699451</v>
      </c>
      <c r="AV166" s="15">
        <v>2.2530079494308248</v>
      </c>
    </row>
    <row r="167" spans="1:48" x14ac:dyDescent="0.25">
      <c r="A167" s="15" t="s">
        <v>196</v>
      </c>
      <c r="B167" s="17">
        <f ca="1">FORECAST(B$1,INDEX(S167:BE167, 1, COUNTA(S167:BE167)-4):INDEX(S167:BE167, 1, COUNTA(S167:BE167)),INDEX($S$1:$BE$1, 1, COUNTA($S$1:$BE$1)-4):INDEX($S$1:$BE$1, 1, COUNTA($S$1:$BE$1)))</f>
        <v>6.6258584873782667E-2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 t="e">
        <v>#N/A</v>
      </c>
      <c r="T167" s="15" t="e">
        <v>#N/A</v>
      </c>
      <c r="U167" s="15" t="e">
        <v>#N/A</v>
      </c>
      <c r="V167" s="15" t="e">
        <v>#N/A</v>
      </c>
      <c r="W167" s="15" t="e">
        <v>#N/A</v>
      </c>
      <c r="X167" s="15" t="e">
        <v>#N/A</v>
      </c>
      <c r="Y167" s="15">
        <v>8.2121844700000002E-2</v>
      </c>
      <c r="Z167" s="15" t="e">
        <v>#N/A</v>
      </c>
      <c r="AA167" s="15" t="e">
        <v>#N/A</v>
      </c>
      <c r="AB167" s="15" t="e">
        <v>#N/A</v>
      </c>
      <c r="AC167" s="15" t="e">
        <v>#N/A</v>
      </c>
      <c r="AD167" s="15" t="e">
        <v>#N/A</v>
      </c>
      <c r="AE167" s="15" t="e">
        <v>#N/A</v>
      </c>
      <c r="AF167" s="15" t="e">
        <v>#N/A</v>
      </c>
      <c r="AG167" s="16">
        <v>0.22233499540000001</v>
      </c>
      <c r="AH167" s="16">
        <v>0.22233499540000001</v>
      </c>
      <c r="AI167" s="16">
        <v>0.22233499540000001</v>
      </c>
      <c r="AJ167" s="16">
        <v>0.22233499540000001</v>
      </c>
      <c r="AK167" s="16">
        <v>0.18663515959999999</v>
      </c>
      <c r="AL167" s="16">
        <v>0.17656631480000001</v>
      </c>
      <c r="AM167" s="16">
        <v>0.13273981639999999</v>
      </c>
      <c r="AN167" s="16">
        <v>0.14717511950000001</v>
      </c>
      <c r="AO167" s="16">
        <v>0.1445935498</v>
      </c>
      <c r="AP167" s="16">
        <v>0.1230850506</v>
      </c>
      <c r="AQ167" s="16">
        <v>8.2121844700000002E-2</v>
      </c>
      <c r="AR167" s="16">
        <v>8.6024529200000005E-2</v>
      </c>
      <c r="AS167" s="16"/>
      <c r="AT167" s="15">
        <v>7.906755663726267E-2</v>
      </c>
      <c r="AU167" s="15">
        <v>6.5665059797985745E-2</v>
      </c>
      <c r="AV167" s="15">
        <v>6.8504143554799141E-2</v>
      </c>
    </row>
    <row r="168" spans="1:48" x14ac:dyDescent="0.25">
      <c r="A168" t="s">
        <v>197</v>
      </c>
      <c r="B168" s="17">
        <f ca="1">FORECAST(B$1,INDEX(S168:BE168, 1, COUNTA(S168:BE168)-4):INDEX(S168:BE168, 1, COUNTA(S168:BE168)),INDEX($S$1:$BE$1, 1, COUNTA($S$1:$BE$1)-4):INDEX($S$1:$BE$1, 1, COUNTA($S$1:$BE$1)))</f>
        <v>573.92537345639721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 t="e">
        <v>#N/A</v>
      </c>
      <c r="T168" s="15" t="e">
        <v>#N/A</v>
      </c>
      <c r="U168" s="15" t="e">
        <v>#N/A</v>
      </c>
      <c r="V168" s="15" t="e">
        <v>#N/A</v>
      </c>
      <c r="W168" s="15" t="e">
        <v>#N/A</v>
      </c>
      <c r="X168" s="15" t="e">
        <v>#N/A</v>
      </c>
      <c r="Y168" s="15" t="e">
        <v>#N/A</v>
      </c>
      <c r="Z168" s="15" t="e">
        <v>#N/A</v>
      </c>
      <c r="AA168" s="15" t="e">
        <v>#N/A</v>
      </c>
      <c r="AB168" s="15" t="e">
        <v>#N/A</v>
      </c>
      <c r="AC168" s="15" t="e">
        <v>#N/A</v>
      </c>
      <c r="AD168" s="15" t="e">
        <v>#N/A</v>
      </c>
      <c r="AE168" s="15" t="e">
        <v>#N/A</v>
      </c>
      <c r="AF168" s="15" t="e">
        <v>#N/A</v>
      </c>
      <c r="AG168" s="16" t="e">
        <v>#N/A</v>
      </c>
      <c r="AH168" s="16" t="e">
        <v>#N/A</v>
      </c>
      <c r="AI168" s="16" t="e">
        <v>#N/A</v>
      </c>
      <c r="AJ168" s="16" t="e">
        <v>#N/A</v>
      </c>
      <c r="AK168" s="16" t="e">
        <v>#N/A</v>
      </c>
      <c r="AL168" s="16" t="e">
        <v>#N/A</v>
      </c>
      <c r="AM168" s="16" t="e">
        <v>#N/A</v>
      </c>
      <c r="AN168" s="16" t="e">
        <v>#N/A</v>
      </c>
      <c r="AO168" s="16" t="e">
        <v>#N/A</v>
      </c>
      <c r="AP168" s="16">
        <v>363.0557392906</v>
      </c>
      <c r="AQ168" s="16">
        <v>345.14800282440001</v>
      </c>
      <c r="AR168" s="16">
        <v>762.35837886360002</v>
      </c>
      <c r="AS168" s="16"/>
      <c r="AT168" s="15">
        <v>218.0297426798339</v>
      </c>
      <c r="AU168" s="15">
        <v>721.09262931083265</v>
      </c>
      <c r="AV168" s="15">
        <v>843.6972206293209</v>
      </c>
    </row>
    <row r="169" spans="1:48" x14ac:dyDescent="0.25">
      <c r="A169" t="s">
        <v>198</v>
      </c>
      <c r="B169" s="17">
        <f ca="1">FORECAST(B$1,INDEX(S169:BE169, 1, COUNTA(S169:BE169)-4):INDEX(S169:BE169, 1, COUNTA(S169:BE169)),INDEX($S$1:$BE$1, 1, COUNTA($S$1:$BE$1)-4):INDEX($S$1:$BE$1, 1, COUNTA($S$1:$BE$1)))</f>
        <v>75.526516073514358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 t="e">
        <v>#N/A</v>
      </c>
      <c r="T169" s="15" t="e">
        <v>#N/A</v>
      </c>
      <c r="U169" s="15" t="e">
        <v>#N/A</v>
      </c>
      <c r="V169" s="15" t="e">
        <v>#N/A</v>
      </c>
      <c r="W169" s="15" t="e">
        <v>#N/A</v>
      </c>
      <c r="X169" s="15" t="e">
        <v>#N/A</v>
      </c>
      <c r="Y169" s="15" t="e">
        <v>#N/A</v>
      </c>
      <c r="Z169" s="15" t="e">
        <v>#N/A</v>
      </c>
      <c r="AA169" s="15" t="e">
        <v>#N/A</v>
      </c>
      <c r="AB169" s="15" t="e">
        <v>#N/A</v>
      </c>
      <c r="AC169" s="15" t="e">
        <v>#N/A</v>
      </c>
      <c r="AD169" s="15" t="e">
        <v>#N/A</v>
      </c>
      <c r="AE169" s="15" t="e">
        <v>#N/A</v>
      </c>
      <c r="AF169" s="15">
        <v>72.813103687146281</v>
      </c>
      <c r="AG169" s="16" t="e">
        <v>#N/A</v>
      </c>
      <c r="AH169" s="16" t="e">
        <v>#N/A</v>
      </c>
      <c r="AI169" s="16" t="e">
        <v>#N/A</v>
      </c>
      <c r="AJ169" s="16" t="e">
        <v>#N/A</v>
      </c>
      <c r="AK169" s="16" t="e">
        <v>#N/A</v>
      </c>
      <c r="AL169" s="16" t="e">
        <v>#N/A</v>
      </c>
      <c r="AM169" s="16" t="e">
        <v>#N/A</v>
      </c>
      <c r="AN169" s="16" t="e">
        <v>#N/A</v>
      </c>
      <c r="AO169" s="16" t="e">
        <v>#N/A</v>
      </c>
      <c r="AP169" s="16">
        <v>62.930633944900002</v>
      </c>
      <c r="AQ169" s="16">
        <v>52.932490983199997</v>
      </c>
      <c r="AR169" s="16">
        <v>49.248760565799998</v>
      </c>
      <c r="AS169" s="16"/>
      <c r="AT169" s="15">
        <v>71.209794496228085</v>
      </c>
      <c r="AU169" s="15">
        <v>67.470516438821804</v>
      </c>
      <c r="AV169" s="15">
        <v>67.699287587076412</v>
      </c>
    </row>
    <row r="170" spans="1:48" x14ac:dyDescent="0.25">
      <c r="A170" t="s">
        <v>199</v>
      </c>
      <c r="B170" s="17">
        <f ca="1">FORECAST(B$1,INDEX(S170:BE170, 1, COUNTA(S170:BE170)-4):INDEX(S170:BE170, 1, COUNTA(S170:BE170)),INDEX($S$1:$BE$1, 1, COUNTA($S$1:$BE$1)-4):INDEX($S$1:$BE$1, 1, COUNTA($S$1:$BE$1)))</f>
        <v>0.2337584181750838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 t="e">
        <v>#N/A</v>
      </c>
      <c r="T170" s="15" t="e">
        <v>#N/A</v>
      </c>
      <c r="U170" s="15" t="e">
        <v>#N/A</v>
      </c>
      <c r="V170" s="15" t="e">
        <v>#N/A</v>
      </c>
      <c r="W170" s="15" t="e">
        <v>#N/A</v>
      </c>
      <c r="X170" s="15" t="e">
        <v>#N/A</v>
      </c>
      <c r="Y170" s="15" t="e">
        <v>#N/A</v>
      </c>
      <c r="Z170" s="15" t="e">
        <v>#N/A</v>
      </c>
      <c r="AA170" s="15" t="e">
        <v>#N/A</v>
      </c>
      <c r="AB170" s="15" t="e">
        <v>#N/A</v>
      </c>
      <c r="AC170" s="15" t="e">
        <v>#N/A</v>
      </c>
      <c r="AD170" s="15" t="e">
        <v>#N/A</v>
      </c>
      <c r="AE170" s="15" t="e">
        <v>#N/A</v>
      </c>
      <c r="AF170" s="15" t="e">
        <v>#N/A</v>
      </c>
      <c r="AG170" s="16" t="e">
        <v>#N/A</v>
      </c>
      <c r="AH170" s="16" t="e">
        <v>#N/A</v>
      </c>
      <c r="AI170" s="16" t="e">
        <v>#N/A</v>
      </c>
      <c r="AJ170" s="16" t="e">
        <v>#N/A</v>
      </c>
      <c r="AK170" s="16" t="e">
        <v>#N/A</v>
      </c>
      <c r="AL170" s="16" t="e">
        <v>#N/A</v>
      </c>
      <c r="AM170" s="16" t="e">
        <v>#N/A</v>
      </c>
      <c r="AN170" s="16" t="e">
        <v>#N/A</v>
      </c>
      <c r="AO170" s="16" t="e">
        <v>#N/A</v>
      </c>
      <c r="AP170" s="16">
        <v>0.2240095043</v>
      </c>
      <c r="AQ170" s="16">
        <v>0.2230087835</v>
      </c>
      <c r="AR170" s="16">
        <v>0.2240024964</v>
      </c>
      <c r="AS170" s="16"/>
      <c r="AT170" s="15">
        <v>0.23360193186053679</v>
      </c>
      <c r="AU170" s="15">
        <v>0.22885947611386881</v>
      </c>
      <c r="AV170" s="15">
        <v>0.22932441495196021</v>
      </c>
    </row>
    <row r="171" spans="1:48" x14ac:dyDescent="0.25">
      <c r="A171" t="s">
        <v>200</v>
      </c>
      <c r="B171" s="17">
        <f ca="1">FORECAST(B$1,INDEX(S171:BE171, 1, COUNTA(S171:BE171)-4):INDEX(S171:BE171, 1, COUNTA(S171:BE171)),INDEX($S$1:$BE$1, 1, COUNTA($S$1:$BE$1)-4):INDEX($S$1:$BE$1, 1, COUNTA($S$1:$BE$1)))</f>
        <v>5231.7319997046143</v>
      </c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 t="e">
        <v>#N/A</v>
      </c>
      <c r="T171" s="15" t="e">
        <v>#N/A</v>
      </c>
      <c r="U171" s="15" t="e">
        <v>#N/A</v>
      </c>
      <c r="V171" s="15" t="e">
        <v>#N/A</v>
      </c>
      <c r="W171" s="15" t="e">
        <v>#N/A</v>
      </c>
      <c r="X171" s="15" t="e">
        <v>#N/A</v>
      </c>
      <c r="Y171" s="15" t="e">
        <v>#N/A</v>
      </c>
      <c r="Z171" s="15" t="e">
        <v>#N/A</v>
      </c>
      <c r="AA171" s="15" t="e">
        <v>#N/A</v>
      </c>
      <c r="AB171" s="15" t="e">
        <v>#N/A</v>
      </c>
      <c r="AC171" s="15" t="e">
        <v>#N/A</v>
      </c>
      <c r="AD171" s="15" t="e">
        <v>#N/A</v>
      </c>
      <c r="AE171" s="15" t="e">
        <v>#N/A</v>
      </c>
      <c r="AF171" s="15" t="e">
        <v>#N/A</v>
      </c>
      <c r="AG171" s="16" t="e">
        <v>#N/A</v>
      </c>
      <c r="AH171" s="16" t="e">
        <v>#N/A</v>
      </c>
      <c r="AI171" s="16" t="e">
        <v>#N/A</v>
      </c>
      <c r="AJ171" s="16" t="e">
        <v>#N/A</v>
      </c>
      <c r="AK171" s="16" t="e">
        <v>#N/A</v>
      </c>
      <c r="AL171" s="16" t="e">
        <v>#N/A</v>
      </c>
      <c r="AM171" s="16" t="e">
        <v>#N/A</v>
      </c>
      <c r="AN171" s="16" t="e">
        <v>#N/A</v>
      </c>
      <c r="AO171" s="16" t="e">
        <v>#N/A</v>
      </c>
      <c r="AP171" s="16">
        <v>287.77381047210002</v>
      </c>
      <c r="AQ171" s="16">
        <v>546.31365019229997</v>
      </c>
      <c r="AR171" s="16">
        <v>4596.1549989363002</v>
      </c>
      <c r="AS171" s="16"/>
      <c r="AT171" s="15">
        <v>2854.129821922304</v>
      </c>
      <c r="AU171" s="15">
        <v>4803.5036766606308</v>
      </c>
      <c r="AV171" s="15">
        <v>4066.7662978005701</v>
      </c>
    </row>
    <row r="172" spans="1:48" x14ac:dyDescent="0.25">
      <c r="A172" t="s">
        <v>201</v>
      </c>
      <c r="B172" s="17">
        <f ca="1">FORECAST(B$1,INDEX(S172:BE172, 1, COUNTA(S172:BE172)-4):INDEX(S172:BE172, 1, COUNTA(S172:BE172)),INDEX($S$1:$BE$1, 1, COUNTA($S$1:$BE$1)-4):INDEX($S$1:$BE$1, 1, COUNTA($S$1:$BE$1)))</f>
        <v>17.898196799015295</v>
      </c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 t="e">
        <v>#N/A</v>
      </c>
      <c r="T172" s="15" t="e">
        <v>#N/A</v>
      </c>
      <c r="U172" s="15" t="e">
        <v>#N/A</v>
      </c>
      <c r="V172" s="15" t="e">
        <v>#N/A</v>
      </c>
      <c r="W172" s="15" t="e">
        <v>#N/A</v>
      </c>
      <c r="X172" s="15" t="e">
        <v>#N/A</v>
      </c>
      <c r="Y172" s="15" t="e">
        <v>#N/A</v>
      </c>
      <c r="Z172" s="15" t="e">
        <v>#N/A</v>
      </c>
      <c r="AA172" s="15" t="e">
        <v>#N/A</v>
      </c>
      <c r="AB172" s="15" t="e">
        <v>#N/A</v>
      </c>
      <c r="AC172" s="15" t="e">
        <v>#N/A</v>
      </c>
      <c r="AD172" s="15" t="e">
        <v>#N/A</v>
      </c>
      <c r="AE172" s="15" t="e">
        <v>#N/A</v>
      </c>
      <c r="AF172" s="15" t="e">
        <v>#N/A</v>
      </c>
      <c r="AG172" s="16" t="e">
        <v>#N/A</v>
      </c>
      <c r="AH172" s="16" t="e">
        <v>#N/A</v>
      </c>
      <c r="AI172" s="16" t="e">
        <v>#N/A</v>
      </c>
      <c r="AJ172" s="16" t="e">
        <v>#N/A</v>
      </c>
      <c r="AK172" s="16" t="e">
        <v>#N/A</v>
      </c>
      <c r="AL172" s="16" t="e">
        <v>#N/A</v>
      </c>
      <c r="AM172" s="16" t="e">
        <v>#N/A</v>
      </c>
      <c r="AN172" s="16" t="e">
        <v>#N/A</v>
      </c>
      <c r="AO172" s="16" t="e">
        <v>#N/A</v>
      </c>
      <c r="AP172" s="16">
        <v>2.9051049567999998</v>
      </c>
      <c r="AQ172" s="16">
        <v>15.1514257107</v>
      </c>
      <c r="AR172" s="16">
        <v>36.842260440099999</v>
      </c>
      <c r="AS172" s="16"/>
      <c r="AT172" s="15">
        <v>11.516007592268069</v>
      </c>
      <c r="AU172" s="15">
        <v>22.011181934138609</v>
      </c>
      <c r="AV172" s="15">
        <v>21.980527589656941</v>
      </c>
    </row>
    <row r="173" spans="1:48" x14ac:dyDescent="0.25">
      <c r="A173" t="s">
        <v>202</v>
      </c>
      <c r="B173" s="17">
        <f ca="1">FORECAST(B$1,INDEX(S173:BE173, 1, COUNTA(S173:BE173)-4):INDEX(S173:BE173, 1, COUNTA(S173:BE173)),INDEX($S$1:$BE$1, 1, COUNTA($S$1:$BE$1)-4):INDEX($S$1:$BE$1, 1, COUNTA($S$1:$BE$1)))</f>
        <v>153.03406300326697</v>
      </c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 t="e">
        <v>#N/A</v>
      </c>
      <c r="T173" s="15" t="e">
        <v>#N/A</v>
      </c>
      <c r="U173" s="15" t="e">
        <v>#N/A</v>
      </c>
      <c r="V173" s="15" t="e">
        <v>#N/A</v>
      </c>
      <c r="W173" s="15" t="e">
        <v>#N/A</v>
      </c>
      <c r="X173" s="15" t="e">
        <v>#N/A</v>
      </c>
      <c r="Y173" s="15" t="e">
        <v>#N/A</v>
      </c>
      <c r="Z173" s="15" t="e">
        <v>#N/A</v>
      </c>
      <c r="AA173" s="15" t="e">
        <v>#N/A</v>
      </c>
      <c r="AB173" s="15" t="e">
        <v>#N/A</v>
      </c>
      <c r="AC173" s="15" t="e">
        <v>#N/A</v>
      </c>
      <c r="AD173" s="15" t="e">
        <v>#N/A</v>
      </c>
      <c r="AE173" s="15" t="e">
        <v>#N/A</v>
      </c>
      <c r="AF173" s="15" t="e">
        <v>#N/A</v>
      </c>
      <c r="AG173" s="16" t="e">
        <v>#N/A</v>
      </c>
      <c r="AH173" s="16" t="e">
        <v>#N/A</v>
      </c>
      <c r="AI173" s="16" t="e">
        <v>#N/A</v>
      </c>
      <c r="AJ173" s="16" t="e">
        <v>#N/A</v>
      </c>
      <c r="AK173" s="16" t="e">
        <v>#N/A</v>
      </c>
      <c r="AL173" s="16" t="e">
        <v>#N/A</v>
      </c>
      <c r="AM173" s="16" t="e">
        <v>#N/A</v>
      </c>
      <c r="AN173" s="16" t="e">
        <v>#N/A</v>
      </c>
      <c r="AO173" s="16" t="e">
        <v>#N/A</v>
      </c>
      <c r="AP173" s="16">
        <v>89.649373299900006</v>
      </c>
      <c r="AQ173" s="16">
        <v>71.276494844699997</v>
      </c>
      <c r="AR173" s="16">
        <v>234.17242486110001</v>
      </c>
      <c r="AS173" s="16"/>
      <c r="AT173" s="15">
        <v>141.19674774631289</v>
      </c>
      <c r="AU173" s="15">
        <v>131.80146609587601</v>
      </c>
      <c r="AV173" s="15">
        <v>141.2304614330564</v>
      </c>
    </row>
    <row r="174" spans="1:48" x14ac:dyDescent="0.25">
      <c r="A174" t="s">
        <v>203</v>
      </c>
      <c r="B174" s="17">
        <f ca="1">FORECAST(B$1,INDEX(S174:BE174, 1, COUNTA(S174:BE174)-4):INDEX(S174:BE174, 1, COUNTA(S174:BE174)),INDEX($S$1:$BE$1, 1, COUNTA($S$1:$BE$1)-4):INDEX($S$1:$BE$1, 1, COUNTA($S$1:$BE$1)))</f>
        <v>0.86627640703702014</v>
      </c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 t="e">
        <v>#N/A</v>
      </c>
      <c r="T174" s="15" t="e">
        <v>#N/A</v>
      </c>
      <c r="U174" s="15" t="e">
        <v>#N/A</v>
      </c>
      <c r="V174" s="15" t="e">
        <v>#N/A</v>
      </c>
      <c r="W174" s="15" t="e">
        <v>#N/A</v>
      </c>
      <c r="X174" s="15" t="e">
        <v>#N/A</v>
      </c>
      <c r="Y174" s="15" t="e">
        <v>#N/A</v>
      </c>
      <c r="Z174" s="15" t="e">
        <v>#N/A</v>
      </c>
      <c r="AA174" s="15" t="e">
        <v>#N/A</v>
      </c>
      <c r="AB174" s="15" t="e">
        <v>#N/A</v>
      </c>
      <c r="AC174" s="15" t="e">
        <v>#N/A</v>
      </c>
      <c r="AD174" s="15" t="e">
        <v>#N/A</v>
      </c>
      <c r="AE174" s="15" t="e">
        <v>#N/A</v>
      </c>
      <c r="AF174" s="15" t="e">
        <v>#N/A</v>
      </c>
      <c r="AG174" s="16" t="e">
        <v>#N/A</v>
      </c>
      <c r="AH174" s="16" t="e">
        <v>#N/A</v>
      </c>
      <c r="AI174" s="16" t="e">
        <v>#N/A</v>
      </c>
      <c r="AJ174" s="16" t="e">
        <v>#N/A</v>
      </c>
      <c r="AK174" s="16" t="e">
        <v>#N/A</v>
      </c>
      <c r="AL174" s="16" t="e">
        <v>#N/A</v>
      </c>
      <c r="AM174" s="16" t="e">
        <v>#N/A</v>
      </c>
      <c r="AN174" s="16" t="e">
        <v>#N/A</v>
      </c>
      <c r="AO174" s="16" t="e">
        <v>#N/A</v>
      </c>
      <c r="AP174" s="16">
        <v>0.51276876790000003</v>
      </c>
      <c r="AQ174" s="16">
        <v>0.4476485563</v>
      </c>
      <c r="AR174" s="16">
        <v>0.4719342077</v>
      </c>
      <c r="AS174" s="16"/>
      <c r="AT174" s="15">
        <v>0.66517918299595014</v>
      </c>
      <c r="AU174" s="15">
        <v>0.80082536644615354</v>
      </c>
      <c r="AV174" s="15">
        <v>0.74089293110114562</v>
      </c>
    </row>
    <row r="175" spans="1:48" x14ac:dyDescent="0.25">
      <c r="A175" t="s">
        <v>204</v>
      </c>
      <c r="B175" s="17">
        <f ca="1">FORECAST(B$1,INDEX(S175:BE175, 1, COUNTA(S175:BE175)-4):INDEX(S175:BE175, 1, COUNTA(S175:BE175)),INDEX($S$1:$BE$1, 1, COUNTA($S$1:$BE$1)-4):INDEX($S$1:$BE$1, 1, COUNTA($S$1:$BE$1)))</f>
        <v>100929.4250302501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 t="e">
        <v>#N/A</v>
      </c>
      <c r="T175" s="15" t="e">
        <v>#N/A</v>
      </c>
      <c r="U175" s="15" t="e">
        <v>#N/A</v>
      </c>
      <c r="V175" s="15" t="e">
        <v>#N/A</v>
      </c>
      <c r="W175" s="15" t="e">
        <v>#N/A</v>
      </c>
      <c r="X175" s="15" t="e">
        <v>#N/A</v>
      </c>
      <c r="Y175" s="15" t="e">
        <v>#N/A</v>
      </c>
      <c r="Z175" s="15" t="e">
        <v>#N/A</v>
      </c>
      <c r="AA175" s="15" t="e">
        <v>#N/A</v>
      </c>
      <c r="AB175" s="15" t="e">
        <v>#N/A</v>
      </c>
      <c r="AC175" s="15" t="e">
        <v>#N/A</v>
      </c>
      <c r="AD175" s="15" t="e">
        <v>#N/A</v>
      </c>
      <c r="AE175" s="15" t="e">
        <v>#N/A</v>
      </c>
      <c r="AF175" s="15" t="e">
        <v>#N/A</v>
      </c>
      <c r="AG175" s="16" t="e">
        <v>#N/A</v>
      </c>
      <c r="AH175" s="16" t="e">
        <v>#N/A</v>
      </c>
      <c r="AI175" s="16" t="e">
        <v>#N/A</v>
      </c>
      <c r="AJ175" s="16" t="e">
        <v>#N/A</v>
      </c>
      <c r="AK175" s="16" t="e">
        <v>#N/A</v>
      </c>
      <c r="AL175" s="16" t="e">
        <v>#N/A</v>
      </c>
      <c r="AM175" s="16" t="e">
        <v>#N/A</v>
      </c>
      <c r="AN175" s="16" t="e">
        <v>#N/A</v>
      </c>
      <c r="AO175" s="16" t="e">
        <v>#N/A</v>
      </c>
      <c r="AP175" s="16">
        <v>13377.642744619099</v>
      </c>
      <c r="AQ175" s="16">
        <v>16254.779826714999</v>
      </c>
      <c r="AR175" s="16">
        <v>68086.551677053299</v>
      </c>
      <c r="AS175" s="16"/>
      <c r="AT175" s="15">
        <v>41867.668389503371</v>
      </c>
      <c r="AU175" s="15">
        <v>102347.8916932078</v>
      </c>
      <c r="AV175" s="15">
        <v>176819.3410594576</v>
      </c>
    </row>
    <row r="176" spans="1:48" x14ac:dyDescent="0.25">
      <c r="A176" t="s">
        <v>205</v>
      </c>
      <c r="B176" s="17">
        <f ca="1">FORECAST(B$1,INDEX(S176:BE176, 1, COUNTA(S176:BE176)-4):INDEX(S176:BE176, 1, COUNTA(S176:BE176)),INDEX($S$1:$BE$1, 1, COUNTA($S$1:$BE$1)-4):INDEX($S$1:$BE$1, 1, COUNTA($S$1:$BE$1)))</f>
        <v>0.16254416216116141</v>
      </c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 t="e">
        <v>#N/A</v>
      </c>
      <c r="T176" s="15" t="e">
        <v>#N/A</v>
      </c>
      <c r="U176" s="15" t="e">
        <v>#N/A</v>
      </c>
      <c r="V176" s="15" t="e">
        <v>#N/A</v>
      </c>
      <c r="W176" s="15" t="e">
        <v>#N/A</v>
      </c>
      <c r="X176" s="15" t="e">
        <v>#N/A</v>
      </c>
      <c r="Y176" s="15" t="e">
        <v>#N/A</v>
      </c>
      <c r="Z176" s="15" t="e">
        <v>#N/A</v>
      </c>
      <c r="AA176" s="15" t="e">
        <v>#N/A</v>
      </c>
      <c r="AB176" s="15" t="e">
        <v>#N/A</v>
      </c>
      <c r="AC176" s="15" t="e">
        <v>#N/A</v>
      </c>
      <c r="AD176" s="15" t="e">
        <v>#N/A</v>
      </c>
      <c r="AE176" s="15" t="e">
        <v>#N/A</v>
      </c>
      <c r="AF176" s="15" t="e">
        <v>#N/A</v>
      </c>
      <c r="AG176" s="16" t="e">
        <v>#N/A</v>
      </c>
      <c r="AH176" s="16" t="e">
        <v>#N/A</v>
      </c>
      <c r="AI176" s="16" t="e">
        <v>#N/A</v>
      </c>
      <c r="AJ176" s="16" t="e">
        <v>#N/A</v>
      </c>
      <c r="AK176" s="16" t="e">
        <v>#N/A</v>
      </c>
      <c r="AL176" s="16" t="e">
        <v>#N/A</v>
      </c>
      <c r="AM176" s="16" t="e">
        <v>#N/A</v>
      </c>
      <c r="AN176" s="16" t="e">
        <v>#N/A</v>
      </c>
      <c r="AO176" s="16" t="e">
        <v>#N/A</v>
      </c>
      <c r="AP176" s="16">
        <v>9.6569088999999997E-2</v>
      </c>
      <c r="AQ176" s="16">
        <v>0.1128617568</v>
      </c>
      <c r="AR176" s="16">
        <v>0.41991118970000002</v>
      </c>
      <c r="AS176" s="16"/>
      <c r="AT176" s="15">
        <v>0.14126272393909289</v>
      </c>
      <c r="AU176" s="15">
        <v>0.17099628042312739</v>
      </c>
      <c r="AV176" s="15">
        <v>0.38671524677031982</v>
      </c>
    </row>
    <row r="177" spans="1:48" x14ac:dyDescent="0.25">
      <c r="A177" t="s">
        <v>206</v>
      </c>
      <c r="B177" s="17">
        <f ca="1">FORECAST(B$1,INDEX(S177:BE177, 1, COUNTA(S177:BE177)-4):INDEX(S177:BE177, 1, COUNTA(S177:BE177)),INDEX($S$1:$BE$1, 1, COUNTA($S$1:$BE$1)-4):INDEX($S$1:$BE$1, 1, COUNTA($S$1:$BE$1)))</f>
        <v>0.85610851167897906</v>
      </c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 t="e">
        <v>#N/A</v>
      </c>
      <c r="T177" s="15" t="e">
        <v>#N/A</v>
      </c>
      <c r="U177" s="15" t="e">
        <v>#N/A</v>
      </c>
      <c r="V177" s="15" t="e">
        <v>#N/A</v>
      </c>
      <c r="W177" s="15" t="e">
        <v>#N/A</v>
      </c>
      <c r="X177" s="15" t="e">
        <v>#N/A</v>
      </c>
      <c r="Y177" s="15" t="e">
        <v>#N/A</v>
      </c>
      <c r="Z177" s="15" t="e">
        <v>#N/A</v>
      </c>
      <c r="AA177" s="15" t="e">
        <v>#N/A</v>
      </c>
      <c r="AB177" s="15" t="e">
        <v>#N/A</v>
      </c>
      <c r="AC177" s="15" t="e">
        <v>#N/A</v>
      </c>
      <c r="AD177" s="15" t="e">
        <v>#N/A</v>
      </c>
      <c r="AE177" s="15" t="e">
        <v>#N/A</v>
      </c>
      <c r="AF177" s="15" t="e">
        <v>#N/A</v>
      </c>
      <c r="AG177" s="16" t="e">
        <v>#N/A</v>
      </c>
      <c r="AH177" s="16" t="e">
        <v>#N/A</v>
      </c>
      <c r="AI177" s="16" t="e">
        <v>#N/A</v>
      </c>
      <c r="AJ177" s="16" t="e">
        <v>#N/A</v>
      </c>
      <c r="AK177" s="16" t="e">
        <v>#N/A</v>
      </c>
      <c r="AL177" s="16" t="e">
        <v>#N/A</v>
      </c>
      <c r="AM177" s="16" t="e">
        <v>#N/A</v>
      </c>
      <c r="AN177" s="16" t="e">
        <v>#N/A</v>
      </c>
      <c r="AO177" s="16" t="e">
        <v>#N/A</v>
      </c>
      <c r="AP177" s="16">
        <v>0.407434831</v>
      </c>
      <c r="AQ177" s="16">
        <v>0.36320151360000003</v>
      </c>
      <c r="AR177" s="16">
        <v>1.4507815771000001</v>
      </c>
      <c r="AS177" s="16"/>
      <c r="AT177" s="15">
        <v>0.61936347102536027</v>
      </c>
      <c r="AU177" s="15">
        <v>0.84131554262356634</v>
      </c>
      <c r="AV177" s="15">
        <v>3.6026170362606629</v>
      </c>
    </row>
    <row r="178" spans="1:48" x14ac:dyDescent="0.25">
      <c r="A178" t="s">
        <v>207</v>
      </c>
      <c r="B178" s="17">
        <f ca="1">FORECAST(B$1,INDEX(S178:BE178, 1, COUNTA(S178:BE178)-4):INDEX(S178:BE178, 1, COUNTA(S178:BE178)),INDEX($S$1:$BE$1, 1, COUNTA($S$1:$BE$1)-4):INDEX($S$1:$BE$1, 1, COUNTA($S$1:$BE$1)))</f>
        <v>7.5250006359944166E-2</v>
      </c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 t="e">
        <v>#N/A</v>
      </c>
      <c r="T178" s="15" t="e">
        <v>#N/A</v>
      </c>
      <c r="U178" s="15" t="e">
        <v>#N/A</v>
      </c>
      <c r="V178" s="15" t="e">
        <v>#N/A</v>
      </c>
      <c r="W178" s="15" t="e">
        <v>#N/A</v>
      </c>
      <c r="X178" s="15" t="e">
        <v>#N/A</v>
      </c>
      <c r="Y178" s="15" t="e">
        <v>#N/A</v>
      </c>
      <c r="Z178" s="15" t="e">
        <v>#N/A</v>
      </c>
      <c r="AA178" s="15" t="e">
        <v>#N/A</v>
      </c>
      <c r="AB178" s="15" t="e">
        <v>#N/A</v>
      </c>
      <c r="AC178" s="15" t="e">
        <v>#N/A</v>
      </c>
      <c r="AD178" s="15" t="e">
        <v>#N/A</v>
      </c>
      <c r="AE178" s="15" t="e">
        <v>#N/A</v>
      </c>
      <c r="AF178" s="15" t="e">
        <v>#N/A</v>
      </c>
      <c r="AG178" s="16" t="e">
        <v>#N/A</v>
      </c>
      <c r="AH178" s="16" t="e">
        <v>#N/A</v>
      </c>
      <c r="AI178" s="16" t="e">
        <v>#N/A</v>
      </c>
      <c r="AJ178" s="16" t="e">
        <v>#N/A</v>
      </c>
      <c r="AK178" s="16" t="e">
        <v>#N/A</v>
      </c>
      <c r="AL178" s="16" t="e">
        <v>#N/A</v>
      </c>
      <c r="AM178" s="16" t="e">
        <v>#N/A</v>
      </c>
      <c r="AN178" s="16" t="e">
        <v>#N/A</v>
      </c>
      <c r="AO178" s="16" t="e">
        <v>#N/A</v>
      </c>
      <c r="AP178" s="16">
        <v>7.7297200000000003E-5</v>
      </c>
      <c r="AQ178" s="16">
        <v>3.4243E-6</v>
      </c>
      <c r="AR178" s="16">
        <v>3.417E-7</v>
      </c>
      <c r="AS178" s="16"/>
      <c r="AT178" s="15">
        <v>6.6777526496637624E-2</v>
      </c>
      <c r="AU178" s="15">
        <v>4.5321861619754267E-2</v>
      </c>
      <c r="AV178" s="15">
        <v>1.5420128507043371E-2</v>
      </c>
    </row>
    <row r="179" spans="1:48" x14ac:dyDescent="0.25">
      <c r="A179" t="s">
        <v>208</v>
      </c>
      <c r="B179" s="17">
        <f ca="1">FORECAST(B$1,INDEX(S179:BE179, 1, COUNTA(S179:BE179)-4):INDEX(S179:BE179, 1, COUNTA(S179:BE179)),INDEX($S$1:$BE$1, 1, COUNTA($S$1:$BE$1)-4):INDEX($S$1:$BE$1, 1, COUNTA($S$1:$BE$1)))</f>
        <v>5.7209978092278106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 t="e">
        <v>#N/A</v>
      </c>
      <c r="T179" s="15" t="e">
        <v>#N/A</v>
      </c>
      <c r="U179" s="15" t="e">
        <v>#N/A</v>
      </c>
      <c r="V179" s="15" t="e">
        <v>#N/A</v>
      </c>
      <c r="W179" s="15" t="e">
        <v>#N/A</v>
      </c>
      <c r="X179" s="15" t="e">
        <v>#N/A</v>
      </c>
      <c r="Y179" s="15" t="e">
        <v>#N/A</v>
      </c>
      <c r="Z179" s="15" t="e">
        <v>#N/A</v>
      </c>
      <c r="AA179" s="15" t="e">
        <v>#N/A</v>
      </c>
      <c r="AB179" s="15" t="e">
        <v>#N/A</v>
      </c>
      <c r="AC179" s="15" t="e">
        <v>#N/A</v>
      </c>
      <c r="AD179" s="15" t="e">
        <v>#N/A</v>
      </c>
      <c r="AE179" s="15" t="e">
        <v>#N/A</v>
      </c>
      <c r="AF179" s="15" t="e">
        <v>#N/A</v>
      </c>
      <c r="AG179" s="16" t="e">
        <v>#N/A</v>
      </c>
      <c r="AH179" s="16" t="e">
        <v>#N/A</v>
      </c>
      <c r="AI179" s="16" t="e">
        <v>#N/A</v>
      </c>
      <c r="AJ179" s="16" t="e">
        <v>#N/A</v>
      </c>
      <c r="AK179" s="16" t="e">
        <v>#N/A</v>
      </c>
      <c r="AL179" s="16" t="e">
        <v>#N/A</v>
      </c>
      <c r="AM179" s="16" t="e">
        <v>#N/A</v>
      </c>
      <c r="AN179" s="16" t="e">
        <v>#N/A</v>
      </c>
      <c r="AO179" s="16" t="e">
        <v>#N/A</v>
      </c>
      <c r="AP179" s="16" t="e">
        <v>#N/A</v>
      </c>
      <c r="AQ179" s="16">
        <v>6.4900929500000002</v>
      </c>
      <c r="AR179" s="16">
        <v>36.162702259100001</v>
      </c>
      <c r="AS179" s="16"/>
      <c r="AT179" s="15">
        <v>0.1055700185133196</v>
      </c>
      <c r="AU179" s="15">
        <v>11.46188464058792</v>
      </c>
      <c r="AV179" s="15">
        <v>11.81094413997274</v>
      </c>
    </row>
    <row r="180" spans="1:48" x14ac:dyDescent="0.25">
      <c r="A180" t="s">
        <v>209</v>
      </c>
      <c r="B180" s="17" t="e">
        <f ca="1">FORECAST(B$1,INDEX(S180:BE180, 1, COUNTA(S180:BE180)-4):INDEX(S180:BE180, 1, COUNTA(S180:BE180)),INDEX($S$1:$BE$1, 1, COUNTA($S$1:$BE$1)-4):INDEX($S$1:$BE$1, 1, COUNTA($S$1:$BE$1)))</f>
        <v>#N/A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 t="e">
        <v>#N/A</v>
      </c>
      <c r="T180" s="15" t="e">
        <v>#N/A</v>
      </c>
      <c r="U180" s="15" t="e">
        <v>#N/A</v>
      </c>
      <c r="V180" s="15" t="e">
        <v>#N/A</v>
      </c>
      <c r="W180" s="15" t="e">
        <v>#N/A</v>
      </c>
      <c r="X180" s="15" t="e">
        <v>#N/A</v>
      </c>
      <c r="Y180" s="15" t="e">
        <v>#N/A</v>
      </c>
      <c r="Z180" s="15" t="e">
        <v>#N/A</v>
      </c>
      <c r="AA180" s="15" t="e">
        <v>#N/A</v>
      </c>
      <c r="AB180" s="15" t="e">
        <v>#N/A</v>
      </c>
      <c r="AC180" s="15" t="e">
        <v>#N/A</v>
      </c>
      <c r="AD180" s="15" t="e">
        <v>#N/A</v>
      </c>
      <c r="AE180" s="15" t="e">
        <v>#N/A</v>
      </c>
      <c r="AF180" s="15" t="e">
        <v>#N/A</v>
      </c>
      <c r="AG180" s="16" t="e">
        <v>#N/A</v>
      </c>
      <c r="AH180" s="16" t="e">
        <v>#N/A</v>
      </c>
      <c r="AI180" s="16" t="e">
        <v>#N/A</v>
      </c>
      <c r="AJ180" s="16" t="e">
        <v>#N/A</v>
      </c>
      <c r="AK180" s="16" t="e">
        <v>#N/A</v>
      </c>
      <c r="AL180" s="16" t="e">
        <v>#N/A</v>
      </c>
      <c r="AM180" s="16" t="e">
        <v>#N/A</v>
      </c>
      <c r="AN180" s="16" t="e">
        <v>#N/A</v>
      </c>
      <c r="AO180" s="16" t="e">
        <v>#N/A</v>
      </c>
      <c r="AP180" s="16" t="e">
        <v>#N/A</v>
      </c>
      <c r="AQ180" s="16" t="e">
        <v>#N/A</v>
      </c>
      <c r="AR180" s="16">
        <v>3.1643989136999999</v>
      </c>
      <c r="AS180" s="16"/>
      <c r="AT180" s="15">
        <v>0.58784662685166911</v>
      </c>
      <c r="AU180" s="15">
        <v>0.72363545606954627</v>
      </c>
      <c r="AV180" s="15">
        <v>0.98418305679319151</v>
      </c>
    </row>
    <row r="181" spans="1:48" x14ac:dyDescent="0.25">
      <c r="A181" t="s">
        <v>210</v>
      </c>
      <c r="B181" s="17" t="e">
        <f ca="1">FORECAST(B$1,INDEX(S181:BE181, 1, COUNTA(S181:BE181)-4):INDEX(S181:BE181, 1, COUNTA(S181:BE181)),INDEX($S$1:$BE$1, 1, COUNTA($S$1:$BE$1)-4):INDEX($S$1:$BE$1, 1, COUNTA($S$1:$BE$1)))</f>
        <v>#N/A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 t="e">
        <v>#N/A</v>
      </c>
      <c r="T181" s="15" t="e">
        <v>#N/A</v>
      </c>
      <c r="U181" s="15" t="e">
        <v>#N/A</v>
      </c>
      <c r="V181" s="15" t="e">
        <v>#N/A</v>
      </c>
      <c r="W181" s="15" t="e">
        <v>#N/A</v>
      </c>
      <c r="X181" s="15" t="e">
        <v>#N/A</v>
      </c>
      <c r="Y181" s="15" t="e">
        <v>#N/A</v>
      </c>
      <c r="Z181" s="15" t="e">
        <v>#N/A</v>
      </c>
      <c r="AA181" s="15" t="e">
        <v>#N/A</v>
      </c>
      <c r="AB181" s="15" t="e">
        <v>#N/A</v>
      </c>
      <c r="AC181" s="15" t="e">
        <v>#N/A</v>
      </c>
      <c r="AD181" s="15" t="e">
        <v>#N/A</v>
      </c>
      <c r="AE181" s="15" t="e">
        <v>#N/A</v>
      </c>
      <c r="AF181" s="15" t="e">
        <v>#N/A</v>
      </c>
      <c r="AG181" s="16" t="e">
        <v>#N/A</v>
      </c>
      <c r="AH181" s="16" t="e">
        <v>#N/A</v>
      </c>
      <c r="AI181" s="16" t="e">
        <v>#N/A</v>
      </c>
      <c r="AJ181" s="16" t="e">
        <v>#N/A</v>
      </c>
      <c r="AK181" s="16" t="e">
        <v>#N/A</v>
      </c>
      <c r="AL181" s="16" t="e">
        <v>#N/A</v>
      </c>
      <c r="AM181" s="16" t="e">
        <v>#N/A</v>
      </c>
      <c r="AN181" s="16" t="e">
        <v>#N/A</v>
      </c>
      <c r="AO181" s="16" t="e">
        <v>#N/A</v>
      </c>
      <c r="AP181" s="16" t="e">
        <v>#N/A</v>
      </c>
      <c r="AQ181" s="16" t="e">
        <v>#N/A</v>
      </c>
      <c r="AR181" s="16">
        <v>0.30577866240000001</v>
      </c>
      <c r="AS181" s="16"/>
      <c r="AT181" s="15">
        <v>0.12399875766378129</v>
      </c>
      <c r="AU181" s="15">
        <v>0.24955157405771711</v>
      </c>
      <c r="AV181" s="15">
        <v>0.27103028905813092</v>
      </c>
    </row>
    <row r="182" spans="1:48" x14ac:dyDescent="0.25">
      <c r="A182" t="s">
        <v>211</v>
      </c>
      <c r="B182" s="17" t="e">
        <f ca="1">FORECAST(B$1,INDEX(S182:BE182, 1, COUNTA(S182:BE182)-4):INDEX(S182:BE182, 1, COUNTA(S182:BE182)),INDEX($S$1:$BE$1, 1, COUNTA($S$1:$BE$1)-4):INDEX($S$1:$BE$1, 1, COUNTA($S$1:$BE$1)))</f>
        <v>#N/A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 t="e">
        <v>#N/A</v>
      </c>
      <c r="T182" s="15" t="e">
        <v>#N/A</v>
      </c>
      <c r="U182" s="15" t="e">
        <v>#N/A</v>
      </c>
      <c r="V182" s="15" t="e">
        <v>#N/A</v>
      </c>
      <c r="W182" s="15" t="e">
        <v>#N/A</v>
      </c>
      <c r="X182" s="15" t="e">
        <v>#N/A</v>
      </c>
      <c r="Y182" s="15" t="e">
        <v>#N/A</v>
      </c>
      <c r="Z182" s="15" t="e">
        <v>#N/A</v>
      </c>
      <c r="AA182" s="15" t="e">
        <v>#N/A</v>
      </c>
      <c r="AB182" s="15" t="e">
        <v>#N/A</v>
      </c>
      <c r="AC182" s="15" t="e">
        <v>#N/A</v>
      </c>
      <c r="AD182" s="15" t="e">
        <v>#N/A</v>
      </c>
      <c r="AE182" s="15" t="e">
        <v>#N/A</v>
      </c>
      <c r="AF182" s="15" t="e">
        <v>#N/A</v>
      </c>
      <c r="AG182" s="16" t="e">
        <v>#N/A</v>
      </c>
      <c r="AH182" s="16" t="e">
        <v>#N/A</v>
      </c>
      <c r="AI182" s="16" t="e">
        <v>#N/A</v>
      </c>
      <c r="AJ182" s="16" t="e">
        <v>#N/A</v>
      </c>
      <c r="AK182" s="16" t="e">
        <v>#N/A</v>
      </c>
      <c r="AL182" s="16" t="e">
        <v>#N/A</v>
      </c>
      <c r="AM182" s="16" t="e">
        <v>#N/A</v>
      </c>
      <c r="AN182" s="16" t="e">
        <v>#N/A</v>
      </c>
      <c r="AO182" s="16" t="e">
        <v>#N/A</v>
      </c>
      <c r="AP182" s="16" t="e">
        <v>#N/A</v>
      </c>
      <c r="AQ182" s="16" t="e">
        <v>#N/A</v>
      </c>
      <c r="AR182" s="16">
        <v>44.054674966299999</v>
      </c>
      <c r="AS182" s="16"/>
      <c r="AT182" s="15">
        <v>10.500698932268209</v>
      </c>
      <c r="AU182" s="15">
        <v>11.01317834797768</v>
      </c>
      <c r="AV182" s="15">
        <v>5.580118408626169</v>
      </c>
    </row>
  </sheetData>
  <hyperlinks>
    <hyperlink ref="A1" r:id="rId1" xr:uid="{00000000-0004-0000-0400-000000000000}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5"/>
  <sheetViews>
    <sheetView workbookViewId="0"/>
  </sheetViews>
  <sheetFormatPr defaultRowHeight="15" x14ac:dyDescent="0.25"/>
  <cols>
    <col min="1" max="1" width="13.7109375" customWidth="1"/>
    <col min="4" max="4" width="10.7109375" bestFit="1" customWidth="1"/>
    <col min="10" max="10" width="12" bestFit="1" customWidth="1"/>
    <col min="12" max="12" width="33.85546875" customWidth="1"/>
  </cols>
  <sheetData>
    <row r="1" spans="1:13" x14ac:dyDescent="0.25">
      <c r="A1" t="s">
        <v>212</v>
      </c>
      <c r="F1" t="s">
        <v>213</v>
      </c>
      <c r="K1" t="s">
        <v>214</v>
      </c>
      <c r="L1" t="s">
        <v>215</v>
      </c>
      <c r="M1" t="s">
        <v>216</v>
      </c>
    </row>
    <row r="2" spans="1:13" x14ac:dyDescent="0.25">
      <c r="A2" s="4" t="s">
        <v>217</v>
      </c>
      <c r="D2" s="5"/>
      <c r="K2" s="6">
        <f ca="1">YEAR(TODAY())</f>
        <v>2026</v>
      </c>
      <c r="L2" s="6">
        <f ca="1">L3*(1+M2)^(K2-K3)</f>
        <v>1340.3609294022858</v>
      </c>
      <c r="M2">
        <f ca="1">AVERAGE(OFFSET(H1,COUNT(H:H),0,5,1))</f>
        <v>2.4708810740625867E-2</v>
      </c>
    </row>
    <row r="3" spans="1:13" x14ac:dyDescent="0.25">
      <c r="A3" s="3" t="s">
        <v>218</v>
      </c>
      <c r="B3" s="3" t="s">
        <v>219</v>
      </c>
      <c r="C3" s="7" t="s">
        <v>220</v>
      </c>
      <c r="D3" s="8" t="s">
        <v>221</v>
      </c>
      <c r="E3" s="9" t="s">
        <v>222</v>
      </c>
      <c r="F3" s="3" t="s">
        <v>223</v>
      </c>
      <c r="G3" s="3" t="s">
        <v>224</v>
      </c>
      <c r="H3" s="3" t="s">
        <v>225</v>
      </c>
      <c r="K3">
        <f t="array" ref="K3">MAX(_xlfn._xlws.FILTER(A2:A1000, COUNTIF(A2:A1000, A2:A1000) &gt;= 4))</f>
        <v>2024</v>
      </c>
      <c r="L3">
        <f>INDEX(G:G,MATCH(K3,A:A,0))</f>
        <v>1276.5</v>
      </c>
    </row>
    <row r="4" spans="1:13" x14ac:dyDescent="0.25">
      <c r="A4">
        <v>1950</v>
      </c>
      <c r="B4" t="s">
        <v>226</v>
      </c>
      <c r="C4" s="10" t="s">
        <v>227</v>
      </c>
      <c r="D4" s="11">
        <v>18352</v>
      </c>
      <c r="E4">
        <v>27.956111</v>
      </c>
      <c r="F4">
        <v>6.6666711975782403E-2</v>
      </c>
      <c r="G4">
        <f t="array" ref="G4">AVERAGE(IF(A1:A7=A4,E1:E7))</f>
        <v>29.216876500000001</v>
      </c>
    </row>
    <row r="5" spans="1:13" x14ac:dyDescent="0.25">
      <c r="A5">
        <v>1950</v>
      </c>
      <c r="B5" t="s">
        <v>228</v>
      </c>
      <c r="C5" s="10" t="str">
        <f t="shared" ref="C5:C68" si="0">CONCATENATE(A5,B5)</f>
        <v>1950Q2</v>
      </c>
      <c r="D5" s="11">
        <f t="shared" ref="D5:D68" si="1">DATE(YEAR(D4),MONTH(D4)+3,DAY(D4))</f>
        <v>18444</v>
      </c>
      <c r="E5">
        <v>28.833165000000001</v>
      </c>
      <c r="F5">
        <f>SUMPRODUCT(E4:E6,TRANSPOSE({-1,0,1}))/2/E5*4</f>
        <v>0.12737644306478318</v>
      </c>
      <c r="G5">
        <f t="array" ref="G5">AVERAGE(IF(A2:A8=A5,E2:E8))</f>
        <v>29.216876500000001</v>
      </c>
      <c r="K5" t="s">
        <v>229</v>
      </c>
    </row>
    <row r="6" spans="1:13" x14ac:dyDescent="0.25">
      <c r="A6">
        <v>1950</v>
      </c>
      <c r="B6" t="s">
        <v>230</v>
      </c>
      <c r="C6" s="10" t="str">
        <f t="shared" si="0"/>
        <v>1950Q3</v>
      </c>
      <c r="D6" s="11">
        <f t="shared" si="1"/>
        <v>18536</v>
      </c>
      <c r="E6">
        <v>29.792444</v>
      </c>
      <c r="F6">
        <f>SUMPRODUCT(E5:E7,TRANSPOSE({-1,0,1}))/2/E6*4</f>
        <v>9.7516068168157041E-2</v>
      </c>
      <c r="G6">
        <f t="array" ref="G6">AVERAGE(IF(A3:A9=A6,E3:E9))</f>
        <v>29.216876500000001</v>
      </c>
      <c r="H6">
        <f>SUMPRODUCT(E4:E8,TRANSPOSE({-2,-1,0,1,2}))/10/E6*4</f>
        <v>9.3836235791867326E-2</v>
      </c>
      <c r="K6">
        <v>2004</v>
      </c>
      <c r="L6">
        <f ca="1">INDEX(G:G,MATCH(K3,A:A,0))*(1+AVERAGE(OFFSET(H1,COUNT(H:H),0,5,1)))^(K6-K3)</f>
        <v>783.4502273396738</v>
      </c>
    </row>
    <row r="7" spans="1:13" x14ac:dyDescent="0.25">
      <c r="A7">
        <v>1950</v>
      </c>
      <c r="B7" t="s">
        <v>231</v>
      </c>
      <c r="C7" s="10" t="str">
        <f t="shared" si="0"/>
        <v>1950Q4</v>
      </c>
      <c r="D7" s="11">
        <f t="shared" si="1"/>
        <v>18627</v>
      </c>
      <c r="E7">
        <v>30.285786000000002</v>
      </c>
      <c r="F7">
        <f>SUMPRODUCT(E6:E8,TRANSPOSE({-1,0,1}))/2/E7*4</f>
        <v>6.1538439187280788E-2</v>
      </c>
      <c r="G7">
        <f t="array" ref="G7">AVERAGE(IF(A4:A10=A7,E4:E10))</f>
        <v>29.216876500000001</v>
      </c>
      <c r="H7">
        <f>SUMPRODUCT(E5:E9,TRANSPOSE({-2,-1,0,1,2}))/10/E7*4</f>
        <v>9.7013589147067106E-2</v>
      </c>
      <c r="I7">
        <f>SUMPRODUCT(E6:E8,TRANSPOSE({-1,0,1}))/2/E7*4</f>
        <v>6.1538439187280788E-2</v>
      </c>
    </row>
    <row r="8" spans="1:13" x14ac:dyDescent="0.25">
      <c r="A8">
        <f t="shared" ref="A8:A71" si="2">A4+1</f>
        <v>1951</v>
      </c>
      <c r="B8" t="s">
        <v>226</v>
      </c>
      <c r="C8" s="10" t="str">
        <f t="shared" si="0"/>
        <v>1951Q1</v>
      </c>
      <c r="D8" s="11">
        <f t="shared" si="1"/>
        <v>18717</v>
      </c>
      <c r="E8">
        <v>30.724314</v>
      </c>
      <c r="F8">
        <f>SUMPRODUCT(E7:E9,TRANSPOSE({-1,0,1}))/2/E8*4</f>
        <v>0.11418383499140108</v>
      </c>
      <c r="G8">
        <f t="array" ref="G8">AVERAGE(IF(A5:A11=A8,E5:E11))</f>
        <v>32.437310750000002</v>
      </c>
      <c r="H8">
        <f>SUMPRODUCT(E6:E10,TRANSPOSE({-2,-1,0,1,2}))/10/E8*4</f>
        <v>0.10847455861829813</v>
      </c>
      <c r="I8">
        <f>SUMPRODUCT(E7:E9,TRANSPOSE({-1,0,1}))/2/E8*4</f>
        <v>0.11418383499140108</v>
      </c>
    </row>
    <row r="9" spans="1:13" x14ac:dyDescent="0.25">
      <c r="A9">
        <f t="shared" si="2"/>
        <v>1951</v>
      </c>
      <c r="B9" t="s">
        <v>228</v>
      </c>
      <c r="C9" s="10" t="str">
        <f t="shared" si="0"/>
        <v>1951Q2</v>
      </c>
      <c r="D9" s="11">
        <f t="shared" si="1"/>
        <v>18809</v>
      </c>
      <c r="E9">
        <v>32.039895999999999</v>
      </c>
      <c r="F9">
        <f>SUMPRODUCT(E8:E10,TRANSPOSE({-1,0,1}))/2/E9*4</f>
        <v>0.14713424787646021</v>
      </c>
      <c r="G9">
        <f t="array" ref="G9">AVERAGE(IF(A6:A12=A9,E6:E12))</f>
        <v>32.437310750000002</v>
      </c>
      <c r="H9">
        <f>SUMPRODUCT(E7:E11,TRANSPOSE({-2,-1,0,1,2}))/10/E9*4</f>
        <v>0.11976047612638949</v>
      </c>
    </row>
    <row r="10" spans="1:13" x14ac:dyDescent="0.25">
      <c r="A10">
        <f t="shared" si="2"/>
        <v>1951</v>
      </c>
      <c r="B10" t="s">
        <v>230</v>
      </c>
      <c r="C10" s="10" t="str">
        <f t="shared" si="0"/>
        <v>1951Q3</v>
      </c>
      <c r="D10" s="11">
        <f t="shared" si="1"/>
        <v>18901</v>
      </c>
      <c r="E10">
        <v>33.081397000000003</v>
      </c>
      <c r="F10">
        <f>SUMPRODUCT(E9:E11,TRANSPOSE({-1,0,1}))/2/E10*4</f>
        <v>0.11267601546573137</v>
      </c>
      <c r="G10">
        <f t="array" ref="G10">AVERAGE(IF(A7:A13=A10,E7:E13))</f>
        <v>32.437310750000002</v>
      </c>
      <c r="H10">
        <f>SUMPRODUCT(E8:E12,TRANSPOSE({-2,-1,0,1,2}))/10/E10*4</f>
        <v>0.11002483359454257</v>
      </c>
    </row>
    <row r="11" spans="1:13" x14ac:dyDescent="0.25">
      <c r="A11">
        <f t="shared" si="2"/>
        <v>1951</v>
      </c>
      <c r="B11" t="s">
        <v>231</v>
      </c>
      <c r="C11" s="10" t="str">
        <f t="shared" si="0"/>
        <v>1951Q4</v>
      </c>
      <c r="D11" s="11">
        <f t="shared" si="1"/>
        <v>18992</v>
      </c>
      <c r="E11">
        <v>33.903635999999999</v>
      </c>
      <c r="F11">
        <f>SUMPRODUCT(E10:E12,TRANSPOSE({-1,0,1}))/2/E11*4</f>
        <v>7.437349787497699E-2</v>
      </c>
      <c r="G11">
        <f t="array" ref="G11">AVERAGE(IF(A8:A14=A11,E8:E14))</f>
        <v>32.437310750000002</v>
      </c>
      <c r="H11">
        <f>SUMPRODUCT(E9:E13,TRANSPOSE({-2,-1,0,1,2}))/10/E11*4</f>
        <v>8.0194018128320985E-2</v>
      </c>
    </row>
    <row r="12" spans="1:13" x14ac:dyDescent="0.25">
      <c r="A12">
        <f t="shared" si="2"/>
        <v>1952</v>
      </c>
      <c r="B12" t="s">
        <v>226</v>
      </c>
      <c r="C12" s="10" t="str">
        <f t="shared" si="0"/>
        <v>1952Q1</v>
      </c>
      <c r="D12" s="11">
        <f t="shared" si="1"/>
        <v>19083</v>
      </c>
      <c r="E12">
        <v>34.342162999999999</v>
      </c>
      <c r="F12">
        <f>SUMPRODUCT(E11:E13,TRANSPOSE({-1,0,1}))/2/E12*4</f>
        <v>5.2673618723433339E-2</v>
      </c>
      <c r="G12">
        <f t="array" ref="G12">AVERAGE(IF(A9:A15=A12,E9:E15))</f>
        <v>34.951990250000001</v>
      </c>
      <c r="H12">
        <f>SUMPRODUCT(E10:E14,TRANSPOSE({-2,-1,0,1,2}))/10/E12*4</f>
        <v>5.9696752356571077E-2</v>
      </c>
    </row>
    <row r="13" spans="1:13" x14ac:dyDescent="0.25">
      <c r="A13">
        <f t="shared" si="2"/>
        <v>1952</v>
      </c>
      <c r="B13" t="s">
        <v>228</v>
      </c>
      <c r="C13" s="10" t="str">
        <f t="shared" si="0"/>
        <v>1952Q2</v>
      </c>
      <c r="D13" s="11">
        <f t="shared" si="1"/>
        <v>19175</v>
      </c>
      <c r="E13">
        <v>34.808098999999999</v>
      </c>
      <c r="F13">
        <f>SUMPRODUCT(E12:E14,TRANSPOSE({-1,0,1}))/2/E13*4</f>
        <v>4.8818925733347139E-2</v>
      </c>
      <c r="G13">
        <f t="array" ref="G13">AVERAGE(IF(A10:A16=A13,E10:E16))</f>
        <v>34.951990250000001</v>
      </c>
      <c r="H13">
        <f>SUMPRODUCT(E11:E15,TRANSPOSE({-2,-1,0,1,2}))/10/E13*4</f>
        <v>4.5669290931400618E-2</v>
      </c>
    </row>
    <row r="14" spans="1:13" x14ac:dyDescent="0.25">
      <c r="A14">
        <f t="shared" si="2"/>
        <v>1952</v>
      </c>
      <c r="B14" t="s">
        <v>230</v>
      </c>
      <c r="C14" s="10" t="str">
        <f t="shared" si="0"/>
        <v>1952Q3</v>
      </c>
      <c r="D14" s="11">
        <f t="shared" si="1"/>
        <v>19267</v>
      </c>
      <c r="E14">
        <v>35.191809999999997</v>
      </c>
      <c r="F14">
        <f>SUMPRODUCT(E13:E15,TRANSPOSE({-1,0,1}))/2/E14*4</f>
        <v>3.7383129767977183E-2</v>
      </c>
      <c r="G14">
        <f t="array" ref="G14">AVERAGE(IF(A11:A17=A14,E11:E17))</f>
        <v>34.951990250000001</v>
      </c>
      <c r="H14">
        <f>SUMPRODUCT(E12:E16,TRANSPOSE({-2,-1,0,1,2}))/10/E14*4</f>
        <v>4.1121476843617985E-2</v>
      </c>
    </row>
    <row r="15" spans="1:13" x14ac:dyDescent="0.25">
      <c r="A15">
        <f t="shared" si="2"/>
        <v>1952</v>
      </c>
      <c r="B15" t="s">
        <v>231</v>
      </c>
      <c r="C15" s="10" t="str">
        <f t="shared" si="0"/>
        <v>1952Q4</v>
      </c>
      <c r="D15" s="11">
        <f t="shared" si="1"/>
        <v>19358</v>
      </c>
      <c r="E15">
        <v>35.465888999999997</v>
      </c>
      <c r="F15">
        <f>SUMPRODUCT(E14:E16,TRANSPOSE({-1,0,1}))/2/E15*4</f>
        <v>3.5548636606853673E-2</v>
      </c>
      <c r="G15">
        <f t="array" ref="G15">AVERAGE(IF(A12:A18=A15,E12:E18))</f>
        <v>34.951990250000001</v>
      </c>
      <c r="H15">
        <f>SUMPRODUCT(E13:E17,TRANSPOSE({-2,-1,0,1,2}))/10/E15*4</f>
        <v>3.9258093882829179E-2</v>
      </c>
    </row>
    <row r="16" spans="1:13" x14ac:dyDescent="0.25">
      <c r="A16">
        <f t="shared" si="2"/>
        <v>1953</v>
      </c>
      <c r="B16" t="s">
        <v>226</v>
      </c>
      <c r="C16" s="10" t="str">
        <f t="shared" si="0"/>
        <v>1953Q1</v>
      </c>
      <c r="D16" s="11">
        <f t="shared" si="1"/>
        <v>19448</v>
      </c>
      <c r="E16">
        <v>35.822192000000001</v>
      </c>
      <c r="F16">
        <f>SUMPRODUCT(E15:E17,TRANSPOSE({-1,0,1}))/2/E16*4</f>
        <v>4.2846233418658515E-2</v>
      </c>
      <c r="G16">
        <f t="array" ref="G16">AVERAGE(IF(A13:A19=A16,E13:E19))</f>
        <v>36.534799249999999</v>
      </c>
      <c r="H16">
        <f>SUMPRODUCT(E14:E18,TRANSPOSE({-2,-1,0,1,2}))/10/E16*4</f>
        <v>4.1009941546849053E-2</v>
      </c>
    </row>
    <row r="17" spans="1:8" x14ac:dyDescent="0.25">
      <c r="A17">
        <f t="shared" si="2"/>
        <v>1953</v>
      </c>
      <c r="B17" t="s">
        <v>228</v>
      </c>
      <c r="C17" s="10" t="str">
        <f t="shared" si="0"/>
        <v>1953Q2</v>
      </c>
      <c r="D17" s="11">
        <f t="shared" si="1"/>
        <v>19540</v>
      </c>
      <c r="E17">
        <v>36.233311999999998</v>
      </c>
      <c r="F17">
        <f>SUMPRODUCT(E16:E18,TRANSPOSE({-1,0,1}))/2/E17*4</f>
        <v>4.53858040909976E-2</v>
      </c>
      <c r="G17">
        <f t="array" ref="G17">AVERAGE(IF(A14:A20=A17,E14:E20))</f>
        <v>36.534799249999999</v>
      </c>
      <c r="H17">
        <f>SUMPRODUCT(E15:E19,TRANSPOSE({-2,-1,0,1,2}))/10/E17*4</f>
        <v>5.2647519498079567E-2</v>
      </c>
    </row>
    <row r="18" spans="1:8" x14ac:dyDescent="0.25">
      <c r="A18">
        <f t="shared" si="2"/>
        <v>1953</v>
      </c>
      <c r="B18" t="s">
        <v>230</v>
      </c>
      <c r="C18" s="10" t="str">
        <f t="shared" si="0"/>
        <v>1953Q3</v>
      </c>
      <c r="D18" s="11">
        <f t="shared" si="1"/>
        <v>19632</v>
      </c>
      <c r="E18">
        <v>36.644430999999997</v>
      </c>
      <c r="F18">
        <f>SUMPRODUCT(E17:E19,TRANSPOSE({-1,0,1}))/2/E18*4</f>
        <v>6.5819005348998399E-2</v>
      </c>
      <c r="G18">
        <f t="array" ref="G18">AVERAGE(IF(A15:A21=A18,E15:E21))</f>
        <v>36.534799249999999</v>
      </c>
      <c r="H18">
        <f>SUMPRODUCT(E16:E20,TRANSPOSE({-2,-1,0,1,2}))/10/E18*4</f>
        <v>5.504864845629609E-2</v>
      </c>
    </row>
    <row r="19" spans="1:8" x14ac:dyDescent="0.25">
      <c r="A19">
        <f t="shared" si="2"/>
        <v>1953</v>
      </c>
      <c r="B19" t="s">
        <v>231</v>
      </c>
      <c r="C19" s="10" t="str">
        <f t="shared" si="0"/>
        <v>1953Q4</v>
      </c>
      <c r="D19" s="11">
        <f t="shared" si="1"/>
        <v>19723</v>
      </c>
      <c r="E19">
        <v>37.439261999999999</v>
      </c>
      <c r="F19">
        <f>SUMPRODUCT(E18:E20,TRANSPOSE({-1,0,1}))/2/E19*4</f>
        <v>5.85652035555616E-2</v>
      </c>
      <c r="G19">
        <f t="array" ref="G19">AVERAGE(IF(A16:A22=A19,E16:E22))</f>
        <v>36.534799249999999</v>
      </c>
      <c r="H19">
        <f>SUMPRODUCT(E17:E21,TRANSPOSE({-2,-1,0,1,2}))/10/E19*4</f>
        <v>5.7393855680168096E-2</v>
      </c>
    </row>
    <row r="20" spans="1:8" x14ac:dyDescent="0.25">
      <c r="A20">
        <f t="shared" si="2"/>
        <v>1954</v>
      </c>
      <c r="B20" t="s">
        <v>226</v>
      </c>
      <c r="C20" s="10" t="str">
        <f t="shared" si="0"/>
        <v>1954Q1</v>
      </c>
      <c r="D20" s="11">
        <f t="shared" si="1"/>
        <v>19813</v>
      </c>
      <c r="E20">
        <v>37.740749999999998</v>
      </c>
      <c r="F20">
        <f>SUMPRODUCT(E19:E21,TRANSPOSE({-1,0,1}))/2/E20*4</f>
        <v>4.9382696422302343E-2</v>
      </c>
      <c r="G20">
        <f t="array" ref="G20">AVERAGE(IF(A17:A23=A20,E17:E23))</f>
        <v>38.220388500000006</v>
      </c>
      <c r="H20">
        <f>SUMPRODUCT(E18:E22,TRANSPOSE({-2,-1,0,1,2}))/10/E20*4</f>
        <v>4.7639795181600844E-2</v>
      </c>
    </row>
    <row r="21" spans="1:8" x14ac:dyDescent="0.25">
      <c r="A21">
        <f t="shared" si="2"/>
        <v>1954</v>
      </c>
      <c r="B21" t="s">
        <v>228</v>
      </c>
      <c r="C21" s="10" t="str">
        <f t="shared" si="0"/>
        <v>1954Q2</v>
      </c>
      <c r="D21" s="11">
        <f t="shared" si="1"/>
        <v>19905</v>
      </c>
      <c r="E21">
        <v>38.371132000000003</v>
      </c>
      <c r="F21">
        <f>SUMPRODUCT(E20:E22,TRANSPOSE({-1,0,1}))/2/E21*4</f>
        <v>3.5714244760879074E-2</v>
      </c>
      <c r="G21">
        <f t="array" ref="G21">AVERAGE(IF(A18:A24=A21,E18:E24))</f>
        <v>38.220388500000006</v>
      </c>
      <c r="H21">
        <f>SUMPRODUCT(E19:E23,TRANSPOSE({-2,-1,0,1,2}))/10/E21*4</f>
        <v>2.5999983529284655E-2</v>
      </c>
    </row>
    <row r="22" spans="1:8" x14ac:dyDescent="0.25">
      <c r="A22">
        <f t="shared" si="2"/>
        <v>1954</v>
      </c>
      <c r="B22" t="s">
        <v>230</v>
      </c>
      <c r="C22" s="10" t="str">
        <f t="shared" si="0"/>
        <v>1954Q3</v>
      </c>
      <c r="D22" s="11">
        <f t="shared" si="1"/>
        <v>19997</v>
      </c>
      <c r="E22">
        <v>38.425947999999998</v>
      </c>
      <c r="F22">
        <f>SUMPRODUCT(E21:E23,TRANSPOSE({-1,0,1}))/2/E22*4</f>
        <v>-1.4265360479851382E-3</v>
      </c>
      <c r="G22">
        <f t="array" ref="G22">AVERAGE(IF(A19:A25=A22,E19:E25))</f>
        <v>38.220388500000006</v>
      </c>
      <c r="H22">
        <f>SUMPRODUCT(E20:E24,TRANSPOSE({-2,-1,0,1,2}))/10/E22*4</f>
        <v>2.3109842338828082E-2</v>
      </c>
    </row>
    <row r="23" spans="1:8" x14ac:dyDescent="0.25">
      <c r="A23">
        <f t="shared" si="2"/>
        <v>1954</v>
      </c>
      <c r="B23" t="s">
        <v>231</v>
      </c>
      <c r="C23" s="10" t="str">
        <f t="shared" si="0"/>
        <v>1954Q4</v>
      </c>
      <c r="D23" s="11">
        <f t="shared" si="1"/>
        <v>20088</v>
      </c>
      <c r="E23">
        <v>38.343724000000002</v>
      </c>
      <c r="F23">
        <f>SUMPRODUCT(E22:E24,TRANSPOSE({-1,0,1}))/2/E23*4</f>
        <v>2.2873521622469695E-2</v>
      </c>
      <c r="G23">
        <f t="array" ref="G23">AVERAGE(IF(A20:A26=A23,E20:E26))</f>
        <v>38.220388500000006</v>
      </c>
      <c r="H23">
        <f>SUMPRODUCT(E21:E25,TRANSPOSE({-2,-1,0,1,2}))/10/E23*4</f>
        <v>2.2873500758559477E-2</v>
      </c>
    </row>
    <row r="24" spans="1:8" x14ac:dyDescent="0.25">
      <c r="A24">
        <f t="shared" si="2"/>
        <v>1955</v>
      </c>
      <c r="B24" t="s">
        <v>226</v>
      </c>
      <c r="C24" s="10" t="str">
        <f t="shared" si="0"/>
        <v>1955Q1</v>
      </c>
      <c r="D24" s="11">
        <f t="shared" si="1"/>
        <v>20178</v>
      </c>
      <c r="E24">
        <v>38.864476000000003</v>
      </c>
      <c r="F24">
        <f>SUMPRODUCT(E23:E25,TRANSPOSE({-1,0,1}))/2/E24*4</f>
        <v>4.6544458749424526E-2</v>
      </c>
      <c r="G24">
        <f t="array" ref="G24">AVERAGE(IF(A21:A27=A24,E21:E27))</f>
        <v>39.179666749999996</v>
      </c>
      <c r="H24">
        <f>SUMPRODUCT(E22:E26,TRANSPOSE({-2,-1,0,1,2}))/10/E24*4</f>
        <v>2.7362478783967227E-2</v>
      </c>
    </row>
    <row r="25" spans="1:8" x14ac:dyDescent="0.25">
      <c r="A25">
        <f t="shared" si="2"/>
        <v>1955</v>
      </c>
      <c r="B25" t="s">
        <v>228</v>
      </c>
      <c r="C25" s="10" t="str">
        <f t="shared" si="0"/>
        <v>1955Q2</v>
      </c>
      <c r="D25" s="11">
        <f t="shared" si="1"/>
        <v>20270</v>
      </c>
      <c r="E25">
        <v>39.248187000000001</v>
      </c>
      <c r="F25">
        <f>SUMPRODUCT(E24:E26,TRANSPOSE({-1,0,1}))/2/E25*4</f>
        <v>2.2346306085424837E-2</v>
      </c>
      <c r="G25">
        <f t="array" ref="G25">AVERAGE(IF(A22:A28=A25,E22:E28))</f>
        <v>39.179666749999996</v>
      </c>
      <c r="H25">
        <f>SUMPRODUCT(E23:E27,TRANSPOSE({-2,-1,0,1,2}))/10/E25*4</f>
        <v>2.4022327451711102E-2</v>
      </c>
    </row>
    <row r="26" spans="1:8" x14ac:dyDescent="0.25">
      <c r="A26">
        <f t="shared" si="2"/>
        <v>1955</v>
      </c>
      <c r="B26" t="s">
        <v>230</v>
      </c>
      <c r="C26" s="10" t="str">
        <f t="shared" si="0"/>
        <v>1955Q3</v>
      </c>
      <c r="D26" s="11">
        <f t="shared" si="1"/>
        <v>20362</v>
      </c>
      <c r="E26">
        <v>39.303001999999999</v>
      </c>
      <c r="F26">
        <f>SUMPRODUCT(E25:E27,TRANSPOSE({-1,0,1}))/2/E26*4</f>
        <v>2.7893543602596992E-3</v>
      </c>
      <c r="G26">
        <f t="array" ref="G26">AVERAGE(IF(A23:A29=A26,E23:E29))</f>
        <v>39.179666749999996</v>
      </c>
      <c r="H26">
        <f>SUMPRODUCT(E24:E28,TRANSPOSE({-2,-1,0,1,2}))/10/E26*4</f>
        <v>1.7623396808213204E-2</v>
      </c>
    </row>
    <row r="27" spans="1:8" x14ac:dyDescent="0.25">
      <c r="A27">
        <f t="shared" si="2"/>
        <v>1955</v>
      </c>
      <c r="B27" t="s">
        <v>231</v>
      </c>
      <c r="C27" s="10" t="str">
        <f t="shared" si="0"/>
        <v>1955Q4</v>
      </c>
      <c r="D27" s="11">
        <f t="shared" si="1"/>
        <v>20453</v>
      </c>
      <c r="E27">
        <v>39.303001999999999</v>
      </c>
      <c r="F27">
        <f>SUMPRODUCT(E26:E28,TRANSPOSE({-1,0,1}))/2/E27*4</f>
        <v>2.0348674638135687E-2</v>
      </c>
      <c r="G27">
        <f t="array" ref="G27">AVERAGE(IF(A24:A30=A27,E24:E30))</f>
        <v>39.179666749999996</v>
      </c>
      <c r="H27">
        <f>SUMPRODUCT(E25:E29,TRANSPOSE({-2,-1,0,1,2}))/10/E27*4</f>
        <v>2.449370152437717E-2</v>
      </c>
    </row>
    <row r="28" spans="1:8" x14ac:dyDescent="0.25">
      <c r="A28">
        <f t="shared" si="2"/>
        <v>1956</v>
      </c>
      <c r="B28" t="s">
        <v>226</v>
      </c>
      <c r="C28" s="10" t="str">
        <f t="shared" si="0"/>
        <v>1956Q1</v>
      </c>
      <c r="D28" s="11">
        <f t="shared" si="1"/>
        <v>20544</v>
      </c>
      <c r="E28">
        <v>39.702883999999997</v>
      </c>
      <c r="F28">
        <f>SUMPRODUCT(E27:E29,TRANSPOSE({-1,0,1}))/2/E28*4</f>
        <v>4.7784387653047995E-2</v>
      </c>
      <c r="G28">
        <f t="array" ref="G28">AVERAGE(IF(A25:A31=A28,E25:E31))</f>
        <v>40.545541749999998</v>
      </c>
      <c r="H28">
        <f>SUMPRODUCT(E26:E30,TRANSPOSE({-2,-1,0,1,2}))/10/E28*4</f>
        <v>4.6044786066422691E-2</v>
      </c>
    </row>
    <row r="29" spans="1:8" x14ac:dyDescent="0.25">
      <c r="A29">
        <f t="shared" si="2"/>
        <v>1956</v>
      </c>
      <c r="B29" t="s">
        <v>228</v>
      </c>
      <c r="C29" s="10" t="str">
        <f t="shared" si="0"/>
        <v>1956Q2</v>
      </c>
      <c r="D29" s="11">
        <f t="shared" si="1"/>
        <v>20636</v>
      </c>
      <c r="E29">
        <v>40.251590999999998</v>
      </c>
      <c r="F29">
        <f>SUMPRODUCT(E28:E30,TRANSPOSE({-1,0,1}))/2/E29*4</f>
        <v>7.010714185185897E-2</v>
      </c>
      <c r="G29">
        <f t="array" ref="G29">AVERAGE(IF(A26:A32=A29,E26:E32))</f>
        <v>40.545541749999998</v>
      </c>
      <c r="H29">
        <f>SUMPRODUCT(E27:E31,TRANSPOSE({-2,-1,0,1,2}))/10/E29*4</f>
        <v>5.0011936174150277E-2</v>
      </c>
    </row>
    <row r="30" spans="1:8" x14ac:dyDescent="0.25">
      <c r="A30">
        <f t="shared" si="2"/>
        <v>1956</v>
      </c>
      <c r="B30" t="s">
        <v>230</v>
      </c>
      <c r="C30" s="10" t="str">
        <f t="shared" si="0"/>
        <v>1956Q3</v>
      </c>
      <c r="D30" s="11">
        <f t="shared" si="1"/>
        <v>20728</v>
      </c>
      <c r="E30">
        <v>41.113846000000002</v>
      </c>
      <c r="F30">
        <f>SUMPRODUCT(E29:E31,TRANSPOSE({-1,0,1}))/2/E30*4</f>
        <v>4.194475019437513E-2</v>
      </c>
      <c r="G30">
        <f t="array" ref="G30">AVERAGE(IF(A27:A33=A30,E27:E33))</f>
        <v>40.545541749999998</v>
      </c>
      <c r="H30">
        <f>SUMPRODUCT(E28:E32,TRANSPOSE({-2,-1,0,1,2}))/10/E30*4</f>
        <v>2.9742632202300071E-2</v>
      </c>
    </row>
    <row r="31" spans="1:8" x14ac:dyDescent="0.25">
      <c r="A31">
        <f t="shared" si="2"/>
        <v>1956</v>
      </c>
      <c r="B31" t="s">
        <v>231</v>
      </c>
      <c r="C31" s="10" t="str">
        <f t="shared" si="0"/>
        <v>1956Q4</v>
      </c>
      <c r="D31" s="11">
        <f t="shared" si="1"/>
        <v>20819</v>
      </c>
      <c r="E31">
        <v>41.113846000000002</v>
      </c>
      <c r="F31">
        <f>SUMPRODUCT(E30:E32,TRANSPOSE({-1,0,1}))/2/E31*4</f>
        <v>-1.5252623167387442E-2</v>
      </c>
      <c r="G31">
        <f t="array" ref="G31">AVERAGE(IF(A28:A34=A31,E28:E34))</f>
        <v>40.545541749999998</v>
      </c>
      <c r="H31">
        <f>SUMPRODUCT(E29:E33,TRANSPOSE({-2,-1,0,1,2}))/10/E31*4</f>
        <v>1.9065800849669825E-2</v>
      </c>
    </row>
    <row r="32" spans="1:8" x14ac:dyDescent="0.25">
      <c r="A32">
        <f t="shared" si="2"/>
        <v>1957</v>
      </c>
      <c r="B32" t="s">
        <v>226</v>
      </c>
      <c r="C32" s="10" t="str">
        <f t="shared" si="0"/>
        <v>1957Q1</v>
      </c>
      <c r="D32" s="11">
        <f t="shared" si="1"/>
        <v>20909</v>
      </c>
      <c r="E32">
        <v>40.800299000000003</v>
      </c>
      <c r="F32">
        <f>SUMPRODUCT(E31:E33,TRANSPOSE({-1,0,1}))/2/E32*4</f>
        <v>1.3448626932856316E-2</v>
      </c>
      <c r="G32">
        <f t="array" ref="G32">AVERAGE(IF(A29:A35=A32,E29:E35))</f>
        <v>41.427393000000002</v>
      </c>
      <c r="H32">
        <f>SUMPRODUCT(E30:E34,TRANSPOSE({-2,-1,0,1,2}))/10/E32*4</f>
        <v>1.3448607325156991E-2</v>
      </c>
    </row>
    <row r="33" spans="1:8" x14ac:dyDescent="0.25">
      <c r="A33">
        <f t="shared" si="2"/>
        <v>1957</v>
      </c>
      <c r="B33" t="s">
        <v>228</v>
      </c>
      <c r="C33" s="10" t="str">
        <f t="shared" si="0"/>
        <v>1957Q2</v>
      </c>
      <c r="D33" s="11">
        <f t="shared" si="1"/>
        <v>21001</v>
      </c>
      <c r="E33">
        <v>41.388199999999998</v>
      </c>
      <c r="F33">
        <f>SUMPRODUCT(E32:E34,TRANSPOSE({-1,0,1}))/2/E33*4</f>
        <v>4.1666658612841349E-2</v>
      </c>
      <c r="G33">
        <f t="array" ref="G33">AVERAGE(IF(A30:A36=A33,E30:E36))</f>
        <v>41.427393000000002</v>
      </c>
      <c r="H33">
        <f>SUMPRODUCT(E31:E35,TRANSPOSE({-2,-1,0,1,2}))/10/E33*4</f>
        <v>2.272727009147521E-2</v>
      </c>
    </row>
    <row r="34" spans="1:8" x14ac:dyDescent="0.25">
      <c r="A34">
        <f t="shared" si="2"/>
        <v>1957</v>
      </c>
      <c r="B34" t="s">
        <v>230</v>
      </c>
      <c r="C34" s="10" t="str">
        <f t="shared" si="0"/>
        <v>1957Q3</v>
      </c>
      <c r="D34" s="11">
        <f t="shared" si="1"/>
        <v>21093</v>
      </c>
      <c r="E34">
        <v>41.662553000000003</v>
      </c>
      <c r="F34">
        <f>SUMPRODUCT(E33:E35,TRANSPOSE({-1,0,1}))/2/E34*4</f>
        <v>2.2577589040210806E-2</v>
      </c>
      <c r="G34">
        <f t="array" ref="G34">AVERAGE(IF(A31:A37=A34,E31:E37))</f>
        <v>41.427393000000002</v>
      </c>
      <c r="H34">
        <f>SUMPRODUCT(E32:E36,TRANSPOSE({-2,-1,0,1,2}))/10/E34*4</f>
        <v>2.5587966248731778E-2</v>
      </c>
    </row>
    <row r="35" spans="1:8" x14ac:dyDescent="0.25">
      <c r="A35">
        <f t="shared" si="2"/>
        <v>1957</v>
      </c>
      <c r="B35" t="s">
        <v>231</v>
      </c>
      <c r="C35" s="10" t="str">
        <f t="shared" si="0"/>
        <v>1957Q4</v>
      </c>
      <c r="D35" s="11">
        <f t="shared" si="1"/>
        <v>21184</v>
      </c>
      <c r="E35">
        <v>41.858519999999999</v>
      </c>
      <c r="F35">
        <f>SUMPRODUCT(E34:E36,TRANSPOSE({-1,0,1}))/2/E35*4</f>
        <v>1.1235992099099441E-2</v>
      </c>
      <c r="G35">
        <f t="array" ref="G35">AVERAGE(IF(A32:A38=A35,E32:E38))</f>
        <v>41.427393000000002</v>
      </c>
      <c r="H35">
        <f>SUMPRODUCT(E33:E37,TRANSPOSE({-2,-1,0,1,2}))/10/E35*4</f>
        <v>2.0224709330382527E-2</v>
      </c>
    </row>
    <row r="36" spans="1:8" x14ac:dyDescent="0.25">
      <c r="A36">
        <f t="shared" si="2"/>
        <v>1958</v>
      </c>
      <c r="B36" t="s">
        <v>226</v>
      </c>
      <c r="C36" s="10" t="str">
        <f t="shared" si="0"/>
        <v>1958Q1</v>
      </c>
      <c r="D36" s="11">
        <f t="shared" si="1"/>
        <v>21274</v>
      </c>
      <c r="E36">
        <v>41.897714000000001</v>
      </c>
      <c r="F36">
        <f>SUMPRODUCT(E35:E37,TRANSPOSE({-1,0,1}))/2/E36*4</f>
        <v>2.2450866889778327E-2</v>
      </c>
      <c r="G36">
        <f t="array" ref="G36">AVERAGE(IF(A33:A39=A36,E33:E39))</f>
        <v>43.269481249999998</v>
      </c>
      <c r="H36">
        <f>SUMPRODUCT(E34:E38,TRANSPOSE({-2,-1,0,1,2}))/10/E36*4</f>
        <v>5.463049368278175E-2</v>
      </c>
    </row>
    <row r="37" spans="1:8" x14ac:dyDescent="0.25">
      <c r="A37">
        <f t="shared" si="2"/>
        <v>1958</v>
      </c>
      <c r="B37" t="s">
        <v>228</v>
      </c>
      <c r="C37" s="10" t="str">
        <f t="shared" si="0"/>
        <v>1958Q2</v>
      </c>
      <c r="D37" s="11">
        <f t="shared" si="1"/>
        <v>21366</v>
      </c>
      <c r="E37">
        <v>42.32884</v>
      </c>
      <c r="F37">
        <f>SUMPRODUCT(E36:E38,TRANSPOSE({-1,0,1}))/2/E37*4</f>
        <v>0.11296293496349048</v>
      </c>
      <c r="G37">
        <f t="array" ref="G37">AVERAGE(IF(A34:A40=A37,E34:E40))</f>
        <v>43.269481249999998</v>
      </c>
      <c r="H37">
        <f>SUMPRODUCT(E35:E39,TRANSPOSE({-2,-1,0,1,2}))/10/E37*4</f>
        <v>7.3703687604007154E-2</v>
      </c>
    </row>
    <row r="38" spans="1:8" x14ac:dyDescent="0.25">
      <c r="A38">
        <f t="shared" si="2"/>
        <v>1958</v>
      </c>
      <c r="B38" t="s">
        <v>230</v>
      </c>
      <c r="C38" s="10" t="str">
        <f t="shared" si="0"/>
        <v>1958Q3</v>
      </c>
      <c r="D38" s="11">
        <f t="shared" si="1"/>
        <v>21458</v>
      </c>
      <c r="E38">
        <v>44.288508999999998</v>
      </c>
      <c r="F38">
        <f>SUMPRODUCT(E37:E39,TRANSPOSE({-1,0,1}))/2/E38*4</f>
        <v>0.10088494963783962</v>
      </c>
      <c r="G38">
        <f t="array" ref="G38">AVERAGE(IF(A35:A41=A38,E35:E41))</f>
        <v>43.269481249999998</v>
      </c>
      <c r="H38">
        <f>SUMPRODUCT(E36:E40,TRANSPOSE({-2,-1,0,1,2}))/10/E38*4</f>
        <v>6.9734512850726085E-2</v>
      </c>
    </row>
    <row r="39" spans="1:8" x14ac:dyDescent="0.25">
      <c r="A39">
        <f t="shared" si="2"/>
        <v>1958</v>
      </c>
      <c r="B39" t="s">
        <v>231</v>
      </c>
      <c r="C39" s="10" t="str">
        <f t="shared" si="0"/>
        <v>1958Q4</v>
      </c>
      <c r="D39" s="11">
        <f t="shared" si="1"/>
        <v>21549</v>
      </c>
      <c r="E39">
        <v>44.562862000000003</v>
      </c>
      <c r="F39">
        <f>SUMPRODUCT(E38:E40,TRANSPOSE({-1,0,1}))/2/E39*4</f>
        <v>1.5831164524397097E-2</v>
      </c>
      <c r="G39">
        <f t="array" ref="G39">AVERAGE(IF(A36:A42=A39,E36:E42))</f>
        <v>43.269481249999998</v>
      </c>
      <c r="H39">
        <f>SUMPRODUCT(E37:E41,TRANSPOSE({-2,-1,0,1,2}))/10/E39*4</f>
        <v>4.6789822431063804E-2</v>
      </c>
    </row>
    <row r="40" spans="1:8" x14ac:dyDescent="0.25">
      <c r="A40">
        <f t="shared" si="2"/>
        <v>1959</v>
      </c>
      <c r="B40" t="s">
        <v>226</v>
      </c>
      <c r="C40" s="10" t="str">
        <f t="shared" si="0"/>
        <v>1959Q1</v>
      </c>
      <c r="D40" s="11">
        <f t="shared" si="1"/>
        <v>21639</v>
      </c>
      <c r="E40">
        <v>44.641249999999999</v>
      </c>
      <c r="F40">
        <f>SUMPRODUCT(E39:E41,TRANSPOSE({-1,0,1}))/2/E40*4</f>
        <v>8.7796824685688942E-3</v>
      </c>
      <c r="G40">
        <f t="array" ref="G40">AVERAGE(IF(A37:A43=A40,E37:E43))</f>
        <v>44.9254015</v>
      </c>
      <c r="H40">
        <f>SUMPRODUCT(E38:E42,TRANSPOSE({-2,-1,0,1,2}))/10/E40*4</f>
        <v>1.8612830061882159E-2</v>
      </c>
    </row>
    <row r="41" spans="1:8" x14ac:dyDescent="0.25">
      <c r="A41">
        <f t="shared" si="2"/>
        <v>1959</v>
      </c>
      <c r="B41" t="s">
        <v>228</v>
      </c>
      <c r="C41" s="10" t="str">
        <f t="shared" si="0"/>
        <v>1959Q2</v>
      </c>
      <c r="D41" s="11">
        <f t="shared" si="1"/>
        <v>21731</v>
      </c>
      <c r="E41">
        <v>44.758830000000003</v>
      </c>
      <c r="F41">
        <f>SUMPRODUCT(E40:E42,TRANSPOSE({-1,0,1}))/2/E41*4</f>
        <v>2.6269676843652865E-2</v>
      </c>
      <c r="G41">
        <f t="array" ref="G41">AVERAGE(IF(A38:A44=A41,E38:E44))</f>
        <v>44.9254015</v>
      </c>
      <c r="H41">
        <f>SUMPRODUCT(E39:E43,TRANSPOSE({-2,-1,0,1,2}))/10/E41*4</f>
        <v>1.4360768590242384E-2</v>
      </c>
    </row>
    <row r="42" spans="1:8" x14ac:dyDescent="0.25">
      <c r="A42">
        <f t="shared" si="2"/>
        <v>1959</v>
      </c>
      <c r="B42" t="s">
        <v>230</v>
      </c>
      <c r="C42" s="10" t="str">
        <f t="shared" si="0"/>
        <v>1959Q3</v>
      </c>
      <c r="D42" s="11">
        <f t="shared" si="1"/>
        <v>21823</v>
      </c>
      <c r="E42">
        <v>45.229149999999997</v>
      </c>
      <c r="F42">
        <f>SUMPRODUCT(E41:E43,TRANSPOSE({-1,0,1}))/2/E42*4</f>
        <v>1.3864775261086943E-2</v>
      </c>
      <c r="G42">
        <f t="array" ref="G42">AVERAGE(IF(A39:A45=A42,E39:E45))</f>
        <v>44.9254015</v>
      </c>
      <c r="H42">
        <f>SUMPRODUCT(E40:E44,TRANSPOSE({-2,-1,0,1,2}))/10/E42*4</f>
        <v>6.9323787866893806E-3</v>
      </c>
    </row>
    <row r="43" spans="1:8" x14ac:dyDescent="0.25">
      <c r="A43">
        <f t="shared" si="2"/>
        <v>1959</v>
      </c>
      <c r="B43" t="s">
        <v>231</v>
      </c>
      <c r="C43" s="10" t="str">
        <f t="shared" si="0"/>
        <v>1959Q4</v>
      </c>
      <c r="D43" s="11">
        <f t="shared" si="1"/>
        <v>21914</v>
      </c>
      <c r="E43">
        <v>45.072375999999998</v>
      </c>
      <c r="F43">
        <f>SUMPRODUCT(E42:E44,TRANSPOSE({-1,0,1}))/2/E43*4</f>
        <v>-1.5652203469370893E-2</v>
      </c>
      <c r="G43">
        <f t="array" ref="G43">AVERAGE(IF(A40:A46=A43,E40:E46))</f>
        <v>44.9254015</v>
      </c>
      <c r="H43">
        <f>SUMPRODUCT(E41:E45,TRANSPOSE({-2,-1,0,1,2}))/10/E43*4</f>
        <v>3.4780505025950443E-4</v>
      </c>
    </row>
    <row r="44" spans="1:8" x14ac:dyDescent="0.25">
      <c r="A44">
        <f t="shared" si="2"/>
        <v>1960</v>
      </c>
      <c r="B44" t="s">
        <v>226</v>
      </c>
      <c r="C44" s="10" t="str">
        <f t="shared" si="0"/>
        <v>1960Q1</v>
      </c>
      <c r="D44" s="11">
        <f t="shared" si="1"/>
        <v>22005</v>
      </c>
      <c r="E44">
        <v>44.876409000000002</v>
      </c>
      <c r="F44">
        <f>SUMPRODUCT(E43:E45,TRANSPOSE({-1,0,1}))/2/E44*4</f>
        <v>-5.2401697292667367E-3</v>
      </c>
      <c r="G44">
        <f t="array" ref="G44">AVERAGE(IF(A41:A47=A44,E41:E47))</f>
        <v>45.238948000000008</v>
      </c>
      <c r="H44">
        <f>SUMPRODUCT(E42:E46,TRANSPOSE({-2,-1,0,1,2}))/10/E44*4</f>
        <v>1.0480339458534106E-3</v>
      </c>
    </row>
    <row r="45" spans="1:8" x14ac:dyDescent="0.25">
      <c r="A45">
        <f t="shared" si="2"/>
        <v>1960</v>
      </c>
      <c r="B45" t="s">
        <v>228</v>
      </c>
      <c r="C45" s="10" t="str">
        <f t="shared" si="0"/>
        <v>1960Q2</v>
      </c>
      <c r="D45" s="11">
        <f t="shared" si="1"/>
        <v>22097</v>
      </c>
      <c r="E45">
        <v>44.954796000000002</v>
      </c>
      <c r="F45">
        <f>SUMPRODUCT(E44:E46,TRANSPOSE({-1,0,1}))/2/E45*4</f>
        <v>2.0924174586400009E-2</v>
      </c>
      <c r="G45">
        <f t="array" ref="G45">AVERAGE(IF(A42:A48=A45,E42:E48))</f>
        <v>45.238948000000008</v>
      </c>
      <c r="H45">
        <f>SUMPRODUCT(E43:E47,TRANSPOSE({-2,-1,0,1,2}))/10/E45*4</f>
        <v>1.6739330771292978E-2</v>
      </c>
    </row>
    <row r="46" spans="1:8" x14ac:dyDescent="0.25">
      <c r="A46">
        <f t="shared" si="2"/>
        <v>1960</v>
      </c>
      <c r="B46" t="s">
        <v>230</v>
      </c>
      <c r="C46" s="10" t="str">
        <f t="shared" si="0"/>
        <v>1960Q3</v>
      </c>
      <c r="D46" s="11">
        <f t="shared" si="1"/>
        <v>22189</v>
      </c>
      <c r="E46">
        <v>45.346730000000001</v>
      </c>
      <c r="F46">
        <f>SUMPRODUCT(E45:E47,TRANSPOSE({-1,0,1}))/2/E46*4</f>
        <v>3.630078728940303E-2</v>
      </c>
      <c r="G46">
        <f t="array" ref="G46">AVERAGE(IF(A43:A49=A46,E43:E49))</f>
        <v>45.238948000000008</v>
      </c>
      <c r="H46">
        <f>SUMPRODUCT(E44:E48,TRANSPOSE({-2,-1,0,1,2}))/10/E46*4</f>
        <v>1.9706144191653893E-2</v>
      </c>
    </row>
    <row r="47" spans="1:8" x14ac:dyDescent="0.25">
      <c r="A47">
        <f t="shared" si="2"/>
        <v>1960</v>
      </c>
      <c r="B47" t="s">
        <v>231</v>
      </c>
      <c r="C47" s="10" t="str">
        <f t="shared" si="0"/>
        <v>1960Q4</v>
      </c>
      <c r="D47" s="11">
        <f t="shared" si="1"/>
        <v>22280</v>
      </c>
      <c r="E47">
        <v>45.777856999999997</v>
      </c>
      <c r="F47">
        <f>SUMPRODUCT(E46:E48,TRANSPOSE({-1,0,1}))/2/E47*4</f>
        <v>1.0273962802583813E-2</v>
      </c>
      <c r="G47">
        <f t="array" ref="G47">AVERAGE(IF(A44:A50=A47,E44:E50))</f>
        <v>45.238948000000008</v>
      </c>
      <c r="H47">
        <f>SUMPRODUCT(E45:E49,TRANSPOSE({-2,-1,0,1,2}))/10/E47*4</f>
        <v>1.3013697867071345E-2</v>
      </c>
    </row>
    <row r="48" spans="1:8" x14ac:dyDescent="0.25">
      <c r="A48">
        <f t="shared" si="2"/>
        <v>1961</v>
      </c>
      <c r="B48" t="s">
        <v>226</v>
      </c>
      <c r="C48" s="10" t="str">
        <f t="shared" si="0"/>
        <v>1961Q1</v>
      </c>
      <c r="D48" s="11">
        <f t="shared" si="1"/>
        <v>22370</v>
      </c>
      <c r="E48">
        <v>45.581890000000001</v>
      </c>
      <c r="F48">
        <f>SUMPRODUCT(E47:E49,TRANSPOSE({-1,0,1}))/2/E48*4</f>
        <v>-8.5984587299910552E-3</v>
      </c>
      <c r="G48">
        <f t="array" ref="G48">AVERAGE(IF(A45:A51=A48,E45:E51))</f>
        <v>46.05221075</v>
      </c>
      <c r="H48">
        <f>SUMPRODUCT(E46:E50,TRANSPOSE({-2,-1,0,1,2}))/10/E48*4</f>
        <v>1.4789338485086975E-2</v>
      </c>
    </row>
    <row r="49" spans="1:8" x14ac:dyDescent="0.25">
      <c r="A49">
        <f t="shared" si="2"/>
        <v>1961</v>
      </c>
      <c r="B49" t="s">
        <v>228</v>
      </c>
      <c r="C49" s="10" t="str">
        <f t="shared" si="0"/>
        <v>1961Q2</v>
      </c>
      <c r="D49" s="11">
        <f t="shared" si="1"/>
        <v>22462</v>
      </c>
      <c r="E49">
        <v>45.581890000000001</v>
      </c>
      <c r="F49">
        <f>SUMPRODUCT(E48:E50,TRANSPOSE({-1,0,1}))/2/E49*4</f>
        <v>3.0954442652553409E-2</v>
      </c>
      <c r="G49">
        <f t="array" ref="G49">AVERAGE(IF(A46:A52=A49,E46:E52))</f>
        <v>46.05221075</v>
      </c>
      <c r="H49">
        <f>SUMPRODUCT(E47:E51,TRANSPOSE({-2,-1,0,1,2}))/10/E49*4</f>
        <v>2.3387805990493105E-2</v>
      </c>
    </row>
    <row r="50" spans="1:8" x14ac:dyDescent="0.25">
      <c r="A50">
        <f t="shared" si="2"/>
        <v>1961</v>
      </c>
      <c r="B50" t="s">
        <v>230</v>
      </c>
      <c r="C50" s="10" t="str">
        <f t="shared" si="0"/>
        <v>1961Q3</v>
      </c>
      <c r="D50" s="11">
        <f t="shared" si="1"/>
        <v>22554</v>
      </c>
      <c r="E50">
        <v>46.287371</v>
      </c>
      <c r="F50">
        <f>SUMPRODUCT(E49:E51,TRANSPOSE({-1,0,1}))/2/E50*4</f>
        <v>5.0804440805246744E-2</v>
      </c>
      <c r="G50">
        <f t="array" ref="G50">AVERAGE(IF(A47:A53=A50,E47:E53))</f>
        <v>46.05221075</v>
      </c>
      <c r="H50">
        <f>SUMPRODUCT(E48:E52,TRANSPOSE({-2,-1,0,1,2}))/10/E50*4</f>
        <v>3.3192224289428515E-2</v>
      </c>
    </row>
    <row r="51" spans="1:8" x14ac:dyDescent="0.25">
      <c r="A51">
        <f t="shared" si="2"/>
        <v>1961</v>
      </c>
      <c r="B51" t="s">
        <v>231</v>
      </c>
      <c r="C51" s="10" t="str">
        <f t="shared" si="0"/>
        <v>1961Q4</v>
      </c>
      <c r="D51" s="11">
        <f t="shared" si="1"/>
        <v>22645</v>
      </c>
      <c r="E51">
        <v>46.757691999999999</v>
      </c>
      <c r="F51">
        <f>SUMPRODUCT(E50:E52,TRANSPOSE({-1,0,1}))/2/E51*4</f>
        <v>2.6823137463671202E-2</v>
      </c>
      <c r="G51">
        <f t="array" ref="G51">AVERAGE(IF(A48:A54=A51,E48:E54))</f>
        <v>46.05221075</v>
      </c>
      <c r="H51">
        <f>SUMPRODUCT(E49:E53,TRANSPOSE({-2,-1,0,1,2}))/10/E51*4</f>
        <v>3.08466038058508E-2</v>
      </c>
    </row>
    <row r="52" spans="1:8" x14ac:dyDescent="0.25">
      <c r="A52">
        <f t="shared" si="2"/>
        <v>1962</v>
      </c>
      <c r="B52" t="s">
        <v>226</v>
      </c>
      <c r="C52" s="10" t="str">
        <f t="shared" si="0"/>
        <v>1962Q1</v>
      </c>
      <c r="D52" s="11">
        <f t="shared" si="1"/>
        <v>22735</v>
      </c>
      <c r="E52">
        <v>46.914465</v>
      </c>
      <c r="F52">
        <f>SUMPRODUCT(E51:E53,TRANSPOSE({-1,0,1}))/2/E52*4</f>
        <v>1.3366708967053224E-2</v>
      </c>
      <c r="G52">
        <f t="array" ref="G52">AVERAGE(IF(A49:A55=A52,E49:E55))</f>
        <v>47.286801750000002</v>
      </c>
      <c r="H52">
        <f>SUMPRODUCT(E50:E54,TRANSPOSE({-2,-1,0,1,2}))/10/E52*4</f>
        <v>2.2055133741800043E-2</v>
      </c>
    </row>
    <row r="53" spans="1:8" x14ac:dyDescent="0.25">
      <c r="A53">
        <f t="shared" si="2"/>
        <v>1962</v>
      </c>
      <c r="B53" t="s">
        <v>228</v>
      </c>
      <c r="C53" s="10" t="str">
        <f t="shared" si="0"/>
        <v>1962Q2</v>
      </c>
      <c r="D53" s="11">
        <f t="shared" si="1"/>
        <v>22827</v>
      </c>
      <c r="E53">
        <v>47.071238000000001</v>
      </c>
      <c r="F53">
        <f>SUMPRODUCT(E52:E54,TRANSPOSE({-1,0,1}))/2/E53*4</f>
        <v>2.1648633928005159E-2</v>
      </c>
      <c r="G53">
        <f t="array" ref="G53">AVERAGE(IF(A50:A56=A53,E50:E56))</f>
        <v>47.286801750000002</v>
      </c>
      <c r="H53">
        <f>SUMPRODUCT(E51:E55,TRANSPOSE({-2,-1,0,1,2}))/10/E53*4</f>
        <v>2.0982494660539912E-2</v>
      </c>
    </row>
    <row r="54" spans="1:8" x14ac:dyDescent="0.25">
      <c r="A54">
        <f t="shared" si="2"/>
        <v>1962</v>
      </c>
      <c r="B54" t="s">
        <v>230</v>
      </c>
      <c r="C54" s="10" t="str">
        <f t="shared" si="0"/>
        <v>1962Q3</v>
      </c>
      <c r="D54" s="11">
        <f t="shared" si="1"/>
        <v>22919</v>
      </c>
      <c r="E54">
        <v>47.423979000000003</v>
      </c>
      <c r="F54">
        <f>SUMPRODUCT(E53:E55,TRANSPOSE({-1,0,1}))/2/E54*4</f>
        <v>2.8099160553356223E-2</v>
      </c>
      <c r="G54">
        <f t="array" ref="G54">AVERAGE(IF(A51:A57=A54,E51:E57))</f>
        <v>47.286801750000002</v>
      </c>
      <c r="H54">
        <f>SUMPRODUCT(E52:E56,TRANSPOSE({-2,-1,0,1,2}))/10/E54*4</f>
        <v>2.0165283895727072E-2</v>
      </c>
    </row>
    <row r="55" spans="1:8" x14ac:dyDescent="0.25">
      <c r="A55">
        <f t="shared" si="2"/>
        <v>1962</v>
      </c>
      <c r="B55" t="s">
        <v>231</v>
      </c>
      <c r="C55" s="10" t="str">
        <f t="shared" si="0"/>
        <v>1962Q4</v>
      </c>
      <c r="D55" s="11">
        <f t="shared" si="1"/>
        <v>23010</v>
      </c>
      <c r="E55">
        <v>47.737524999999998</v>
      </c>
      <c r="F55">
        <f>SUMPRODUCT(E54:E56,TRANSPOSE({-1,0,1}))/2/E55*4</f>
        <v>1.477831119229567E-2</v>
      </c>
      <c r="G55">
        <f t="array" ref="G55">AVERAGE(IF(A52:A58=A55,E52:E58))</f>
        <v>47.286801750000002</v>
      </c>
      <c r="H55">
        <f>SUMPRODUCT(E53:E57,TRANSPOSE({-2,-1,0,1,2}))/10/E55*4</f>
        <v>1.8062402690545747E-2</v>
      </c>
    </row>
    <row r="56" spans="1:8" x14ac:dyDescent="0.25">
      <c r="A56">
        <f t="shared" si="2"/>
        <v>1963</v>
      </c>
      <c r="B56" t="s">
        <v>226</v>
      </c>
      <c r="C56" s="10" t="str">
        <f t="shared" si="0"/>
        <v>1963Q1</v>
      </c>
      <c r="D56" s="11">
        <f t="shared" si="1"/>
        <v>23100</v>
      </c>
      <c r="E56">
        <v>47.776719</v>
      </c>
      <c r="F56">
        <f>SUMPRODUCT(E55:E57,TRANSPOSE({-1,0,1}))/2/E56*4</f>
        <v>9.8441669885286631E-3</v>
      </c>
      <c r="G56">
        <f t="array" ref="G56">AVERAGE(IF(A53:A59=A56,E53:E59))</f>
        <v>48.217644249999999</v>
      </c>
      <c r="H56">
        <f>SUMPRODUCT(E54:E58,TRANSPOSE({-2,-1,0,1,2}))/10/E56*4</f>
        <v>1.7063164174166083E-2</v>
      </c>
    </row>
    <row r="57" spans="1:8" x14ac:dyDescent="0.25">
      <c r="A57">
        <f t="shared" si="2"/>
        <v>1963</v>
      </c>
      <c r="B57" t="s">
        <v>228</v>
      </c>
      <c r="C57" s="10" t="str">
        <f t="shared" si="0"/>
        <v>1963Q2</v>
      </c>
      <c r="D57" s="11">
        <f t="shared" si="1"/>
        <v>23192</v>
      </c>
      <c r="E57">
        <v>47.972686000000003</v>
      </c>
      <c r="F57">
        <f>SUMPRODUCT(E56:E58,TRANSPOSE({-1,0,1}))/2/E57*4</f>
        <v>2.2875808955120848E-2</v>
      </c>
      <c r="G57">
        <f t="array" ref="G57">AVERAGE(IF(A54:A60=A57,E54:E60))</f>
        <v>48.217644249999999</v>
      </c>
      <c r="H57">
        <f>SUMPRODUCT(E55:E59,TRANSPOSE({-2,-1,0,1,2}))/10/E57*4</f>
        <v>2.2222220369315985E-2</v>
      </c>
    </row>
    <row r="58" spans="1:8" x14ac:dyDescent="0.25">
      <c r="A58">
        <f t="shared" si="2"/>
        <v>1963</v>
      </c>
      <c r="B58" t="s">
        <v>230</v>
      </c>
      <c r="C58" s="10" t="str">
        <f t="shared" si="0"/>
        <v>1963Q3</v>
      </c>
      <c r="D58" s="11">
        <f t="shared" si="1"/>
        <v>23284</v>
      </c>
      <c r="E58">
        <v>48.325426</v>
      </c>
      <c r="F58">
        <f>SUMPRODUCT(E57:E59,TRANSPOSE({-1,0,1}))/2/E58*4</f>
        <v>3.4063227916500856E-2</v>
      </c>
      <c r="G58">
        <f t="array" ref="G58">AVERAGE(IF(A55:A61=A58,E55:E61))</f>
        <v>48.217644249999999</v>
      </c>
      <c r="H58">
        <f>SUMPRODUCT(E56:E60,TRANSPOSE({-2,-1,0,1,2}))/10/E58*4</f>
        <v>2.6926198229478632E-2</v>
      </c>
    </row>
    <row r="59" spans="1:8" x14ac:dyDescent="0.25">
      <c r="A59">
        <f t="shared" si="2"/>
        <v>1963</v>
      </c>
      <c r="B59" t="s">
        <v>231</v>
      </c>
      <c r="C59" s="10" t="str">
        <f t="shared" si="0"/>
        <v>1963Q4</v>
      </c>
      <c r="D59" s="11">
        <f t="shared" si="1"/>
        <v>23375</v>
      </c>
      <c r="E59">
        <v>48.795746000000001</v>
      </c>
      <c r="F59">
        <f>SUMPRODUCT(E58:E60,TRANSPOSE({-1,0,1}))/2/E59*4</f>
        <v>2.7309265852806165E-2</v>
      </c>
      <c r="G59">
        <f t="array" ref="G59">AVERAGE(IF(A56:A62=A59,E56:E62))</f>
        <v>48.217644249999999</v>
      </c>
      <c r="H59">
        <f>SUMPRODUCT(E57:E61,TRANSPOSE({-2,-1,0,1,2}))/10/E59*4</f>
        <v>2.9236942089173015E-2</v>
      </c>
    </row>
    <row r="60" spans="1:8" x14ac:dyDescent="0.25">
      <c r="A60">
        <f t="shared" si="2"/>
        <v>1964</v>
      </c>
      <c r="B60" t="s">
        <v>226</v>
      </c>
      <c r="C60" s="10" t="str">
        <f t="shared" si="0"/>
        <v>1964Q1</v>
      </c>
      <c r="D60" s="11">
        <f t="shared" si="1"/>
        <v>23466</v>
      </c>
      <c r="E60">
        <v>48.991714000000002</v>
      </c>
      <c r="F60">
        <f>SUMPRODUCT(E59:E61,TRANSPOSE({-1,0,1}))/2/E60*4</f>
        <v>2.5600002482052357E-2</v>
      </c>
      <c r="G60">
        <f t="array" ref="G60">AVERAGE(IF(A57:A63=A60,E57:E63))</f>
        <v>49.893161000000006</v>
      </c>
      <c r="H60">
        <f>SUMPRODUCT(E58:E62,TRANSPOSE({-2,-1,0,1,2}))/10/E60*4</f>
        <v>3.5200009536306621E-2</v>
      </c>
    </row>
    <row r="61" spans="1:8" x14ac:dyDescent="0.25">
      <c r="A61">
        <f t="shared" si="2"/>
        <v>1964</v>
      </c>
      <c r="B61" t="s">
        <v>228</v>
      </c>
      <c r="C61" s="10" t="str">
        <f t="shared" si="0"/>
        <v>1964Q2</v>
      </c>
      <c r="D61" s="11">
        <f t="shared" si="1"/>
        <v>23558</v>
      </c>
      <c r="E61">
        <v>49.422840000000001</v>
      </c>
      <c r="F61">
        <f>SUMPRODUCT(E60:E62,TRANSPOSE({-1,0,1}))/2/E61*4</f>
        <v>4.7581280233997068E-2</v>
      </c>
      <c r="G61">
        <f t="array" ref="G61">AVERAGE(IF(A58:A64=A61,E58:E64))</f>
        <v>49.893161000000006</v>
      </c>
      <c r="H61">
        <f>SUMPRODUCT(E59:E63,TRANSPOSE({-2,-1,0,1,2}))/10/E61*4</f>
        <v>4.5043619508712898E-2</v>
      </c>
    </row>
    <row r="62" spans="1:8" x14ac:dyDescent="0.25">
      <c r="A62">
        <f t="shared" si="2"/>
        <v>1964</v>
      </c>
      <c r="B62" t="s">
        <v>230</v>
      </c>
      <c r="C62" s="10" t="str">
        <f t="shared" si="0"/>
        <v>1964Q3</v>
      </c>
      <c r="D62" s="11">
        <f t="shared" si="1"/>
        <v>23650</v>
      </c>
      <c r="E62">
        <v>50.167515000000002</v>
      </c>
      <c r="F62">
        <f>SUMPRODUCT(E61:E63,TRANSPOSE({-1,0,1}))/2/E62*4</f>
        <v>6.2500006229130503E-2</v>
      </c>
      <c r="G62">
        <f t="array" ref="G62">AVERAGE(IF(A59:A65=A62,E59:E65))</f>
        <v>49.893161000000006</v>
      </c>
      <c r="H62">
        <f>SUMPRODUCT(E60:E64,TRANSPOSE({-2,-1,0,1,2}))/10/E62*4</f>
        <v>4.625000062291304E-2</v>
      </c>
    </row>
    <row r="63" spans="1:8" x14ac:dyDescent="0.25">
      <c r="A63">
        <f t="shared" si="2"/>
        <v>1964</v>
      </c>
      <c r="B63" t="s">
        <v>231</v>
      </c>
      <c r="C63" s="10" t="str">
        <f t="shared" si="0"/>
        <v>1964Q4</v>
      </c>
      <c r="D63" s="11">
        <f t="shared" si="1"/>
        <v>23741</v>
      </c>
      <c r="E63">
        <v>50.990575</v>
      </c>
      <c r="F63">
        <f>SUMPRODUCT(E62:E64,TRANSPOSE({-1,0,1}))/2/E63*4</f>
        <v>3.6894700638304211E-2</v>
      </c>
      <c r="G63">
        <f t="array" ref="G63">AVERAGE(IF(A60:A66=A63,E60:E66))</f>
        <v>49.893161000000006</v>
      </c>
      <c r="H63">
        <f>SUMPRODUCT(E61:E65,TRANSPOSE({-2,-1,0,1,2}))/10/E63*4</f>
        <v>3.5049967567535902E-2</v>
      </c>
    </row>
    <row r="64" spans="1:8" x14ac:dyDescent="0.25">
      <c r="A64">
        <f t="shared" si="2"/>
        <v>1965</v>
      </c>
      <c r="B64" t="s">
        <v>226</v>
      </c>
      <c r="C64" s="10" t="str">
        <f t="shared" si="0"/>
        <v>1965Q1</v>
      </c>
      <c r="D64" s="11">
        <f t="shared" si="1"/>
        <v>23831</v>
      </c>
      <c r="E64">
        <v>51.108156000000001</v>
      </c>
      <c r="F64">
        <f>SUMPRODUCT(E63:E65,TRANSPOSE({-1,0,1}))/2/E64*4</f>
        <v>7.6687172982724365E-3</v>
      </c>
      <c r="G64">
        <f t="array" ref="G64">AVERAGE(IF(A61:A67=A64,E61:E67))</f>
        <v>51.588274500000004</v>
      </c>
      <c r="H64">
        <f>SUMPRODUCT(E62:E66,TRANSPOSE({-2,-1,0,1,2}))/10/E64*4</f>
        <v>2.7914112182016518E-2</v>
      </c>
    </row>
    <row r="65" spans="1:8" x14ac:dyDescent="0.25">
      <c r="A65">
        <f t="shared" si="2"/>
        <v>1965</v>
      </c>
      <c r="B65" t="s">
        <v>228</v>
      </c>
      <c r="C65" s="10" t="str">
        <f t="shared" si="0"/>
        <v>1965Q2</v>
      </c>
      <c r="D65" s="11">
        <f t="shared" si="1"/>
        <v>23923</v>
      </c>
      <c r="E65">
        <v>51.186542000000003</v>
      </c>
      <c r="F65">
        <f>SUMPRODUCT(E64:E66,TRANSPOSE({-1,0,1}))/2/E65*4</f>
        <v>2.9096476179226807E-2</v>
      </c>
      <c r="G65">
        <f t="array" ref="G65">AVERAGE(IF(A62:A68=A65,E62:E68))</f>
        <v>51.588274500000004</v>
      </c>
      <c r="H65">
        <f>SUMPRODUCT(E63:E67,TRANSPOSE({-2,-1,0,1,2}))/10/E65*4</f>
        <v>2.4808583474929851E-2</v>
      </c>
    </row>
    <row r="66" spans="1:8" x14ac:dyDescent="0.25">
      <c r="A66">
        <f t="shared" si="2"/>
        <v>1965</v>
      </c>
      <c r="B66" t="s">
        <v>230</v>
      </c>
      <c r="C66" s="10" t="str">
        <f t="shared" si="0"/>
        <v>1965Q3</v>
      </c>
      <c r="D66" s="11">
        <f t="shared" si="1"/>
        <v>24015</v>
      </c>
      <c r="E66">
        <v>51.852829999999997</v>
      </c>
      <c r="F66">
        <f>SUMPRODUCT(E65:E67,TRANSPOSE({-1,0,1}))/2/E66*4</f>
        <v>3.930462426062372E-2</v>
      </c>
      <c r="G66">
        <f t="array" ref="G66">AVERAGE(IF(A63:A69=A66,E63:E69))</f>
        <v>51.588274500000004</v>
      </c>
      <c r="H66">
        <f>SUMPRODUCT(E64:E68,TRANSPOSE({-2,-1,0,1,2}))/10/E66*4</f>
        <v>3.023672960569369E-2</v>
      </c>
    </row>
    <row r="67" spans="1:8" x14ac:dyDescent="0.25">
      <c r="A67">
        <f t="shared" si="2"/>
        <v>1965</v>
      </c>
      <c r="B67" t="s">
        <v>231</v>
      </c>
      <c r="C67" s="10" t="str">
        <f t="shared" si="0"/>
        <v>1965Q4</v>
      </c>
      <c r="D67" s="11">
        <f t="shared" si="1"/>
        <v>24106</v>
      </c>
      <c r="E67">
        <v>52.205570000000002</v>
      </c>
      <c r="F67">
        <f>SUMPRODUCT(E66:E68,TRANSPOSE({-1,0,1}))/2/E67*4</f>
        <v>2.7033015825706067E-2</v>
      </c>
      <c r="G67">
        <f t="array" ref="G67">AVERAGE(IF(A64:A70=A67,E64:E70))</f>
        <v>51.588274500000004</v>
      </c>
      <c r="H67">
        <f>SUMPRODUCT(E65:E69,TRANSPOSE({-2,-1,0,1,2}))/10/E67*4</f>
        <v>3.1172374901758747E-2</v>
      </c>
    </row>
    <row r="68" spans="1:8" x14ac:dyDescent="0.25">
      <c r="A68">
        <f t="shared" si="2"/>
        <v>1966</v>
      </c>
      <c r="B68" t="s">
        <v>226</v>
      </c>
      <c r="C68" s="10" t="str">
        <f t="shared" si="0"/>
        <v>1966Q1</v>
      </c>
      <c r="D68" s="11">
        <f t="shared" si="1"/>
        <v>24196</v>
      </c>
      <c r="E68">
        <v>52.558467</v>
      </c>
      <c r="F68">
        <f>SUMPRODUCT(E67:E69,TRANSPOSE({-1,0,1}))/2/E68*4</f>
        <v>2.5204996941786781E-2</v>
      </c>
      <c r="G68">
        <f t="array" ref="G68">AVERAGE(IF(A65:A71=A68,E65:E71))</f>
        <v>53.009778750000002</v>
      </c>
      <c r="H68">
        <f>SUMPRODUCT(E66:E70,TRANSPOSE({-2,-1,0,1,2}))/10/E68*4</f>
        <v>2.5202607222162811E-2</v>
      </c>
    </row>
    <row r="69" spans="1:8" x14ac:dyDescent="0.25">
      <c r="A69">
        <f t="shared" si="2"/>
        <v>1966</v>
      </c>
      <c r="B69" t="s">
        <v>228</v>
      </c>
      <c r="C69" s="10" t="str">
        <f t="shared" ref="C69:C132" si="3">CONCATENATE(A69,B69)</f>
        <v>1966Q2</v>
      </c>
      <c r="D69" s="11">
        <f t="shared" ref="D69:D132" si="4">DATE(YEAR(D68),MONTH(D68)+3,DAY(D68))</f>
        <v>24288</v>
      </c>
      <c r="E69">
        <v>52.867938000000002</v>
      </c>
      <c r="F69">
        <f>SUMPRODUCT(E68:E70,TRANSPOSE({-1,0,1}))/2/E69*4</f>
        <v>2.3414644997124607E-2</v>
      </c>
      <c r="G69">
        <f t="array" ref="G69">AVERAGE(IF(A66:A72=A69,E66:E72))</f>
        <v>53.009778750000002</v>
      </c>
      <c r="H69">
        <f>SUMPRODUCT(E67:E71,TRANSPOSE({-2,-1,0,1,2}))/10/E69*4</f>
        <v>2.3291273436841863E-2</v>
      </c>
    </row>
    <row r="70" spans="1:8" x14ac:dyDescent="0.25">
      <c r="A70">
        <f t="shared" si="2"/>
        <v>1966</v>
      </c>
      <c r="B70" t="s">
        <v>230</v>
      </c>
      <c r="C70" s="10" t="str">
        <f t="shared" si="3"/>
        <v>1966Q3</v>
      </c>
      <c r="D70" s="11">
        <f t="shared" si="4"/>
        <v>24380</v>
      </c>
      <c r="E70">
        <v>53.177408999999997</v>
      </c>
      <c r="F70">
        <f>SUMPRODUCT(E69:E71,TRANSPOSE({-1,0,1}))/2/E70*4</f>
        <v>2.1338497330699219E-2</v>
      </c>
      <c r="G70">
        <f t="array" ref="G70">AVERAGE(IF(A67:A73=A70,E67:E73))</f>
        <v>53.009778750000002</v>
      </c>
      <c r="H70">
        <f>SUMPRODUCT(E68:E72,TRANSPOSE({-2,-1,0,1,2}))/10/E70*4</f>
        <v>3.7633371719934784E-2</v>
      </c>
    </row>
    <row r="71" spans="1:8" x14ac:dyDescent="0.25">
      <c r="A71">
        <f t="shared" si="2"/>
        <v>1966</v>
      </c>
      <c r="B71" t="s">
        <v>231</v>
      </c>
      <c r="C71" s="10" t="str">
        <f t="shared" si="3"/>
        <v>1966Q4</v>
      </c>
      <c r="D71" s="11">
        <f t="shared" si="4"/>
        <v>24471</v>
      </c>
      <c r="E71">
        <v>53.435301000000003</v>
      </c>
      <c r="F71">
        <f>SUMPRODUCT(E70:E72,TRANSPOSE({-1,0,1}))/2/E71*4</f>
        <v>5.9845569130414451E-2</v>
      </c>
      <c r="G71">
        <f t="array" ref="G71">AVERAGE(IF(A68:A74=A71,E68:E74))</f>
        <v>53.009778750000002</v>
      </c>
      <c r="H71">
        <f>SUMPRODUCT(E69:E73,TRANSPOSE({-2,-1,0,1,2}))/10/E71*4</f>
        <v>6.2934358692954689E-2</v>
      </c>
    </row>
    <row r="72" spans="1:8" x14ac:dyDescent="0.25">
      <c r="A72">
        <f t="shared" ref="A72:A135" si="5">A68+1</f>
        <v>1967</v>
      </c>
      <c r="B72" t="s">
        <v>226</v>
      </c>
      <c r="C72" s="10" t="str">
        <f t="shared" si="3"/>
        <v>1967Q1</v>
      </c>
      <c r="D72" s="11">
        <f t="shared" si="4"/>
        <v>24561</v>
      </c>
      <c r="E72">
        <v>54.776342</v>
      </c>
      <c r="F72">
        <f>SUMPRODUCT(E71:E73,TRANSPOSE({-1,0,1}))/2/E72*4</f>
        <v>0.10357814693065845</v>
      </c>
      <c r="G72">
        <f t="array" ref="G72">AVERAGE(IF(A69:A75=A72,E69:E75))</f>
        <v>56.220538750000003</v>
      </c>
      <c r="H72">
        <f>SUMPRODUCT(E70:E74,TRANSPOSE({-2,-1,0,1,2}))/10/E72*4</f>
        <v>7.4952913066009416E-2</v>
      </c>
    </row>
    <row r="73" spans="1:8" x14ac:dyDescent="0.25">
      <c r="A73">
        <f t="shared" si="5"/>
        <v>1967</v>
      </c>
      <c r="B73" t="s">
        <v>228</v>
      </c>
      <c r="C73" s="10" t="str">
        <f t="shared" si="3"/>
        <v>1967Q2</v>
      </c>
      <c r="D73" s="11">
        <f t="shared" si="4"/>
        <v>24653</v>
      </c>
      <c r="E73">
        <v>56.272117000000001</v>
      </c>
      <c r="F73">
        <f>SUMPRODUCT(E72:E74,TRANSPOSE({-1,0,1}))/2/E73*4</f>
        <v>7.5160385382337713E-2</v>
      </c>
      <c r="G73">
        <f t="array" ref="G73">AVERAGE(IF(A70:A76=A73,E70:E76))</f>
        <v>56.220538750000003</v>
      </c>
      <c r="H73">
        <f>SUMPRODUCT(E71:E75,TRANSPOSE({-2,-1,0,1,2}))/10/E73*4</f>
        <v>6.4894583582131626E-2</v>
      </c>
    </row>
    <row r="74" spans="1:8" x14ac:dyDescent="0.25">
      <c r="A74">
        <f t="shared" si="5"/>
        <v>1967</v>
      </c>
      <c r="B74" t="s">
        <v>230</v>
      </c>
      <c r="C74" s="10" t="str">
        <f t="shared" si="3"/>
        <v>1967Q3</v>
      </c>
      <c r="D74" s="11">
        <f t="shared" si="4"/>
        <v>24745</v>
      </c>
      <c r="E74">
        <v>56.891058999999998</v>
      </c>
      <c r="F74">
        <f>SUMPRODUCT(E73:E75,TRANSPOSE({-1,0,1}))/2/E74*4</f>
        <v>2.3572069558416772E-2</v>
      </c>
      <c r="G74">
        <f t="array" ref="G74">AVERAGE(IF(A71:A77=A74,E71:E77))</f>
        <v>56.220538750000003</v>
      </c>
      <c r="H74">
        <f>SUMPRODUCT(E72:E76,TRANSPOSE({-2,-1,0,1,2}))/10/E74*4</f>
        <v>4.3155027224928179E-2</v>
      </c>
    </row>
    <row r="75" spans="1:8" x14ac:dyDescent="0.25">
      <c r="A75">
        <f t="shared" si="5"/>
        <v>1967</v>
      </c>
      <c r="B75" t="s">
        <v>231</v>
      </c>
      <c r="C75" s="10" t="str">
        <f t="shared" si="3"/>
        <v>1967Q4</v>
      </c>
      <c r="D75" s="11">
        <f t="shared" si="4"/>
        <v>24836</v>
      </c>
      <c r="E75">
        <v>56.942636999999998</v>
      </c>
      <c r="F75">
        <f>SUMPRODUCT(E74:E76,TRANSPOSE({-1,0,1}))/2/E75*4</f>
        <v>2.1739140742639093E-2</v>
      </c>
      <c r="G75">
        <f t="array" ref="G75">AVERAGE(IF(A72:A78=A75,E72:E78))</f>
        <v>56.220538750000003</v>
      </c>
      <c r="H75">
        <f>SUMPRODUCT(E73:E77,TRANSPOSE({-2,-1,0,1,2}))/10/E75*4</f>
        <v>3.2608704089345249E-2</v>
      </c>
    </row>
    <row r="76" spans="1:8" x14ac:dyDescent="0.25">
      <c r="A76">
        <f t="shared" si="5"/>
        <v>1968</v>
      </c>
      <c r="B76" t="s">
        <v>226</v>
      </c>
      <c r="C76" s="10" t="str">
        <f t="shared" si="3"/>
        <v>1968Q1</v>
      </c>
      <c r="D76" s="11">
        <f t="shared" si="4"/>
        <v>24927</v>
      </c>
      <c r="E76">
        <v>57.510001000000003</v>
      </c>
      <c r="F76">
        <f>SUMPRODUCT(E75:E77,TRANSPOSE({-1,0,1}))/2/E76*4</f>
        <v>4.663679279017937E-2</v>
      </c>
      <c r="G76">
        <f t="array" ref="G76">AVERAGE(IF(A73:A79=A76,E73:E79))</f>
        <v>58.644727249999995</v>
      </c>
      <c r="H76">
        <f>SUMPRODUCT(E74:E78,TRANSPOSE({-2,-1,0,1,2}))/10/E76*4</f>
        <v>3.8026909441368412E-2</v>
      </c>
    </row>
    <row r="77" spans="1:8" x14ac:dyDescent="0.25">
      <c r="A77">
        <f t="shared" si="5"/>
        <v>1968</v>
      </c>
      <c r="B77" t="s">
        <v>228</v>
      </c>
      <c r="C77" s="10" t="str">
        <f t="shared" si="3"/>
        <v>1968Q2</v>
      </c>
      <c r="D77" s="11">
        <f t="shared" si="4"/>
        <v>25019</v>
      </c>
      <c r="E77">
        <v>58.283678000000002</v>
      </c>
      <c r="F77">
        <f>SUMPRODUCT(E76:E78,TRANSPOSE({-1,0,1}))/2/E77*4</f>
        <v>4.9557510766564714E-2</v>
      </c>
      <c r="G77">
        <f t="array" ref="G77">AVERAGE(IF(A74:A80=A77,E74:E80))</f>
        <v>58.644727249999995</v>
      </c>
      <c r="H77">
        <f>SUMPRODUCT(E75:E79,TRANSPOSE({-2,-1,0,1,2}))/10/E77*4</f>
        <v>4.955752449253456E-2</v>
      </c>
    </row>
    <row r="78" spans="1:8" x14ac:dyDescent="0.25">
      <c r="A78">
        <f t="shared" si="5"/>
        <v>1968</v>
      </c>
      <c r="B78" t="s">
        <v>230</v>
      </c>
      <c r="C78" s="10" t="str">
        <f t="shared" si="3"/>
        <v>1968Q3</v>
      </c>
      <c r="D78" s="11">
        <f t="shared" si="4"/>
        <v>25111</v>
      </c>
      <c r="E78">
        <v>58.954197999999998</v>
      </c>
      <c r="F78">
        <f>SUMPRODUCT(E77:E79,TRANSPOSE({-1,0,1}))/2/E78*4</f>
        <v>5.2493428881858373E-2</v>
      </c>
      <c r="G78">
        <f t="array" ref="G78">AVERAGE(IF(A75:A81=A78,E75:E81))</f>
        <v>58.644727249999995</v>
      </c>
      <c r="H78">
        <f>SUMPRODUCT(E76:E80,TRANSPOSE({-2,-1,0,1,2}))/10/E78*4</f>
        <v>5.3193348504206511E-2</v>
      </c>
    </row>
    <row r="79" spans="1:8" x14ac:dyDescent="0.25">
      <c r="A79">
        <f t="shared" si="5"/>
        <v>1968</v>
      </c>
      <c r="B79" t="s">
        <v>231</v>
      </c>
      <c r="C79" s="10" t="str">
        <f t="shared" si="3"/>
        <v>1968Q4</v>
      </c>
      <c r="D79" s="11">
        <f t="shared" si="4"/>
        <v>25202</v>
      </c>
      <c r="E79">
        <v>59.831032</v>
      </c>
      <c r="F79">
        <f>SUMPRODUCT(E78:E80,TRANSPOSE({-1,0,1}))/2/E79*4</f>
        <v>5.6896561637111841E-2</v>
      </c>
      <c r="G79">
        <f t="array" ref="G79">AVERAGE(IF(A76:A82=A79,E76:E82))</f>
        <v>58.644727249999995</v>
      </c>
      <c r="H79">
        <f>SUMPRODUCT(E77:E81,TRANSPOSE({-2,-1,0,1,2}))/10/E79*4</f>
        <v>5.2068966485485285E-2</v>
      </c>
    </row>
    <row r="80" spans="1:8" x14ac:dyDescent="0.25">
      <c r="A80">
        <f t="shared" si="5"/>
        <v>1969</v>
      </c>
      <c r="B80" t="s">
        <v>226</v>
      </c>
      <c r="C80" s="10" t="str">
        <f t="shared" si="3"/>
        <v>1969Q1</v>
      </c>
      <c r="D80" s="11">
        <f t="shared" si="4"/>
        <v>25292</v>
      </c>
      <c r="E80">
        <v>60.656288000000004</v>
      </c>
      <c r="F80">
        <f>SUMPRODUCT(E79:E81,TRANSPOSE({-1,0,1}))/2/E80*4</f>
        <v>4.9319734171665741E-2</v>
      </c>
      <c r="G80">
        <f t="array" ref="G80">AVERAGE(IF(A77:A83=A80,E77:E83))</f>
        <v>61.533121999999999</v>
      </c>
      <c r="H80">
        <f>SUMPRODUCT(E78:E82,TRANSPOSE({-2,-1,0,1,2}))/10/E80*4</f>
        <v>4.9319734171665693E-2</v>
      </c>
    </row>
    <row r="81" spans="1:8" x14ac:dyDescent="0.25">
      <c r="A81">
        <f t="shared" si="5"/>
        <v>1969</v>
      </c>
      <c r="B81" t="s">
        <v>228</v>
      </c>
      <c r="C81" s="10" t="str">
        <f t="shared" si="3"/>
        <v>1969Q2</v>
      </c>
      <c r="D81" s="11">
        <f t="shared" si="4"/>
        <v>25384</v>
      </c>
      <c r="E81">
        <v>61.326808</v>
      </c>
      <c r="F81">
        <f>SUMPRODUCT(E80:E82,TRANSPOSE({-1,0,1}))/2/E81*4</f>
        <v>4.2052147895908533E-2</v>
      </c>
      <c r="G81">
        <f t="array" ref="G81">AVERAGE(IF(A78:A84=A81,E78:E84))</f>
        <v>61.533121999999999</v>
      </c>
      <c r="H81">
        <f>SUMPRODUCT(E79:E83,TRANSPOSE({-2,-1,0,1,2}))/10/E81*4</f>
        <v>3.9360809386981326E-2</v>
      </c>
    </row>
    <row r="82" spans="1:8" x14ac:dyDescent="0.25">
      <c r="A82">
        <f t="shared" si="5"/>
        <v>1969</v>
      </c>
      <c r="B82" t="s">
        <v>230</v>
      </c>
      <c r="C82" s="10" t="str">
        <f t="shared" si="3"/>
        <v>1969Q3</v>
      </c>
      <c r="D82" s="11">
        <f t="shared" si="4"/>
        <v>25476</v>
      </c>
      <c r="E82">
        <v>61.945749999999997</v>
      </c>
      <c r="F82">
        <f>SUMPRODUCT(E81:E83,TRANSPOSE({-1,0,1}))/2/E82*4</f>
        <v>2.8309738763353496E-2</v>
      </c>
      <c r="G82">
        <f t="array" ref="G82">AVERAGE(IF(A79:A85=A82,E79:E85))</f>
        <v>61.533121999999999</v>
      </c>
      <c r="H82">
        <f>SUMPRODUCT(E80:E84,TRANSPOSE({-2,-1,0,1,2}))/10/E82*4</f>
        <v>4.2964200126723751E-2</v>
      </c>
    </row>
    <row r="83" spans="1:8" x14ac:dyDescent="0.25">
      <c r="A83">
        <f t="shared" si="5"/>
        <v>1969</v>
      </c>
      <c r="B83" t="s">
        <v>231</v>
      </c>
      <c r="C83" s="10" t="str">
        <f t="shared" si="3"/>
        <v>1969Q4</v>
      </c>
      <c r="D83" s="11">
        <f t="shared" si="4"/>
        <v>25567</v>
      </c>
      <c r="E83">
        <v>62.203642000000002</v>
      </c>
      <c r="F83">
        <f>SUMPRODUCT(E82:E84,TRANSPOSE({-1,0,1}))/2/E83*4</f>
        <v>5.1409626465280037E-2</v>
      </c>
      <c r="G83">
        <f t="array" ref="G83">AVERAGE(IF(A80:A86=A83,E80:E86))</f>
        <v>61.533121999999999</v>
      </c>
      <c r="H83">
        <f>SUMPRODUCT(E81:E85,TRANSPOSE({-2,-1,0,1,2}))/10/E83*4</f>
        <v>5.140962646527994E-2</v>
      </c>
    </row>
    <row r="84" spans="1:8" x14ac:dyDescent="0.25">
      <c r="A84">
        <f t="shared" si="5"/>
        <v>1970</v>
      </c>
      <c r="B84" t="s">
        <v>226</v>
      </c>
      <c r="C84" s="10" t="str">
        <f t="shared" si="3"/>
        <v>1970Q1</v>
      </c>
      <c r="D84" s="11">
        <f t="shared" si="4"/>
        <v>25657</v>
      </c>
      <c r="E84">
        <v>63.544682999999999</v>
      </c>
      <c r="F84">
        <f>SUMPRODUCT(E83:E85,TRANSPOSE({-1,0,1}))/2/E84*4</f>
        <v>7.3051965653837703E-2</v>
      </c>
      <c r="G84">
        <f t="array" ref="G84">AVERAGE(IF(A81:A87=A84,E81:E87))</f>
        <v>65.543348499999993</v>
      </c>
      <c r="H84">
        <f>SUMPRODUCT(E82:E86,TRANSPOSE({-2,-1,0,1,2}))/10/E84*4</f>
        <v>6.2012980692656781E-2</v>
      </c>
    </row>
    <row r="85" spans="1:8" x14ac:dyDescent="0.25">
      <c r="A85">
        <f t="shared" si="5"/>
        <v>1970</v>
      </c>
      <c r="B85" t="s">
        <v>228</v>
      </c>
      <c r="C85" s="10" t="str">
        <f t="shared" si="3"/>
        <v>1970Q2</v>
      </c>
      <c r="D85" s="11">
        <f t="shared" si="4"/>
        <v>25749</v>
      </c>
      <c r="E85">
        <v>64.524674000000005</v>
      </c>
      <c r="F85">
        <f>SUMPRODUCT(E84:E86,TRANSPOSE({-1,0,1}))/2/E85*4</f>
        <v>6.7146251680403626E-2</v>
      </c>
      <c r="G85">
        <f t="array" ref="G85">AVERAGE(IF(A82:A88=A85,E82:E88))</f>
        <v>65.543348499999993</v>
      </c>
      <c r="H85">
        <f>SUMPRODUCT(E83:E87,TRANSPOSE({-2,-1,0,1,2}))/10/E85*4</f>
        <v>9.0167857337799098E-2</v>
      </c>
    </row>
    <row r="86" spans="1:8" x14ac:dyDescent="0.25">
      <c r="A86">
        <f t="shared" si="5"/>
        <v>1970</v>
      </c>
      <c r="B86" t="s">
        <v>230</v>
      </c>
      <c r="C86" s="10" t="str">
        <f t="shared" si="3"/>
        <v>1970Q3</v>
      </c>
      <c r="D86" s="11">
        <f t="shared" si="4"/>
        <v>25841</v>
      </c>
      <c r="E86">
        <v>65.710977999999997</v>
      </c>
      <c r="F86">
        <f>SUMPRODUCT(E85:E87,TRANSPOSE({-1,0,1}))/2/E86*4</f>
        <v>0.11773938290798197</v>
      </c>
      <c r="G86">
        <f t="array" ref="G86">AVERAGE(IF(A83:A89=A86,E83:E89))</f>
        <v>65.543348499999993</v>
      </c>
      <c r="H86">
        <f>SUMPRODUCT(E84:E88,TRANSPOSE({-2,-1,0,1,2}))/10/E86*4</f>
        <v>0.10329668202472954</v>
      </c>
    </row>
    <row r="87" spans="1:8" x14ac:dyDescent="0.25">
      <c r="A87">
        <f t="shared" si="5"/>
        <v>1970</v>
      </c>
      <c r="B87" t="s">
        <v>231</v>
      </c>
      <c r="C87" s="10" t="str">
        <f t="shared" si="3"/>
        <v>1970Q4</v>
      </c>
      <c r="D87" s="11">
        <f t="shared" si="4"/>
        <v>25932</v>
      </c>
      <c r="E87">
        <v>68.393058999999994</v>
      </c>
      <c r="F87">
        <f>SUMPRODUCT(E86:E88,TRANSPOSE({-1,0,1}))/2/E87*4</f>
        <v>0.12820511508338875</v>
      </c>
      <c r="G87">
        <f t="array" ref="G87">AVERAGE(IF(A84:A90=A87,E84:E90))</f>
        <v>65.543348499999993</v>
      </c>
      <c r="H87">
        <f>SUMPRODUCT(E85:E89,TRANSPOSE({-2,-1,0,1,2}))/10/E87*4</f>
        <v>0.10889893373536626</v>
      </c>
    </row>
    <row r="88" spans="1:8" x14ac:dyDescent="0.25">
      <c r="A88">
        <f t="shared" si="5"/>
        <v>1971</v>
      </c>
      <c r="B88" t="s">
        <v>226</v>
      </c>
      <c r="C88" s="10" t="str">
        <f t="shared" si="3"/>
        <v>1971Q1</v>
      </c>
      <c r="D88" s="11">
        <f t="shared" si="4"/>
        <v>26022</v>
      </c>
      <c r="E88">
        <v>70.095147999999995</v>
      </c>
      <c r="F88">
        <f>SUMPRODUCT(E87:E89,TRANSPOSE({-1,0,1}))/2/E88*4</f>
        <v>9.2715233299743127E-2</v>
      </c>
      <c r="G88">
        <f t="array" ref="G88">AVERAGE(IF(A85:A91=A88,E85:E91))</f>
        <v>72.351707000000005</v>
      </c>
      <c r="H88">
        <f>SUMPRODUCT(E86:E90,TRANSPOSE({-2,-1,0,1,2}))/10/E88*4</f>
        <v>0.1021339280145326</v>
      </c>
    </row>
    <row r="89" spans="1:8" x14ac:dyDescent="0.25">
      <c r="A89">
        <f t="shared" si="5"/>
        <v>1971</v>
      </c>
      <c r="B89" t="s">
        <v>228</v>
      </c>
      <c r="C89" s="10" t="str">
        <f t="shared" si="3"/>
        <v>1971Q2</v>
      </c>
      <c r="D89" s="11">
        <f t="shared" si="4"/>
        <v>26114</v>
      </c>
      <c r="E89">
        <v>71.642503000000005</v>
      </c>
      <c r="F89">
        <f>SUMPRODUCT(E88:E90,TRANSPOSE({-1,0,1}))/2/E89*4</f>
        <v>8.2073458544573916E-2</v>
      </c>
      <c r="G89">
        <f t="array" ref="G89">AVERAGE(IF(A86:A92=A89,E86:E92))</f>
        <v>72.351707000000005</v>
      </c>
      <c r="H89">
        <f>SUMPRODUCT(E87:E91,TRANSPOSE({-2,-1,0,1,2}))/10/E89*4</f>
        <v>8.6105121145753527E-2</v>
      </c>
    </row>
    <row r="90" spans="1:8" x14ac:dyDescent="0.25">
      <c r="A90">
        <f t="shared" si="5"/>
        <v>1971</v>
      </c>
      <c r="B90" t="s">
        <v>230</v>
      </c>
      <c r="C90" s="10" t="str">
        <f t="shared" si="3"/>
        <v>1971Q3</v>
      </c>
      <c r="D90" s="11">
        <f t="shared" si="4"/>
        <v>26206</v>
      </c>
      <c r="E90">
        <v>73.035122000000001</v>
      </c>
      <c r="F90">
        <f>SUMPRODUCT(E89:E91,TRANSPOSE({-1,0,1}))/2/E90*4</f>
        <v>8.1920914707310236E-2</v>
      </c>
      <c r="G90">
        <f t="array" ref="G90">AVERAGE(IF(A87:A93=A90,E87:E93))</f>
        <v>72.351707000000005</v>
      </c>
      <c r="H90">
        <f>SUMPRODUCT(E88:E92,TRANSPOSE({-2,-1,0,1,2}))/10/E90*4</f>
        <v>8.1355948169704012E-2</v>
      </c>
    </row>
    <row r="91" spans="1:8" x14ac:dyDescent="0.25">
      <c r="A91">
        <f t="shared" si="5"/>
        <v>1971</v>
      </c>
      <c r="B91" t="s">
        <v>231</v>
      </c>
      <c r="C91" s="10" t="str">
        <f t="shared" si="3"/>
        <v>1971Q4</v>
      </c>
      <c r="D91" s="11">
        <f t="shared" si="4"/>
        <v>26297</v>
      </c>
      <c r="E91">
        <v>74.634055000000004</v>
      </c>
      <c r="F91">
        <f>SUMPRODUCT(E90:E92,TRANSPOSE({-1,0,1}))/2/E91*4</f>
        <v>8.016587066051814E-2</v>
      </c>
      <c r="G91">
        <f t="array" ref="G91">AVERAGE(IF(A88:A94=A91,E88:E94))</f>
        <v>72.351707000000005</v>
      </c>
      <c r="H91">
        <f>SUMPRODUCT(E89:E93,TRANSPOSE({-2,-1,0,1,2}))/10/E91*4</f>
        <v>7.2978577942736683E-2</v>
      </c>
    </row>
    <row r="92" spans="1:8" x14ac:dyDescent="0.25">
      <c r="A92">
        <f t="shared" si="5"/>
        <v>1972</v>
      </c>
      <c r="B92" t="s">
        <v>226</v>
      </c>
      <c r="C92" s="10" t="str">
        <f t="shared" si="3"/>
        <v>1972Q1</v>
      </c>
      <c r="D92" s="11">
        <f t="shared" si="4"/>
        <v>26388</v>
      </c>
      <c r="E92">
        <v>76.026674</v>
      </c>
      <c r="F92">
        <f>SUMPRODUCT(E91:E93,TRANSPOSE({-1,0,1}))/2/E92*4</f>
        <v>6.1058333289708049E-2</v>
      </c>
      <c r="G92">
        <f t="array" ref="G92">AVERAGE(IF(A89:A95=A92,E89:E95))</f>
        <v>77.367714000000007</v>
      </c>
      <c r="H92">
        <f>SUMPRODUCT(E90:E94,TRANSPOSE({-2,-1,0,1,2}))/10/E92*4</f>
        <v>6.2143825994545078E-2</v>
      </c>
    </row>
    <row r="93" spans="1:8" x14ac:dyDescent="0.25">
      <c r="A93">
        <f t="shared" si="5"/>
        <v>1972</v>
      </c>
      <c r="B93" t="s">
        <v>228</v>
      </c>
      <c r="C93" s="10" t="str">
        <f t="shared" si="3"/>
        <v>1972Q2</v>
      </c>
      <c r="D93" s="11">
        <f t="shared" si="4"/>
        <v>26480</v>
      </c>
      <c r="E93">
        <v>76.955085999999994</v>
      </c>
      <c r="F93">
        <f>SUMPRODUCT(E92:E94,TRANSPOSE({-1,0,1}))/2/E93*4</f>
        <v>4.5576402838403814E-2</v>
      </c>
      <c r="G93">
        <f t="array" ref="G93">AVERAGE(IF(A90:A96=A93,E90:E96))</f>
        <v>77.367714000000007</v>
      </c>
      <c r="H93">
        <f>SUMPRODUCT(E91:E95,TRANSPOSE({-2,-1,0,1,2}))/10/E93*4</f>
        <v>5.1474523724137085E-2</v>
      </c>
    </row>
    <row r="94" spans="1:8" x14ac:dyDescent="0.25">
      <c r="A94">
        <f t="shared" si="5"/>
        <v>1972</v>
      </c>
      <c r="B94" t="s">
        <v>230</v>
      </c>
      <c r="C94" s="10" t="str">
        <f t="shared" si="3"/>
        <v>1972Q3</v>
      </c>
      <c r="D94" s="11">
        <f t="shared" si="4"/>
        <v>26572</v>
      </c>
      <c r="E94">
        <v>77.780342000000005</v>
      </c>
      <c r="F94">
        <f>SUMPRODUCT(E93:E95,TRANSPOSE({-1,0,1}))/2/E94*4</f>
        <v>4.5092833353702781E-2</v>
      </c>
      <c r="G94">
        <f t="array" ref="G94">AVERAGE(IF(A91:A97=A94,E91:E97))</f>
        <v>77.367714000000007</v>
      </c>
      <c r="H94">
        <f>SUMPRODUCT(E92:E96,TRANSPOSE({-2,-1,0,1,2}))/10/E94*4</f>
        <v>5.5702907554713514E-2</v>
      </c>
    </row>
    <row r="95" spans="1:8" x14ac:dyDescent="0.25">
      <c r="A95">
        <f t="shared" si="5"/>
        <v>1972</v>
      </c>
      <c r="B95" t="s">
        <v>231</v>
      </c>
      <c r="C95" s="10" t="str">
        <f t="shared" si="3"/>
        <v>1972Q4</v>
      </c>
      <c r="D95" s="11">
        <f t="shared" si="4"/>
        <v>26663</v>
      </c>
      <c r="E95">
        <v>78.708753999999999</v>
      </c>
      <c r="F95">
        <f>SUMPRODUCT(E94:E96,TRANSPOSE({-1,0,1}))/2/E95*4</f>
        <v>7.0773245883170632E-2</v>
      </c>
      <c r="G95">
        <f t="array" ref="G95">AVERAGE(IF(A92:A98=A95,E92:E98))</f>
        <v>77.367714000000007</v>
      </c>
      <c r="H95">
        <f>SUMPRODUCT(E93:E97,TRANSPOSE({-2,-1,0,1,2}))/10/E95*4</f>
        <v>7.3394494340489849E-2</v>
      </c>
    </row>
    <row r="96" spans="1:8" x14ac:dyDescent="0.25">
      <c r="A96">
        <f t="shared" si="5"/>
        <v>1973</v>
      </c>
      <c r="B96" t="s">
        <v>226</v>
      </c>
      <c r="C96" s="10" t="str">
        <f t="shared" si="3"/>
        <v>1973Q1</v>
      </c>
      <c r="D96" s="11">
        <f t="shared" si="4"/>
        <v>26753</v>
      </c>
      <c r="E96">
        <v>80.565579</v>
      </c>
      <c r="F96">
        <f>SUMPRODUCT(E95:E97,TRANSPOSE({-1,0,1}))/2/E96*4</f>
        <v>0.10115237923133419</v>
      </c>
      <c r="G96">
        <f t="array" ref="G96">AVERAGE(IF(A93:A99=A96,E93:E99))</f>
        <v>83.686077000000012</v>
      </c>
      <c r="H96">
        <f>SUMPRODUCT(E94:E98,TRANSPOSE({-2,-1,0,1,2}))/10/E96*4</f>
        <v>8.8860430085160785E-2</v>
      </c>
    </row>
    <row r="97" spans="1:8" x14ac:dyDescent="0.25">
      <c r="A97">
        <f t="shared" si="5"/>
        <v>1973</v>
      </c>
      <c r="B97" t="s">
        <v>228</v>
      </c>
      <c r="C97" s="10" t="str">
        <f t="shared" si="3"/>
        <v>1973Q2</v>
      </c>
      <c r="D97" s="11">
        <f t="shared" si="4"/>
        <v>26845</v>
      </c>
      <c r="E97">
        <v>82.783454000000006</v>
      </c>
      <c r="F97">
        <f>SUMPRODUCT(E96:E98,TRANSPOSE({-1,0,1}))/2/E97*4</f>
        <v>9.9688471563411665E-2</v>
      </c>
      <c r="G97">
        <f t="array" ref="G97">AVERAGE(IF(A94:A100=A97,E94:E100))</f>
        <v>83.686077000000012</v>
      </c>
      <c r="H97">
        <f>SUMPRODUCT(E95:E99,TRANSPOSE({-2,-1,0,1,2}))/10/E97*4</f>
        <v>9.7196263398238891E-2</v>
      </c>
    </row>
    <row r="98" spans="1:8" x14ac:dyDescent="0.25">
      <c r="A98">
        <f t="shared" si="5"/>
        <v>1973</v>
      </c>
      <c r="B98" t="s">
        <v>230</v>
      </c>
      <c r="C98" s="10" t="str">
        <f t="shared" si="3"/>
        <v>1973Q3</v>
      </c>
      <c r="D98" s="11">
        <f t="shared" si="4"/>
        <v>26937</v>
      </c>
      <c r="E98">
        <v>84.691856999999999</v>
      </c>
      <c r="F98">
        <f>SUMPRODUCT(E97:E99,TRANSPOSE({-1,0,1}))/2/E98*4</f>
        <v>9.2570033031628848E-2</v>
      </c>
      <c r="G98">
        <f t="array" ref="G98">AVERAGE(IF(A95:A101=A98,E95:E101))</f>
        <v>83.686077000000012</v>
      </c>
      <c r="H98">
        <f>SUMPRODUCT(E96:E100,TRANSPOSE({-2,-1,0,1,2}))/10/E98*4</f>
        <v>9.6954936293343993E-2</v>
      </c>
    </row>
    <row r="99" spans="1:8" x14ac:dyDescent="0.25">
      <c r="A99">
        <f t="shared" si="5"/>
        <v>1973</v>
      </c>
      <c r="B99" t="s">
        <v>231</v>
      </c>
      <c r="C99" s="10" t="str">
        <f t="shared" si="3"/>
        <v>1973Q4</v>
      </c>
      <c r="D99" s="11">
        <f t="shared" si="4"/>
        <v>27028</v>
      </c>
      <c r="E99">
        <v>86.703417999999999</v>
      </c>
      <c r="F99">
        <f>SUMPRODUCT(E98:E100,TRANSPOSE({-1,0,1}))/2/E99*4</f>
        <v>9.6371218029720651E-2</v>
      </c>
      <c r="G99">
        <f t="array" ref="G99">AVERAGE(IF(A96:A102=A99,E96:E102))</f>
        <v>83.686077000000012</v>
      </c>
      <c r="H99">
        <f>SUMPRODUCT(E97:E101,TRANSPOSE({-2,-1,0,1,2}))/10/E99*4</f>
        <v>9.5419393962069707E-2</v>
      </c>
    </row>
    <row r="100" spans="1:8" x14ac:dyDescent="0.25">
      <c r="A100">
        <f t="shared" si="5"/>
        <v>1974</v>
      </c>
      <c r="B100" t="s">
        <v>226</v>
      </c>
      <c r="C100" s="10" t="str">
        <f t="shared" si="3"/>
        <v>1974Q1</v>
      </c>
      <c r="D100" s="11">
        <f t="shared" si="4"/>
        <v>27118</v>
      </c>
      <c r="E100">
        <v>88.869714000000002</v>
      </c>
      <c r="F100">
        <f>SUMPRODUCT(E99:E101,TRANSPOSE({-1,0,1}))/2/E100*4</f>
        <v>9.7504353395353682E-2</v>
      </c>
      <c r="G100">
        <f t="array" ref="G100">AVERAGE(IF(A97:A103=A100,E97:E103))</f>
        <v>92.98309725</v>
      </c>
      <c r="H100">
        <f>SUMPRODUCT(E98:E102,TRANSPOSE({-2,-1,0,1,2}))/10/E100*4</f>
        <v>0.10725478873488899</v>
      </c>
    </row>
    <row r="101" spans="1:8" x14ac:dyDescent="0.25">
      <c r="A101">
        <f t="shared" si="5"/>
        <v>1974</v>
      </c>
      <c r="B101" t="s">
        <v>228</v>
      </c>
      <c r="C101" s="10" t="str">
        <f t="shared" si="3"/>
        <v>1974Q2</v>
      </c>
      <c r="D101" s="11">
        <f t="shared" si="4"/>
        <v>27210</v>
      </c>
      <c r="E101">
        <v>91.036010000000005</v>
      </c>
      <c r="F101">
        <f>SUMPRODUCT(E100:E102,TRANSPOSE({-1,0,1}))/2/E101*4</f>
        <v>0.12237959462414931</v>
      </c>
      <c r="G101">
        <f t="array" ref="G101">AVERAGE(IF(A98:A104=A101,E98:E104))</f>
        <v>92.98309725</v>
      </c>
      <c r="H101">
        <f>SUMPRODUCT(E99:E103,TRANSPOSE({-2,-1,0,1,2}))/10/E101*4</f>
        <v>0.12011330900816074</v>
      </c>
    </row>
    <row r="102" spans="1:8" x14ac:dyDescent="0.25">
      <c r="A102">
        <f t="shared" si="5"/>
        <v>1974</v>
      </c>
      <c r="B102" t="s">
        <v>230</v>
      </c>
      <c r="C102" s="10" t="str">
        <f t="shared" si="3"/>
        <v>1974Q3</v>
      </c>
      <c r="D102" s="11">
        <f t="shared" si="4"/>
        <v>27302</v>
      </c>
      <c r="E102">
        <v>94.440189000000004</v>
      </c>
      <c r="F102">
        <f>SUMPRODUCT(E101:E103,TRANSPOSE({-1,0,1}))/2/E102*4</f>
        <v>0.13872200107519903</v>
      </c>
      <c r="G102">
        <f t="array" ref="G102">AVERAGE(IF(A99:A105=A102,E99:E105))</f>
        <v>92.98309725</v>
      </c>
      <c r="H102">
        <f>SUMPRODUCT(E100:E104,TRANSPOSE({-2,-1,0,1,2}))/10/E102*4</f>
        <v>0.12721004613830234</v>
      </c>
    </row>
    <row r="103" spans="1:8" x14ac:dyDescent="0.25">
      <c r="A103">
        <f t="shared" si="5"/>
        <v>1974</v>
      </c>
      <c r="B103" t="s">
        <v>231</v>
      </c>
      <c r="C103" s="10" t="str">
        <f t="shared" si="3"/>
        <v>1974Q4</v>
      </c>
      <c r="D103" s="11">
        <f t="shared" si="4"/>
        <v>27393</v>
      </c>
      <c r="E103">
        <v>97.586476000000005</v>
      </c>
      <c r="F103">
        <f>SUMPRODUCT(E102:E104,TRANSPOSE({-1,0,1}))/2/E103*4</f>
        <v>0.12648203425236895</v>
      </c>
      <c r="G103">
        <f t="array" ref="G103">AVERAGE(IF(A100:A106=A103,E100:E106))</f>
        <v>92.98309725</v>
      </c>
      <c r="H103">
        <f>SUMPRODUCT(E101:E105,TRANSPOSE({-2,-1,0,1,2}))/10/E103*4</f>
        <v>0.13659619802235706</v>
      </c>
    </row>
    <row r="104" spans="1:8" x14ac:dyDescent="0.25">
      <c r="A104">
        <f t="shared" si="5"/>
        <v>1975</v>
      </c>
      <c r="B104" t="s">
        <v>226</v>
      </c>
      <c r="C104" s="10" t="str">
        <f t="shared" si="3"/>
        <v>1975Q1</v>
      </c>
      <c r="D104" s="11">
        <f t="shared" si="4"/>
        <v>27483</v>
      </c>
      <c r="E104">
        <v>100.61165699999999</v>
      </c>
      <c r="F104">
        <f>SUMPRODUCT(E103:E105,TRANSPOSE({-1,0,1}))/2/E104*4</f>
        <v>0.13967023721714458</v>
      </c>
      <c r="G104">
        <f t="array" ref="G104">AVERAGE(IF(A101:A107=A104,E101:E107))</f>
        <v>106.63762199999999</v>
      </c>
      <c r="H104">
        <f>SUMPRODUCT(E102:E106,TRANSPOSE({-2,-1,0,1,2}))/10/E104*4</f>
        <v>0.13908129552025969</v>
      </c>
    </row>
    <row r="105" spans="1:8" x14ac:dyDescent="0.25">
      <c r="A105">
        <f t="shared" si="5"/>
        <v>1975</v>
      </c>
      <c r="B105" t="s">
        <v>228</v>
      </c>
      <c r="C105" s="10" t="str">
        <f t="shared" si="3"/>
        <v>1975Q2</v>
      </c>
      <c r="D105" s="11">
        <f t="shared" si="4"/>
        <v>27575</v>
      </c>
      <c r="E105">
        <v>104.612703</v>
      </c>
      <c r="F105">
        <f>SUMPRODUCT(E104:E106,TRANSPOSE({-1,0,1}))/2/E105*4</f>
        <v>0.14925372877517581</v>
      </c>
      <c r="G105">
        <f t="array" ref="G105">AVERAGE(IF(A102:A108=A105,E102:E108))</f>
        <v>106.63762199999999</v>
      </c>
      <c r="H105">
        <f>SUMPRODUCT(E103:E107,TRANSPOSE({-2,-1,0,1,2}))/10/E105*4</f>
        <v>0.14701492609363129</v>
      </c>
    </row>
    <row r="106" spans="1:8" x14ac:dyDescent="0.25">
      <c r="A106">
        <f t="shared" si="5"/>
        <v>1975</v>
      </c>
      <c r="B106" t="s">
        <v>230</v>
      </c>
      <c r="C106" s="10" t="str">
        <f t="shared" si="3"/>
        <v>1975Q3</v>
      </c>
      <c r="D106" s="11">
        <f t="shared" si="4"/>
        <v>27667</v>
      </c>
      <c r="E106">
        <v>108.418575</v>
      </c>
      <c r="F106">
        <f>SUMPRODUCT(E105:E107,TRANSPOSE({-1,0,1}))/2/E106*4</f>
        <v>0.15301529281306264</v>
      </c>
      <c r="G106">
        <f t="array" ref="G106">AVERAGE(IF(A103:A109=A106,E103:E109))</f>
        <v>106.63762199999999</v>
      </c>
      <c r="H106">
        <f>SUMPRODUCT(E104:E108,TRANSPOSE({-2,-1,0,1,2}))/10/E106*4</f>
        <v>0.15805580178488798</v>
      </c>
    </row>
    <row r="107" spans="1:8" x14ac:dyDescent="0.25">
      <c r="A107">
        <f t="shared" si="5"/>
        <v>1975</v>
      </c>
      <c r="B107" t="s">
        <v>231</v>
      </c>
      <c r="C107" s="10" t="str">
        <f t="shared" si="3"/>
        <v>1975Q4</v>
      </c>
      <c r="D107" s="11">
        <f t="shared" si="4"/>
        <v>27758</v>
      </c>
      <c r="E107">
        <v>112.90755299999999</v>
      </c>
      <c r="F107">
        <f>SUMPRODUCT(E106:E108,TRANSPOSE({-1,0,1}))/2/E107*4</f>
        <v>0.16767501816286803</v>
      </c>
      <c r="G107">
        <f t="array" ref="G107">AVERAGE(IF(A104:A110=A107,E104:E110))</f>
        <v>106.63762199999999</v>
      </c>
      <c r="H107">
        <f>SUMPRODUCT(E105:E109,TRANSPOSE({-2,-1,0,1,2}))/10/E107*4</f>
        <v>0.16490924393694015</v>
      </c>
    </row>
    <row r="108" spans="1:8" x14ac:dyDescent="0.25">
      <c r="A108">
        <f t="shared" si="5"/>
        <v>1976</v>
      </c>
      <c r="B108" t="s">
        <v>226</v>
      </c>
      <c r="C108" s="10" t="str">
        <f t="shared" si="3"/>
        <v>1976Q1</v>
      </c>
      <c r="D108" s="11">
        <f t="shared" si="4"/>
        <v>27849</v>
      </c>
      <c r="E108">
        <v>117.884463</v>
      </c>
      <c r="F108">
        <f>SUMPRODUCT(E107:E109,TRANSPOSE({-1,0,1}))/2/E108*4</f>
        <v>0.17384105995376184</v>
      </c>
      <c r="G108">
        <f t="array" ref="G108">AVERAGE(IF(A105:A111=A108,E105:E111))</f>
        <v>124.66672349999999</v>
      </c>
      <c r="H108">
        <f>SUMPRODUCT(E106:E110,TRANSPOSE({-2,-1,0,1,2}))/10/E108*4</f>
        <v>0.16125827879455154</v>
      </c>
    </row>
    <row r="109" spans="1:8" x14ac:dyDescent="0.25">
      <c r="A109">
        <f t="shared" si="5"/>
        <v>1976</v>
      </c>
      <c r="B109" t="s">
        <v>228</v>
      </c>
      <c r="C109" s="10" t="str">
        <f t="shared" si="3"/>
        <v>1976Q2</v>
      </c>
      <c r="D109" s="11">
        <f t="shared" si="4"/>
        <v>27941</v>
      </c>
      <c r="E109">
        <v>123.154133</v>
      </c>
      <c r="F109">
        <f>SUMPRODUCT(E108:E110,TRANSPOSE({-1,0,1}))/2/E109*4</f>
        <v>0.14896989287399723</v>
      </c>
      <c r="G109">
        <f t="array" ref="G109">AVERAGE(IF(A106:A112=A109,E106:E112))</f>
        <v>124.66672349999999</v>
      </c>
      <c r="H109">
        <f>SUMPRODUCT(E107:E111,TRANSPOSE({-2,-1,0,1,2}))/10/E109*4</f>
        <v>0.14453249409014965</v>
      </c>
    </row>
    <row r="110" spans="1:8" x14ac:dyDescent="0.25">
      <c r="A110">
        <f t="shared" si="5"/>
        <v>1976</v>
      </c>
      <c r="B110" t="s">
        <v>230</v>
      </c>
      <c r="C110" s="10" t="str">
        <f t="shared" si="3"/>
        <v>1976Q3</v>
      </c>
      <c r="D110" s="11">
        <f t="shared" si="4"/>
        <v>28033</v>
      </c>
      <c r="E110">
        <v>127.057592</v>
      </c>
      <c r="F110">
        <f>SUMPRODUCT(E109:E111,TRANSPOSE({-1,0,1}))/2/E110*4</f>
        <v>0.11674348432480917</v>
      </c>
      <c r="G110">
        <f t="array" ref="G110">AVERAGE(IF(A107:A113=A110,E107:E113))</f>
        <v>124.66672349999999</v>
      </c>
      <c r="H110">
        <f>SUMPRODUCT(E108:E112,TRANSPOSE({-2,-1,0,1,2}))/10/E110*4</f>
        <v>0.12473118804266348</v>
      </c>
    </row>
    <row r="111" spans="1:8" x14ac:dyDescent="0.25">
      <c r="A111">
        <f t="shared" si="5"/>
        <v>1976</v>
      </c>
      <c r="B111" t="s">
        <v>231</v>
      </c>
      <c r="C111" s="10" t="str">
        <f t="shared" si="3"/>
        <v>1976Q4</v>
      </c>
      <c r="D111" s="11">
        <f t="shared" si="4"/>
        <v>28124</v>
      </c>
      <c r="E111">
        <v>130.570706</v>
      </c>
      <c r="F111">
        <f>SUMPRODUCT(E110:E112,TRANSPOSE({-1,0,1}))/2/E111*4</f>
        <v>0.10612855229564282</v>
      </c>
      <c r="G111">
        <f t="array" ref="G111">AVERAGE(IF(A108:A114=A111,E108:E114))</f>
        <v>124.66672349999999</v>
      </c>
      <c r="H111">
        <f>SUMPRODUCT(E109:E113,TRANSPOSE({-2,-1,0,1,2}))/10/E111*4</f>
        <v>0.12705531055334879</v>
      </c>
    </row>
    <row r="112" spans="1:8" x14ac:dyDescent="0.25">
      <c r="A112">
        <f t="shared" si="5"/>
        <v>1977</v>
      </c>
      <c r="B112" t="s">
        <v>226</v>
      </c>
      <c r="C112" s="10" t="str">
        <f t="shared" si="3"/>
        <v>1977Q1</v>
      </c>
      <c r="D112" s="11">
        <f t="shared" si="4"/>
        <v>28214</v>
      </c>
      <c r="E112">
        <v>133.986232</v>
      </c>
      <c r="F112">
        <f>SUMPRODUCT(E111:E113,TRANSPOSE({-1,0,1}))/2/E112*4</f>
        <v>0.14712308649742462</v>
      </c>
      <c r="G112">
        <f t="array" ref="G112">AVERAGE(IF(A109:A115=A112,E109:E115))</f>
        <v>142.59823875000001</v>
      </c>
      <c r="H112">
        <f>SUMPRODUCT(E110:E114,TRANSPOSE({-2,-1,0,1,2}))/10/E112*4</f>
        <v>0.13896577075172931</v>
      </c>
    </row>
    <row r="113" spans="1:8" x14ac:dyDescent="0.25">
      <c r="A113">
        <f t="shared" si="5"/>
        <v>1977</v>
      </c>
      <c r="B113" t="s">
        <v>228</v>
      </c>
      <c r="C113" s="10" t="str">
        <f t="shared" si="3"/>
        <v>1977Q2</v>
      </c>
      <c r="D113" s="11">
        <f t="shared" si="4"/>
        <v>28306</v>
      </c>
      <c r="E113">
        <v>140.42694</v>
      </c>
      <c r="F113">
        <f>SUMPRODUCT(E112:E114,TRANSPOSE({-1,0,1}))/2/E113*4</f>
        <v>0.16261292882975309</v>
      </c>
      <c r="G113">
        <f t="array" ref="G113">AVERAGE(IF(A110:A116=A113,E110:E116))</f>
        <v>142.59823875000001</v>
      </c>
      <c r="H113">
        <f>SUMPRODUCT(E111:E115,TRANSPOSE({-2,-1,0,1,2}))/10/E113*4</f>
        <v>0.1464906149774394</v>
      </c>
    </row>
    <row r="114" spans="1:8" x14ac:dyDescent="0.25">
      <c r="A114">
        <f t="shared" si="5"/>
        <v>1977</v>
      </c>
      <c r="B114" t="s">
        <v>230</v>
      </c>
      <c r="C114" s="10" t="str">
        <f t="shared" si="3"/>
        <v>1977Q3</v>
      </c>
      <c r="D114" s="11">
        <f t="shared" si="4"/>
        <v>28398</v>
      </c>
      <c r="E114">
        <v>145.40385000000001</v>
      </c>
      <c r="F114">
        <f>SUMPRODUCT(E113:E115,TRANSPOSE({-1,0,1}))/2/E114*4</f>
        <v>0.13959730777417503</v>
      </c>
      <c r="G114">
        <f t="array" ref="G114">AVERAGE(IF(A111:A117=A114,E111:E117))</f>
        <v>142.59823875000001</v>
      </c>
      <c r="H114">
        <f>SUMPRODUCT(E112:E116,TRANSPOSE({-2,-1,0,1,2}))/10/E114*4</f>
        <v>0.13576375866251128</v>
      </c>
    </row>
    <row r="115" spans="1:8" x14ac:dyDescent="0.25">
      <c r="A115">
        <f t="shared" si="5"/>
        <v>1977</v>
      </c>
      <c r="B115" t="s">
        <v>231</v>
      </c>
      <c r="C115" s="10" t="str">
        <f t="shared" si="3"/>
        <v>1977Q4</v>
      </c>
      <c r="D115" s="11">
        <f t="shared" si="4"/>
        <v>28489</v>
      </c>
      <c r="E115">
        <v>150.57593299999999</v>
      </c>
      <c r="F115">
        <f>SUMPRODUCT(E114:E116,TRANSPOSE({-1,0,1}))/2/E115*4</f>
        <v>0.10869734408353303</v>
      </c>
      <c r="G115">
        <f t="array" ref="G115">AVERAGE(IF(A112:A118=A115,E112:E118))</f>
        <v>142.59823875000001</v>
      </c>
      <c r="H115">
        <f>SUMPRODUCT(E113:E117,TRANSPOSE({-2,-1,0,1,2}))/10/E115*4</f>
        <v>0.11326039998702826</v>
      </c>
    </row>
    <row r="116" spans="1:8" x14ac:dyDescent="0.25">
      <c r="A116">
        <f t="shared" si="5"/>
        <v>1978</v>
      </c>
      <c r="B116" t="s">
        <v>226</v>
      </c>
      <c r="C116" s="10" t="str">
        <f t="shared" si="3"/>
        <v>1978Q1</v>
      </c>
      <c r="D116" s="11">
        <f t="shared" si="4"/>
        <v>28579</v>
      </c>
      <c r="E116">
        <v>153.58745200000001</v>
      </c>
      <c r="F116">
        <f>SUMPRODUCT(E115:E117,TRANSPOSE({-1,0,1}))/2/E116*4</f>
        <v>9.2156864481350909E-2</v>
      </c>
      <c r="G116">
        <f t="array" ref="G116">AVERAGE(IF(A113:A119=A116,E113:E119))</f>
        <v>159.648133</v>
      </c>
      <c r="H116">
        <f>SUMPRODUCT(E114:E118,TRANSPOSE({-2,-1,0,1,2}))/10/E116*4</f>
        <v>0.10262640726665602</v>
      </c>
    </row>
    <row r="117" spans="1:8" x14ac:dyDescent="0.25">
      <c r="A117">
        <f t="shared" si="5"/>
        <v>1978</v>
      </c>
      <c r="B117" t="s">
        <v>228</v>
      </c>
      <c r="C117" s="10" t="str">
        <f t="shared" si="3"/>
        <v>1978Q2</v>
      </c>
      <c r="D117" s="11">
        <f t="shared" si="4"/>
        <v>28671</v>
      </c>
      <c r="E117">
        <v>157.65300199999999</v>
      </c>
      <c r="F117">
        <f>SUMPRODUCT(E116:E118,TRANSPOSE({-1,0,1}))/2/E117*4</f>
        <v>0.10124163699718162</v>
      </c>
      <c r="G117">
        <f t="array" ref="G117">AVERAGE(IF(A114:A120=A117,E114:E120))</f>
        <v>159.648133</v>
      </c>
      <c r="H117">
        <f>SUMPRODUCT(E115:E119,TRANSPOSE({-2,-1,0,1,2}))/10/E117*4</f>
        <v>9.7421201024766896E-2</v>
      </c>
    </row>
    <row r="118" spans="1:8" x14ac:dyDescent="0.25">
      <c r="A118">
        <f t="shared" si="5"/>
        <v>1978</v>
      </c>
      <c r="B118" t="s">
        <v>230</v>
      </c>
      <c r="C118" s="10" t="str">
        <f t="shared" si="3"/>
        <v>1978Q3</v>
      </c>
      <c r="D118" s="11">
        <f t="shared" si="4"/>
        <v>28763</v>
      </c>
      <c r="E118">
        <v>161.56797599999999</v>
      </c>
      <c r="F118">
        <f>SUMPRODUCT(E117:E119,TRANSPOSE({-1,0,1}))/2/E118*4</f>
        <v>0.10065237185368966</v>
      </c>
      <c r="G118">
        <f t="array" ref="G118">AVERAGE(IF(A115:A121=A118,E115:E121))</f>
        <v>159.648133</v>
      </c>
      <c r="H118">
        <f>SUMPRODUCT(E116:E120,TRANSPOSE({-2,-1,0,1,2}))/10/E118*4</f>
        <v>9.9161229821929459E-2</v>
      </c>
    </row>
    <row r="119" spans="1:8" x14ac:dyDescent="0.25">
      <c r="A119">
        <f t="shared" si="5"/>
        <v>1978</v>
      </c>
      <c r="B119" t="s">
        <v>231</v>
      </c>
      <c r="C119" s="10" t="str">
        <f t="shared" si="3"/>
        <v>1978Q4</v>
      </c>
      <c r="D119" s="11">
        <f t="shared" si="4"/>
        <v>28854</v>
      </c>
      <c r="E119">
        <v>165.78410199999999</v>
      </c>
      <c r="F119">
        <f>SUMPRODUCT(E118:E120,TRANSPOSE({-1,0,1}))/2/E119*4</f>
        <v>9.6276119407396499E-2</v>
      </c>
      <c r="G119">
        <f t="array" ref="G119">AVERAGE(IF(A116:A122=A119,E116:E122))</f>
        <v>159.648133</v>
      </c>
      <c r="H119">
        <f>SUMPRODUCT(E117:E121,TRANSPOSE({-2,-1,0,1,2}))/10/E119*4</f>
        <v>0.1137148096383815</v>
      </c>
    </row>
    <row r="120" spans="1:8" x14ac:dyDescent="0.25">
      <c r="A120">
        <f t="shared" si="5"/>
        <v>1979</v>
      </c>
      <c r="B120" t="s">
        <v>226</v>
      </c>
      <c r="C120" s="10" t="str">
        <f t="shared" si="3"/>
        <v>1979Q1</v>
      </c>
      <c r="D120" s="11">
        <f t="shared" si="4"/>
        <v>28944</v>
      </c>
      <c r="E120">
        <v>169.54850099999999</v>
      </c>
      <c r="F120">
        <f>SUMPRODUCT(E119:E121,TRANSPOSE({-1,0,1}))/2/E120*4</f>
        <v>0.13499113153468723</v>
      </c>
      <c r="G120">
        <f t="array" ref="G120">AVERAGE(IF(A117:A123=A120,E117:E123))</f>
        <v>181.51928774999999</v>
      </c>
      <c r="H120">
        <f>SUMPRODUCT(E118:E122,TRANSPOSE({-2,-1,0,1,2}))/10/E120*4</f>
        <v>0.14280639614737756</v>
      </c>
    </row>
    <row r="121" spans="1:8" x14ac:dyDescent="0.25">
      <c r="A121">
        <f t="shared" si="5"/>
        <v>1979</v>
      </c>
      <c r="B121" t="s">
        <v>228</v>
      </c>
      <c r="C121" s="10" t="str">
        <f t="shared" si="3"/>
        <v>1979Q2</v>
      </c>
      <c r="D121" s="11">
        <f t="shared" si="4"/>
        <v>29036</v>
      </c>
      <c r="E121">
        <v>177.22787400000001</v>
      </c>
      <c r="F121">
        <f>SUMPRODUCT(E120:E122,TRANSPOSE({-1,0,1}))/2/E121*4</f>
        <v>0.18691587983501973</v>
      </c>
      <c r="G121">
        <f t="array" ref="G121">AVERAGE(IF(A118:A124=A121,E118:E124))</f>
        <v>181.51928774999999</v>
      </c>
      <c r="H121">
        <f>SUMPRODUCT(E119:E123,TRANSPOSE({-2,-1,0,1,2}))/10/E121*4</f>
        <v>0.16108751380722425</v>
      </c>
    </row>
    <row r="122" spans="1:8" x14ac:dyDescent="0.25">
      <c r="A122">
        <f t="shared" si="5"/>
        <v>1979</v>
      </c>
      <c r="B122" t="s">
        <v>230</v>
      </c>
      <c r="C122" s="10" t="str">
        <f t="shared" si="3"/>
        <v>1979Q3</v>
      </c>
      <c r="D122" s="11">
        <f t="shared" si="4"/>
        <v>29128</v>
      </c>
      <c r="E122">
        <v>186.111853</v>
      </c>
      <c r="F122">
        <f>SUMPRODUCT(E121:E123,TRANSPOSE({-1,0,1}))/2/E122*4</f>
        <v>0.17152103686808143</v>
      </c>
      <c r="G122">
        <f t="array" ref="G122">AVERAGE(IF(A119:A125=A122,E119:E125))</f>
        <v>181.51928774999999</v>
      </c>
      <c r="H122">
        <f>SUMPRODUCT(E120:E124,TRANSPOSE({-2,-1,0,1,2}))/10/E122*4</f>
        <v>0.16828478947012571</v>
      </c>
    </row>
    <row r="123" spans="1:8" x14ac:dyDescent="0.25">
      <c r="A123">
        <f t="shared" si="5"/>
        <v>1979</v>
      </c>
      <c r="B123" t="s">
        <v>231</v>
      </c>
      <c r="C123" s="10" t="str">
        <f t="shared" si="3"/>
        <v>1979Q4</v>
      </c>
      <c r="D123" s="11">
        <f t="shared" si="4"/>
        <v>29219</v>
      </c>
      <c r="E123">
        <v>193.18892299999999</v>
      </c>
      <c r="F123">
        <f>SUMPRODUCT(E122:E124,TRANSPOSE({-1,0,1}))/2/E123*4</f>
        <v>0.15120811041531601</v>
      </c>
      <c r="G123">
        <f t="array" ref="G123">AVERAGE(IF(A120:A126=A123,E120:E126))</f>
        <v>181.51928774999999</v>
      </c>
      <c r="H123">
        <f>SUMPRODUCT(E121:E125,TRANSPOSE({-2,-1,0,1,2}))/10/E123*4</f>
        <v>0.16180825854078604</v>
      </c>
    </row>
    <row r="124" spans="1:8" x14ac:dyDescent="0.25">
      <c r="A124">
        <f t="shared" si="5"/>
        <v>1980</v>
      </c>
      <c r="B124" t="s">
        <v>226</v>
      </c>
      <c r="C124" s="10" t="str">
        <f t="shared" si="3"/>
        <v>1980Q1</v>
      </c>
      <c r="D124" s="11">
        <f t="shared" si="4"/>
        <v>29310</v>
      </c>
      <c r="E124">
        <v>200.71771899999999</v>
      </c>
      <c r="F124">
        <f>SUMPRODUCT(E123:E125,TRANSPOSE({-1,0,1}))/2/E124*4</f>
        <v>0.15753937498661993</v>
      </c>
      <c r="G124">
        <f t="array" ref="G124">AVERAGE(IF(A121:A127=A124,E121:E127))</f>
        <v>212.65086150000002</v>
      </c>
      <c r="H124">
        <f>SUMPRODUCT(E122:E126,TRANSPOSE({-2,-1,0,1,2}))/10/E124*4</f>
        <v>0.15273818451474142</v>
      </c>
    </row>
    <row r="125" spans="1:8" x14ac:dyDescent="0.25">
      <c r="A125">
        <f t="shared" si="5"/>
        <v>1980</v>
      </c>
      <c r="B125" t="s">
        <v>228</v>
      </c>
      <c r="C125" s="10" t="str">
        <f t="shared" si="3"/>
        <v>1980Q2</v>
      </c>
      <c r="D125" s="11">
        <f t="shared" si="4"/>
        <v>29402</v>
      </c>
      <c r="E125">
        <v>208.99939499999999</v>
      </c>
      <c r="F125">
        <f>SUMPRODUCT(E124:E126,TRANSPOSE({-1,0,1}))/2/E125*4</f>
        <v>0.15129683030900642</v>
      </c>
      <c r="G125">
        <f t="array" ref="G125">AVERAGE(IF(A122:A128=A125,E122:E128))</f>
        <v>212.65086150000002</v>
      </c>
      <c r="H125">
        <f>SUMPRODUCT(E123:E127,TRANSPOSE({-2,-1,0,1,2}))/10/E125*4</f>
        <v>0.14956771908358876</v>
      </c>
    </row>
    <row r="126" spans="1:8" x14ac:dyDescent="0.25">
      <c r="A126">
        <f t="shared" si="5"/>
        <v>1980</v>
      </c>
      <c r="B126" t="s">
        <v>230</v>
      </c>
      <c r="C126" s="10" t="str">
        <f t="shared" si="3"/>
        <v>1980Q3</v>
      </c>
      <c r="D126" s="11">
        <f t="shared" si="4"/>
        <v>29494</v>
      </c>
      <c r="E126">
        <v>216.52819199999999</v>
      </c>
      <c r="F126">
        <f>SUMPRODUCT(E125:E127,TRANSPOSE({-1,0,1}))/2/E126*4</f>
        <v>0.14186369782277589</v>
      </c>
      <c r="G126">
        <f t="array" ref="G126">AVERAGE(IF(A123:A129=A126,E123:E129))</f>
        <v>212.65086150000002</v>
      </c>
      <c r="H126">
        <f>SUMPRODUCT(E124:E128,TRANSPOSE({-2,-1,0,1,2}))/10/E126*4</f>
        <v>0.14141307382273799</v>
      </c>
    </row>
    <row r="127" spans="1:8" x14ac:dyDescent="0.25">
      <c r="A127">
        <f t="shared" si="5"/>
        <v>1980</v>
      </c>
      <c r="B127" t="s">
        <v>231</v>
      </c>
      <c r="C127" s="10" t="str">
        <f t="shared" si="3"/>
        <v>1980Q4</v>
      </c>
      <c r="D127" s="11">
        <f t="shared" si="4"/>
        <v>29585</v>
      </c>
      <c r="E127">
        <v>224.35813999999999</v>
      </c>
      <c r="F127">
        <f>SUMPRODUCT(E126:E128,TRANSPOSE({-1,0,1}))/2/E127*4</f>
        <v>0.13179865905467045</v>
      </c>
      <c r="G127">
        <f t="array" ref="G127">AVERAGE(IF(A124:A130=A127,E124:E130))</f>
        <v>212.65086150000002</v>
      </c>
      <c r="H127">
        <f>SUMPRODUCT(E125:E129,TRANSPOSE({-2,-1,0,1,2}))/10/E127*4</f>
        <v>0.13872483521213003</v>
      </c>
    </row>
    <row r="128" spans="1:8" x14ac:dyDescent="0.25">
      <c r="A128">
        <f t="shared" si="5"/>
        <v>1981</v>
      </c>
      <c r="B128" t="s">
        <v>226</v>
      </c>
      <c r="C128" s="10" t="str">
        <f t="shared" si="3"/>
        <v>1981Q1</v>
      </c>
      <c r="D128" s="11">
        <f t="shared" si="4"/>
        <v>29675</v>
      </c>
      <c r="E128">
        <v>231.313243</v>
      </c>
      <c r="F128">
        <f>SUMPRODUCT(E127:E129,TRANSPOSE({-1,0,1}))/2/E128*4</f>
        <v>0.13967023064044798</v>
      </c>
      <c r="G128">
        <f t="array" ref="G128">AVERAGE(IF(A125:A131=A128,E125:E131))</f>
        <v>245.33562675000002</v>
      </c>
      <c r="H128">
        <f>SUMPRODUCT(E126:E130,TRANSPOSE({-2,-1,0,1,2}))/10/E128*4</f>
        <v>0.14347183572191755</v>
      </c>
    </row>
    <row r="129" spans="1:8" x14ac:dyDescent="0.25">
      <c r="A129">
        <f t="shared" si="5"/>
        <v>1981</v>
      </c>
      <c r="B129" t="s">
        <v>228</v>
      </c>
      <c r="C129" s="10" t="str">
        <f t="shared" si="3"/>
        <v>1981Q2</v>
      </c>
      <c r="D129" s="11">
        <f t="shared" si="4"/>
        <v>29767</v>
      </c>
      <c r="E129">
        <v>240.51192699999999</v>
      </c>
      <c r="F129">
        <f>SUMPRODUCT(E128:E130,TRANSPOSE({-1,0,1}))/2/E129*4</f>
        <v>0.15485074052065617</v>
      </c>
      <c r="G129">
        <f t="array" ref="G129">AVERAGE(IF(A126:A132=A129,E126:E132))</f>
        <v>245.33562675000002</v>
      </c>
      <c r="H129">
        <f>SUMPRODUCT(E127:E131,TRANSPOSE({-2,-1,0,1,2}))/10/E129*4</f>
        <v>0.14813433015319885</v>
      </c>
    </row>
    <row r="130" spans="1:8" x14ac:dyDescent="0.25">
      <c r="A130">
        <f t="shared" si="5"/>
        <v>1981</v>
      </c>
      <c r="B130" t="s">
        <v>230</v>
      </c>
      <c r="C130" s="10" t="str">
        <f t="shared" si="3"/>
        <v>1981Q3</v>
      </c>
      <c r="D130" s="11">
        <f t="shared" si="4"/>
        <v>29859</v>
      </c>
      <c r="E130">
        <v>249.934968</v>
      </c>
      <c r="F130">
        <f>SUMPRODUCT(E129:E131,TRANSPOSE({-1,0,1}))/2/E130*4</f>
        <v>0.15260323237363124</v>
      </c>
      <c r="G130">
        <f t="array" ref="G130">AVERAGE(IF(A127:A133=A130,E127:E133))</f>
        <v>245.33562675000002</v>
      </c>
      <c r="H130">
        <f>SUMPRODUCT(E128:E132,TRANSPOSE({-2,-1,0,1,2}))/10/E130*4</f>
        <v>0.14757630232837213</v>
      </c>
    </row>
    <row r="131" spans="1:8" x14ac:dyDescent="0.25">
      <c r="A131">
        <f t="shared" si="5"/>
        <v>1981</v>
      </c>
      <c r="B131" t="s">
        <v>231</v>
      </c>
      <c r="C131" s="10" t="str">
        <f t="shared" si="3"/>
        <v>1981Q4</v>
      </c>
      <c r="D131" s="11">
        <f t="shared" si="4"/>
        <v>29950</v>
      </c>
      <c r="E131">
        <v>259.58236900000003</v>
      </c>
      <c r="F131">
        <f>SUMPRODUCT(E130:E132,TRANSPOSE({-1,0,1}))/2/E131*4</f>
        <v>0.13828868323487722</v>
      </c>
      <c r="G131">
        <f t="array" ref="G131">AVERAGE(IF(A128:A134=A131,E128:E134))</f>
        <v>245.33562675000002</v>
      </c>
      <c r="H131">
        <f>SUMPRODUCT(E129:E133,TRANSPOSE({-2,-1,0,1,2}))/10/E131*4</f>
        <v>0.15350043130240484</v>
      </c>
    </row>
    <row r="132" spans="1:8" x14ac:dyDescent="0.25">
      <c r="A132">
        <f t="shared" si="5"/>
        <v>1982</v>
      </c>
      <c r="B132" t="s">
        <v>226</v>
      </c>
      <c r="C132" s="10" t="str">
        <f t="shared" si="3"/>
        <v>1982Q1</v>
      </c>
      <c r="D132" s="11">
        <f t="shared" si="4"/>
        <v>30040</v>
      </c>
      <c r="E132">
        <v>267.88362000000001</v>
      </c>
      <c r="F132">
        <f>SUMPRODUCT(E131:E133,TRANSPOSE({-1,0,1}))/2/E132*4</f>
        <v>0.16247905713682645</v>
      </c>
      <c r="G132">
        <f t="array" ref="G132">AVERAGE(IF(A129:A135=A132,E129:E135))</f>
        <v>284.99092774999997</v>
      </c>
      <c r="H132">
        <f>SUMPRODUCT(E130:E134,TRANSPOSE({-2,-1,0,1,2}))/10/E132*4</f>
        <v>0.15644891016479456</v>
      </c>
    </row>
    <row r="133" spans="1:8" x14ac:dyDescent="0.25">
      <c r="A133">
        <f t="shared" si="5"/>
        <v>1982</v>
      </c>
      <c r="B133" t="s">
        <v>228</v>
      </c>
      <c r="C133" s="10" t="str">
        <f t="shared" ref="C133:C196" si="6">CONCATENATE(A133,B133)</f>
        <v>1982Q2</v>
      </c>
      <c r="D133" s="11">
        <f t="shared" ref="D133:D196" si="7">DATE(YEAR(D132),MONTH(D132)+3,DAY(D132))</f>
        <v>30132</v>
      </c>
      <c r="E133">
        <v>281.34510799999998</v>
      </c>
      <c r="F133">
        <f>SUMPRODUCT(E132:E134,TRANSPOSE({-1,0,1}))/2/E133*4</f>
        <v>0.16746410959454089</v>
      </c>
      <c r="G133">
        <f t="array" ref="G133">AVERAGE(IF(A130:A136=A133,E130:E136))</f>
        <v>284.99092774999997</v>
      </c>
      <c r="H133">
        <f>SUMPRODUCT(E131:E135,TRANSPOSE({-2,-1,0,1,2}))/10/E133*4</f>
        <v>0.14641147981147767</v>
      </c>
    </row>
    <row r="134" spans="1:8" x14ac:dyDescent="0.25">
      <c r="A134">
        <f t="shared" si="5"/>
        <v>1982</v>
      </c>
      <c r="B134" t="s">
        <v>230</v>
      </c>
      <c r="C134" s="10" t="str">
        <f t="shared" si="6"/>
        <v>1982Q3</v>
      </c>
      <c r="D134" s="11">
        <f t="shared" si="7"/>
        <v>30224</v>
      </c>
      <c r="E134">
        <v>291.44122399999998</v>
      </c>
      <c r="F134">
        <f>SUMPRODUCT(E133:E135,TRANSPOSE({-1,0,1}))/2/E134*4</f>
        <v>0.12317166908412409</v>
      </c>
      <c r="G134">
        <f t="array" ref="G134">AVERAGE(IF(A131:A137=A134,E131:E137))</f>
        <v>284.99092774999997</v>
      </c>
      <c r="H134">
        <f>SUMPRODUCT(E132:E136,TRANSPOSE({-2,-1,0,1,2}))/10/E134*4</f>
        <v>0.11762894462727082</v>
      </c>
    </row>
    <row r="135" spans="1:8" x14ac:dyDescent="0.25">
      <c r="A135">
        <f t="shared" si="5"/>
        <v>1982</v>
      </c>
      <c r="B135" t="s">
        <v>231</v>
      </c>
      <c r="C135" s="10" t="str">
        <f t="shared" si="6"/>
        <v>1982Q4</v>
      </c>
      <c r="D135" s="11">
        <f t="shared" si="7"/>
        <v>30315</v>
      </c>
      <c r="E135">
        <v>299.29375900000002</v>
      </c>
      <c r="F135">
        <f>SUMPRODUCT(E134:E136,TRANSPOSE({-1,0,1}))/2/E135*4</f>
        <v>6.8965520928219851E-2</v>
      </c>
      <c r="G135">
        <f t="array" ref="G135">AVERAGE(IF(A132:A138=A135,E132:E138))</f>
        <v>284.99092774999997</v>
      </c>
      <c r="H135">
        <f>SUMPRODUCT(E133:E137,TRANSPOSE({-2,-1,0,1,2}))/10/E135*4</f>
        <v>7.6161920903937266E-2</v>
      </c>
    </row>
    <row r="136" spans="1:8" x14ac:dyDescent="0.25">
      <c r="A136">
        <f t="shared" ref="A136:A199" si="8">A132+1</f>
        <v>1983</v>
      </c>
      <c r="B136" t="s">
        <v>226</v>
      </c>
      <c r="C136" s="10" t="str">
        <f t="shared" si="6"/>
        <v>1983Q1</v>
      </c>
      <c r="D136" s="11">
        <f t="shared" si="7"/>
        <v>30405</v>
      </c>
      <c r="E136">
        <v>301.76169900000002</v>
      </c>
      <c r="F136">
        <f>SUMPRODUCT(E135:E137,TRANSPOSE({-1,0,1}))/2/E136*4</f>
        <v>3.5687736500979783E-2</v>
      </c>
      <c r="G136">
        <f t="array" ref="G136">AVERAGE(IF(A133:A139=A136,E133:E139))</f>
        <v>305.91232450000001</v>
      </c>
      <c r="H136">
        <f>SUMPRODUCT(E134:E138,TRANSPOSE({-2,-1,0,1,2}))/10/E136*4</f>
        <v>4.8773235466174993E-2</v>
      </c>
    </row>
    <row r="137" spans="1:8" x14ac:dyDescent="0.25">
      <c r="A137">
        <f t="shared" si="8"/>
        <v>1983</v>
      </c>
      <c r="B137" t="s">
        <v>228</v>
      </c>
      <c r="C137" s="10" t="str">
        <f t="shared" si="6"/>
        <v>1983Q2</v>
      </c>
      <c r="D137" s="11">
        <f t="shared" si="7"/>
        <v>30497</v>
      </c>
      <c r="E137">
        <v>304.67835500000001</v>
      </c>
      <c r="F137">
        <f>SUMPRODUCT(E136:E138,TRANSPOSE({-1,0,1}))/2/E137*4</f>
        <v>3.5346094736529547E-2</v>
      </c>
      <c r="G137">
        <f t="array" ref="G137">AVERAGE(IF(A134:A140=A137,E134:E140))</f>
        <v>305.91232450000001</v>
      </c>
      <c r="H137">
        <f>SUMPRODUCT(E135:E139,TRANSPOSE({-2,-1,0,1,2}))/10/E137*4</f>
        <v>3.5346097362249376E-2</v>
      </c>
    </row>
    <row r="138" spans="1:8" x14ac:dyDescent="0.25">
      <c r="A138">
        <f t="shared" si="8"/>
        <v>1983</v>
      </c>
      <c r="B138" t="s">
        <v>230</v>
      </c>
      <c r="C138" s="10" t="str">
        <f t="shared" si="6"/>
        <v>1983Q3</v>
      </c>
      <c r="D138" s="11">
        <f t="shared" si="7"/>
        <v>30589</v>
      </c>
      <c r="E138">
        <v>307.14629400000001</v>
      </c>
      <c r="F138">
        <f>SUMPRODUCT(E137:E139,TRANSPOSE({-1,0,1}))/2/E138*4</f>
        <v>3.5062086733170808E-2</v>
      </c>
      <c r="G138">
        <f t="array" ref="G138">AVERAGE(IF(A135:A141=A138,E135:E141))</f>
        <v>305.91232450000001</v>
      </c>
      <c r="H138">
        <f>SUMPRODUCT(E136:E140,TRANSPOSE({-2,-1,0,1,2}))/10/E138*4</f>
        <v>3.4287216892156171E-2</v>
      </c>
    </row>
    <row r="139" spans="1:8" x14ac:dyDescent="0.25">
      <c r="A139">
        <f t="shared" si="8"/>
        <v>1983</v>
      </c>
      <c r="B139" t="s">
        <v>231</v>
      </c>
      <c r="C139" s="10" t="str">
        <f t="shared" si="6"/>
        <v>1983Q4</v>
      </c>
      <c r="D139" s="11">
        <f t="shared" si="7"/>
        <v>30680</v>
      </c>
      <c r="E139">
        <v>310.06295</v>
      </c>
      <c r="F139">
        <f>SUMPRODUCT(E138:E140,TRANSPOSE({-1,0,1}))/2/E139*4</f>
        <v>3.2813317424735665E-2</v>
      </c>
      <c r="G139">
        <f t="array" ref="G139">AVERAGE(IF(A136:A142=A139,E136:E142))</f>
        <v>305.91232450000001</v>
      </c>
      <c r="H139">
        <f>SUMPRODUCT(E137:E141,TRANSPOSE({-2,-1,0,1,2}))/10/E139*4</f>
        <v>4.3655572521644342E-2</v>
      </c>
    </row>
    <row r="140" spans="1:8" x14ac:dyDescent="0.25">
      <c r="A140">
        <f t="shared" si="8"/>
        <v>1984</v>
      </c>
      <c r="B140" t="s">
        <v>226</v>
      </c>
      <c r="C140" s="10" t="str">
        <f t="shared" si="6"/>
        <v>1984Q1</v>
      </c>
      <c r="D140" s="11">
        <f t="shared" si="7"/>
        <v>30771</v>
      </c>
      <c r="E140">
        <v>312.23339099999998</v>
      </c>
      <c r="F140">
        <f>SUMPRODUCT(E139:E141,TRANSPOSE({-1,0,1}))/2/E140*4</f>
        <v>5.7596825062185636E-2</v>
      </c>
      <c r="G140">
        <f t="array" ref="G140">AVERAGE(IF(A137:A143=A140,E137:E143))</f>
        <v>324.79094025000001</v>
      </c>
      <c r="H140">
        <f>SUMPRODUCT(E138:E142,TRANSPOSE({-2,-1,0,1,2}))/10/E140*4</f>
        <v>6.6658715563192139E-2</v>
      </c>
    </row>
    <row r="141" spans="1:8" x14ac:dyDescent="0.25">
      <c r="A141">
        <f t="shared" si="8"/>
        <v>1984</v>
      </c>
      <c r="B141" t="s">
        <v>228</v>
      </c>
      <c r="C141" s="10" t="str">
        <f t="shared" si="6"/>
        <v>1984Q2</v>
      </c>
      <c r="D141" s="11">
        <f t="shared" si="7"/>
        <v>30863</v>
      </c>
      <c r="E141">
        <v>319.054776</v>
      </c>
      <c r="F141">
        <f>SUMPRODUCT(E140:E142,TRANSPOSE({-1,0,1}))/2/E141*4</f>
        <v>0.10301263128560718</v>
      </c>
      <c r="G141">
        <f t="array" ref="G141">AVERAGE(IF(A138:A144=A141,E138:E144))</f>
        <v>324.79094025000001</v>
      </c>
      <c r="H141">
        <f>SUMPRODUCT(E139:E143,TRANSPOSE({-2,-1,0,1,2}))/10/E141*4</f>
        <v>9.3683186237588312E-2</v>
      </c>
    </row>
    <row r="142" spans="1:8" x14ac:dyDescent="0.25">
      <c r="A142">
        <f t="shared" si="8"/>
        <v>1984</v>
      </c>
      <c r="B142" t="s">
        <v>230</v>
      </c>
      <c r="C142" s="10" t="str">
        <f t="shared" si="6"/>
        <v>1984Q3</v>
      </c>
      <c r="D142" s="11">
        <f t="shared" si="7"/>
        <v>30955</v>
      </c>
      <c r="E142">
        <v>328.66672699999998</v>
      </c>
      <c r="F142">
        <f>SUMPRODUCT(E141:E143,TRANSPOSE({-1,0,1}))/2/E142*4</f>
        <v>0.12264150487006854</v>
      </c>
      <c r="G142">
        <f t="array" ref="G142">AVERAGE(IF(A139:A145=A142,E139:E145))</f>
        <v>324.79094025000001</v>
      </c>
      <c r="H142">
        <f>SUMPRODUCT(E140:E144,TRANSPOSE({-2,-1,0,1,2}))/10/E142*4</f>
        <v>0.12641509281832486</v>
      </c>
    </row>
    <row r="143" spans="1:8" x14ac:dyDescent="0.25">
      <c r="A143">
        <f t="shared" si="8"/>
        <v>1984</v>
      </c>
      <c r="B143" t="s">
        <v>231</v>
      </c>
      <c r="C143" s="10" t="str">
        <f t="shared" si="6"/>
        <v>1984Q4</v>
      </c>
      <c r="D143" s="11">
        <f t="shared" si="7"/>
        <v>31046</v>
      </c>
      <c r="E143">
        <v>339.208867</v>
      </c>
      <c r="F143">
        <f>SUMPRODUCT(E142:E144,TRANSPOSE({-1,0,1}))/2/E143*4</f>
        <v>0.14990859304394305</v>
      </c>
      <c r="G143">
        <f t="array" ref="G143">AVERAGE(IF(A140:A146=A143,E140:E146))</f>
        <v>324.79094025000001</v>
      </c>
      <c r="H143">
        <f>SUMPRODUCT(E141:E145,TRANSPOSE({-2,-1,0,1,2}))/10/E143*4</f>
        <v>0.15502742149720997</v>
      </c>
    </row>
    <row r="144" spans="1:8" x14ac:dyDescent="0.25">
      <c r="A144">
        <f t="shared" si="8"/>
        <v>1985</v>
      </c>
      <c r="B144" t="s">
        <v>226</v>
      </c>
      <c r="C144" s="10" t="str">
        <f t="shared" si="6"/>
        <v>1985Q1</v>
      </c>
      <c r="D144" s="11">
        <f t="shared" si="7"/>
        <v>31136</v>
      </c>
      <c r="E144">
        <v>354.09188899999998</v>
      </c>
      <c r="F144">
        <f>SUMPRODUCT(E143:E145,TRANSPOSE({-1,0,1}))/2/E144*4</f>
        <v>0.18563923106411506</v>
      </c>
      <c r="G144">
        <f t="array" ref="G144">AVERAGE(IF(A141:A147=A144,E141:E147))</f>
        <v>374.8661065</v>
      </c>
      <c r="H144">
        <f>SUMPRODUCT(E142:E146,TRANSPOSE({-2,-1,0,1,2}))/10/E144*4</f>
        <v>0.15831873855771958</v>
      </c>
    </row>
    <row r="145" spans="1:8" x14ac:dyDescent="0.25">
      <c r="A145">
        <f t="shared" si="8"/>
        <v>1985</v>
      </c>
      <c r="B145" t="s">
        <v>228</v>
      </c>
      <c r="C145" s="10" t="str">
        <f t="shared" si="6"/>
        <v>1985Q2</v>
      </c>
      <c r="D145" s="11">
        <f t="shared" si="7"/>
        <v>31228</v>
      </c>
      <c r="E145">
        <v>372.07553999999999</v>
      </c>
      <c r="F145">
        <f>SUMPRODUCT(E144:E146,TRANSPOSE({-1,0,1}))/2/E145*4</f>
        <v>0.15166666424780309</v>
      </c>
      <c r="G145">
        <f t="array" ref="G145">AVERAGE(IF(A142:A148=A145,E142:E148))</f>
        <v>374.8661065</v>
      </c>
      <c r="H145">
        <f>SUMPRODUCT(E143:E147,TRANSPOSE({-2,-1,0,1,2}))/10/E145*4</f>
        <v>0.14166666693542929</v>
      </c>
    </row>
    <row r="146" spans="1:8" x14ac:dyDescent="0.25">
      <c r="A146">
        <f t="shared" si="8"/>
        <v>1985</v>
      </c>
      <c r="B146" t="s">
        <v>230</v>
      </c>
      <c r="C146" s="10" t="str">
        <f t="shared" si="6"/>
        <v>1985Q3</v>
      </c>
      <c r="D146" s="11">
        <f t="shared" si="7"/>
        <v>31320</v>
      </c>
      <c r="E146">
        <v>382.30761699999999</v>
      </c>
      <c r="F146">
        <f>SUMPRODUCT(E145:E147,TRANSPOSE({-1,0,1}))/2/E146*4</f>
        <v>9.8945661341610119E-2</v>
      </c>
      <c r="G146">
        <f t="array" ref="G146">AVERAGE(IF(A143:A149=A146,E143:E149))</f>
        <v>374.8661065</v>
      </c>
      <c r="H146">
        <f>SUMPRODUCT(E144:E148,TRANSPOSE({-2,-1,0,1,2}))/10/E146*4</f>
        <v>0.11581508615351502</v>
      </c>
    </row>
    <row r="147" spans="1:8" x14ac:dyDescent="0.25">
      <c r="A147">
        <f t="shared" si="8"/>
        <v>1985</v>
      </c>
      <c r="B147" t="s">
        <v>231</v>
      </c>
      <c r="C147" s="10" t="str">
        <f t="shared" si="6"/>
        <v>1985Q4</v>
      </c>
      <c r="D147" s="11">
        <f t="shared" si="7"/>
        <v>31411</v>
      </c>
      <c r="E147">
        <v>390.98937999999998</v>
      </c>
      <c r="F147">
        <f>SUMPRODUCT(E146:E148,TRANSPOSE({-1,0,1}))/2/E147*4</f>
        <v>9.0404445256288005E-2</v>
      </c>
      <c r="G147">
        <f t="array" ref="G147">AVERAGE(IF(A144:A150=A147,E144:E150))</f>
        <v>374.8661065</v>
      </c>
      <c r="H147">
        <f>SUMPRODUCT(E145:E149,TRANSPOSE({-2,-1,0,1,2}))/10/E147*4</f>
        <v>9.738303071045043E-2</v>
      </c>
    </row>
    <row r="148" spans="1:8" x14ac:dyDescent="0.25">
      <c r="A148">
        <f t="shared" si="8"/>
        <v>1986</v>
      </c>
      <c r="B148" t="s">
        <v>226</v>
      </c>
      <c r="C148" s="10" t="str">
        <f t="shared" si="6"/>
        <v>1986Q1</v>
      </c>
      <c r="D148" s="11">
        <f t="shared" si="7"/>
        <v>31501</v>
      </c>
      <c r="E148">
        <v>399.98120599999999</v>
      </c>
      <c r="F148">
        <f>SUMPRODUCT(E147:E149,TRANSPOSE({-1,0,1}))/2/E148*4</f>
        <v>9.922480707756072E-2</v>
      </c>
      <c r="G148">
        <f t="array" ref="G148">AVERAGE(IF(A145:A151=A148,E145:E151))</f>
        <v>424.398663</v>
      </c>
      <c r="H148">
        <f>SUMPRODUCT(E146:E150,TRANSPOSE({-2,-1,0,1,2}))/10/E148*4</f>
        <v>0.10418604818147402</v>
      </c>
    </row>
    <row r="149" spans="1:8" x14ac:dyDescent="0.25">
      <c r="A149">
        <f t="shared" si="8"/>
        <v>1986</v>
      </c>
      <c r="B149" t="s">
        <v>228</v>
      </c>
      <c r="C149" s="10" t="str">
        <f t="shared" si="6"/>
        <v>1986Q2</v>
      </c>
      <c r="D149" s="11">
        <f t="shared" si="7"/>
        <v>31593</v>
      </c>
      <c r="E149">
        <v>410.83340900000002</v>
      </c>
      <c r="F149">
        <f>SUMPRODUCT(E148:E150,TRANSPOSE({-1,0,1}))/2/E149*4</f>
        <v>0.11924528270289729</v>
      </c>
      <c r="G149">
        <f t="array" ref="G149">AVERAGE(IF(A146:A152=A149,E146:E152))</f>
        <v>424.398663</v>
      </c>
      <c r="H149">
        <f>SUMPRODUCT(E147:E151,TRANSPOSE({-2,-1,0,1,2}))/10/E149*4</f>
        <v>0.16271698001074697</v>
      </c>
    </row>
    <row r="150" spans="1:8" x14ac:dyDescent="0.25">
      <c r="A150">
        <f t="shared" si="8"/>
        <v>1986</v>
      </c>
      <c r="B150" t="s">
        <v>230</v>
      </c>
      <c r="C150" s="10" t="str">
        <f t="shared" si="6"/>
        <v>1986Q3</v>
      </c>
      <c r="D150" s="11">
        <f t="shared" si="7"/>
        <v>31685</v>
      </c>
      <c r="E150">
        <v>424.476179</v>
      </c>
      <c r="F150">
        <f>SUMPRODUCT(E149:E151,TRANSPOSE({-1,0,1}))/2/E150*4</f>
        <v>0.24251277949804562</v>
      </c>
      <c r="G150">
        <f t="array" ref="G150">AVERAGE(IF(A147:A153=A150,E147:E153))</f>
        <v>424.398663</v>
      </c>
      <c r="H150">
        <f>SUMPRODUCT(E148:E152,TRANSPOSE({-2,-1,0,1,2}))/10/E150*4</f>
        <v>0.18641343923330039</v>
      </c>
    </row>
    <row r="151" spans="1:8" x14ac:dyDescent="0.25">
      <c r="A151">
        <f t="shared" si="8"/>
        <v>1986</v>
      </c>
      <c r="B151" t="s">
        <v>231</v>
      </c>
      <c r="C151" s="10" t="str">
        <f t="shared" si="6"/>
        <v>1986Q4</v>
      </c>
      <c r="D151" s="11">
        <f t="shared" si="7"/>
        <v>31776</v>
      </c>
      <c r="E151">
        <v>462.30385799999999</v>
      </c>
      <c r="F151">
        <f>SUMPRODUCT(E150:E152,TRANSPOSE({-1,0,1}))/2/E151*4</f>
        <v>0.21059691437833522</v>
      </c>
      <c r="G151">
        <f t="array" ref="G151">AVERAGE(IF(A148:A154=A151,E148:E154))</f>
        <v>424.398663</v>
      </c>
      <c r="H151">
        <f>SUMPRODUCT(E149:E153,TRANSPOSE({-2,-1,0,1,2}))/10/E151*4</f>
        <v>0.17679409718445402</v>
      </c>
    </row>
    <row r="152" spans="1:8" x14ac:dyDescent="0.25">
      <c r="A152">
        <f t="shared" si="8"/>
        <v>1987</v>
      </c>
      <c r="B152" t="s">
        <v>226</v>
      </c>
      <c r="C152" s="10" t="str">
        <f t="shared" si="6"/>
        <v>1987Q1</v>
      </c>
      <c r="D152" s="11">
        <f t="shared" si="7"/>
        <v>31866</v>
      </c>
      <c r="E152">
        <v>473.15606200000002</v>
      </c>
      <c r="F152">
        <f>SUMPRODUCT(E151:E153,TRANSPOSE({-1,0,1}))/2/E152*4</f>
        <v>0.11140236009488126</v>
      </c>
      <c r="G152">
        <f t="array" ref="G152">AVERAGE(IF(A149:A155=A152,E149:E155))</f>
        <v>491.21722875</v>
      </c>
      <c r="H152">
        <f>SUMPRODUCT(E150:E154,TRANSPOSE({-2,-1,0,1,2}))/10/E152*4</f>
        <v>0.14390563509255</v>
      </c>
    </row>
    <row r="153" spans="1:8" x14ac:dyDescent="0.25">
      <c r="A153">
        <f t="shared" si="8"/>
        <v>1987</v>
      </c>
      <c r="B153" t="s">
        <v>228</v>
      </c>
      <c r="C153" s="10" t="str">
        <f t="shared" si="6"/>
        <v>1987Q2</v>
      </c>
      <c r="D153" s="11">
        <f t="shared" si="7"/>
        <v>31958</v>
      </c>
      <c r="E153">
        <v>488.65920899999998</v>
      </c>
      <c r="F153">
        <f>SUMPRODUCT(E152:E154,TRANSPOSE({-1,0,1}))/2/E153*4</f>
        <v>9.5177663990365771E-2</v>
      </c>
      <c r="G153">
        <f t="array" ref="G153">AVERAGE(IF(A150:A156=A153,E150:E156))</f>
        <v>491.21722875</v>
      </c>
      <c r="H153">
        <f>SUMPRODUCT(E151:E155,TRANSPOSE({-2,-1,0,1,2}))/10/E153*4</f>
        <v>9.162436719779489E-2</v>
      </c>
    </row>
    <row r="154" spans="1:8" x14ac:dyDescent="0.25">
      <c r="A154">
        <f t="shared" si="8"/>
        <v>1987</v>
      </c>
      <c r="B154" t="s">
        <v>230</v>
      </c>
      <c r="C154" s="10" t="str">
        <f t="shared" si="6"/>
        <v>1987Q3</v>
      </c>
      <c r="D154" s="11">
        <f t="shared" si="7"/>
        <v>32050</v>
      </c>
      <c r="E154">
        <v>496.41078299999998</v>
      </c>
      <c r="F154">
        <f>SUMPRODUCT(E153:E155,TRANSPOSE({-1,0,1}))/2/E154*4</f>
        <v>7.2454719421354744E-2</v>
      </c>
      <c r="G154">
        <f t="array" ref="G154">AVERAGE(IF(A151:A157=A154,E151:E157))</f>
        <v>491.21722875</v>
      </c>
      <c r="H154">
        <f>SUMPRODUCT(E152:E156,TRANSPOSE({-2,-1,0,1,2}))/10/E154*4</f>
        <v>8.2948157876739814E-2</v>
      </c>
    </row>
    <row r="155" spans="1:8" x14ac:dyDescent="0.25">
      <c r="A155">
        <f t="shared" si="8"/>
        <v>1987</v>
      </c>
      <c r="B155" t="s">
        <v>231</v>
      </c>
      <c r="C155" s="10" t="str">
        <f t="shared" si="6"/>
        <v>1987Q4</v>
      </c>
      <c r="D155" s="11">
        <f t="shared" si="7"/>
        <v>32141</v>
      </c>
      <c r="E155">
        <v>506.64286099999998</v>
      </c>
      <c r="F155">
        <f>SUMPRODUCT(E154:E156,TRANSPOSE({-1,0,1}))/2/E155*4</f>
        <v>7.5887393190762861E-2</v>
      </c>
      <c r="G155">
        <f t="array" ref="G155">AVERAGE(IF(A152:A158=A155,E152:E158))</f>
        <v>491.21722875</v>
      </c>
      <c r="H155">
        <f>SUMPRODUCT(E153:E157,TRANSPOSE({-2,-1,0,1,2}))/10/E155*4</f>
        <v>6.4137086893641407E-2</v>
      </c>
    </row>
    <row r="156" spans="1:8" x14ac:dyDescent="0.25">
      <c r="A156">
        <f t="shared" si="8"/>
        <v>1988</v>
      </c>
      <c r="B156" t="s">
        <v>226</v>
      </c>
      <c r="C156" s="10" t="str">
        <f t="shared" si="6"/>
        <v>1988Q1</v>
      </c>
      <c r="D156" s="11">
        <f t="shared" si="7"/>
        <v>32232</v>
      </c>
      <c r="E156">
        <v>515.63468599999999</v>
      </c>
      <c r="F156">
        <f>SUMPRODUCT(E155:E157,TRANSPOSE({-1,0,1}))/2/E156*4</f>
        <v>5.0511120968305352E-2</v>
      </c>
      <c r="G156">
        <f t="array" ref="G156">AVERAGE(IF(A153:A159=A156,E153:E159))</f>
        <v>522.53358649999996</v>
      </c>
      <c r="H156">
        <f>SUMPRODUCT(E154:E158,TRANSPOSE({-2,-1,0,1,2}))/10/E156*4</f>
        <v>5.3397474505817277E-2</v>
      </c>
    </row>
    <row r="157" spans="1:8" x14ac:dyDescent="0.25">
      <c r="A157">
        <f t="shared" si="8"/>
        <v>1988</v>
      </c>
      <c r="B157" t="s">
        <v>228</v>
      </c>
      <c r="C157" s="10" t="str">
        <f t="shared" si="6"/>
        <v>1988Q2</v>
      </c>
      <c r="D157" s="11">
        <f t="shared" si="7"/>
        <v>32324</v>
      </c>
      <c r="E157">
        <v>519.66550400000006</v>
      </c>
      <c r="F157">
        <f>SUMPRODUCT(E156:E158,TRANSPOSE({-1,0,1}))/2/E157*4</f>
        <v>3.3412889380473654E-2</v>
      </c>
      <c r="G157">
        <f t="array" ref="G157">AVERAGE(IF(A154:A160=A157,E154:E160))</f>
        <v>522.53358649999996</v>
      </c>
      <c r="H157">
        <f>SUMPRODUCT(E155:E159,TRANSPOSE({-2,-1,0,1,2}))/10/E157*4</f>
        <v>4.3436752730848974E-2</v>
      </c>
    </row>
    <row r="158" spans="1:8" x14ac:dyDescent="0.25">
      <c r="A158">
        <f t="shared" si="8"/>
        <v>1988</v>
      </c>
      <c r="B158" t="s">
        <v>230</v>
      </c>
      <c r="C158" s="10" t="str">
        <f t="shared" si="6"/>
        <v>1988Q3</v>
      </c>
      <c r="D158" s="11">
        <f t="shared" si="7"/>
        <v>32416</v>
      </c>
      <c r="E158">
        <v>524.31644900000003</v>
      </c>
      <c r="F158">
        <f>SUMPRODUCT(E157:E159,TRANSPOSE({-1,0,1}))/2/E158*4</f>
        <v>4.1395622894142378E-2</v>
      </c>
      <c r="G158">
        <f t="array" ref="G158">AVERAGE(IF(A155:A161=A158,E155:E161))</f>
        <v>522.53358649999996</v>
      </c>
      <c r="H158">
        <f>SUMPRODUCT(E156:E160,TRANSPOSE({-2,-1,0,1,2}))/10/E158*4</f>
        <v>3.9891660923268013E-2</v>
      </c>
    </row>
    <row r="159" spans="1:8" x14ac:dyDescent="0.25">
      <c r="A159">
        <f t="shared" si="8"/>
        <v>1988</v>
      </c>
      <c r="B159" t="s">
        <v>231</v>
      </c>
      <c r="C159" s="10" t="str">
        <f t="shared" si="6"/>
        <v>1988Q4</v>
      </c>
      <c r="D159" s="11">
        <f t="shared" si="7"/>
        <v>32507</v>
      </c>
      <c r="E159">
        <v>530.51770699999997</v>
      </c>
      <c r="F159">
        <f>SUMPRODUCT(E158:E160,TRANSPOSE({-1,0,1}))/2/E159*4</f>
        <v>4.537813852837122E-2</v>
      </c>
      <c r="G159">
        <f t="array" ref="G159">AVERAGE(IF(A156:A162=A159,E156:E162))</f>
        <v>522.53358649999996</v>
      </c>
      <c r="H159">
        <f>SUMPRODUCT(E157:E161,TRANSPOSE({-2,-1,0,1,2}))/10/E159*4</f>
        <v>4.384032746337712E-2</v>
      </c>
    </row>
    <row r="160" spans="1:8" x14ac:dyDescent="0.25">
      <c r="A160">
        <f t="shared" si="8"/>
        <v>1989</v>
      </c>
      <c r="B160" t="s">
        <v>226</v>
      </c>
      <c r="C160" s="10" t="str">
        <f t="shared" si="6"/>
        <v>1989Q1</v>
      </c>
      <c r="D160" s="11">
        <f t="shared" si="7"/>
        <v>32597</v>
      </c>
      <c r="E160">
        <v>536.35340199999996</v>
      </c>
      <c r="F160">
        <f>SUMPRODUCT(E159:E161,TRANSPOSE({-1,0,1}))/2/E160*4</f>
        <v>4.5499508176886715E-2</v>
      </c>
      <c r="G160">
        <f t="array" ref="G160">AVERAGE(IF(A157:A163=A160,E157:E163))</f>
        <v>552.40156275000004</v>
      </c>
      <c r="H160">
        <f>SUMPRODUCT(E158:E162,TRANSPOSE({-2,-1,0,1,2}))/10/E160*4</f>
        <v>6.5035861560546235E-2</v>
      </c>
    </row>
    <row r="161" spans="1:8" x14ac:dyDescent="0.25">
      <c r="A161">
        <f t="shared" si="8"/>
        <v>1989</v>
      </c>
      <c r="B161" t="s">
        <v>228</v>
      </c>
      <c r="C161" s="10" t="str">
        <f t="shared" si="6"/>
        <v>1989Q2</v>
      </c>
      <c r="D161" s="11">
        <f t="shared" si="7"/>
        <v>32689</v>
      </c>
      <c r="E161">
        <v>542.71961499999998</v>
      </c>
      <c r="F161">
        <f>SUMPRODUCT(E160:E162,TRANSPOSE({-1,0,1}))/2/E161*4</f>
        <v>9.3841642336808001E-2</v>
      </c>
      <c r="G161">
        <f t="array" ref="G161">AVERAGE(IF(A158:A164=A161,E158:E164))</f>
        <v>552.40156275000004</v>
      </c>
      <c r="H161">
        <f>SUMPRODUCT(E159:E163,TRANSPOSE({-2,-1,0,1,2}))/10/E161*4</f>
        <v>7.507331386944624E-2</v>
      </c>
    </row>
    <row r="162" spans="1:8" x14ac:dyDescent="0.25">
      <c r="A162">
        <f t="shared" si="8"/>
        <v>1989</v>
      </c>
      <c r="B162" t="s">
        <v>230</v>
      </c>
      <c r="C162" s="10" t="str">
        <f t="shared" si="6"/>
        <v>1989Q3</v>
      </c>
      <c r="D162" s="11">
        <f t="shared" si="7"/>
        <v>32781</v>
      </c>
      <c r="E162">
        <v>561.81825200000003</v>
      </c>
      <c r="F162">
        <f>SUMPRODUCT(E161:E163,TRANSPOSE({-1,0,1}))/2/E162*4</f>
        <v>9.2540129863919005E-2</v>
      </c>
      <c r="G162">
        <f t="array" ref="G162">AVERAGE(IF(A159:A165=A162,E159:E165))</f>
        <v>552.40156275000004</v>
      </c>
      <c r="H162">
        <f>SUMPRODUCT(E160:E164,TRANSPOSE({-2,-1,0,1,2}))/10/E162*4</f>
        <v>7.2143530858445742E-2</v>
      </c>
    </row>
    <row r="163" spans="1:8" x14ac:dyDescent="0.25">
      <c r="A163">
        <f t="shared" si="8"/>
        <v>1989</v>
      </c>
      <c r="B163" t="s">
        <v>231</v>
      </c>
      <c r="C163" s="10" t="str">
        <f t="shared" si="6"/>
        <v>1989Q4</v>
      </c>
      <c r="D163" s="11">
        <f t="shared" si="7"/>
        <v>32872</v>
      </c>
      <c r="E163">
        <v>568.71498199999996</v>
      </c>
      <c r="F163">
        <f>SUMPRODUCT(E162:E164,TRANSPOSE({-1,0,1}))/2/E163*4</f>
        <v>4.2910446836091992E-2</v>
      </c>
      <c r="G163">
        <f t="array" ref="G163">AVERAGE(IF(A160:A166=A163,E160:E166))</f>
        <v>552.40156275000004</v>
      </c>
      <c r="H163">
        <f>SUMPRODUCT(E161:E165,TRANSPOSE({-2,-1,0,1,2}))/10/E163*4</f>
        <v>6.6791044375898112E-2</v>
      </c>
    </row>
    <row r="164" spans="1:8" x14ac:dyDescent="0.25">
      <c r="A164">
        <f t="shared" si="8"/>
        <v>1990</v>
      </c>
      <c r="B164" t="s">
        <v>226</v>
      </c>
      <c r="C164" s="10" t="str">
        <f t="shared" si="6"/>
        <v>1990Q1</v>
      </c>
      <c r="D164" s="11">
        <f t="shared" si="7"/>
        <v>32962</v>
      </c>
      <c r="E164">
        <v>574.02015900000004</v>
      </c>
      <c r="F164">
        <f>SUMPRODUCT(E163:E165,TRANSPOSE({-1,0,1}))/2/E164*4</f>
        <v>5.3604437958423921E-2</v>
      </c>
      <c r="G164">
        <f t="array" ref="G164">AVERAGE(IF(A161:A167=A164,E161:E167))</f>
        <v>586.08943725000006</v>
      </c>
      <c r="H164">
        <f>SUMPRODUCT(E162:E166,TRANSPOSE({-2,-1,0,1,2}))/10/E164*4</f>
        <v>4.9907579639550559E-2</v>
      </c>
    </row>
    <row r="165" spans="1:8" x14ac:dyDescent="0.25">
      <c r="A165">
        <f t="shared" si="8"/>
        <v>1990</v>
      </c>
      <c r="B165" t="s">
        <v>228</v>
      </c>
      <c r="C165" s="10" t="str">
        <f t="shared" si="6"/>
        <v>1990Q2</v>
      </c>
      <c r="D165" s="11">
        <f t="shared" si="7"/>
        <v>33054</v>
      </c>
      <c r="E165">
        <v>584.09999600000003</v>
      </c>
      <c r="F165">
        <f>SUMPRODUCT(E164:E166,TRANSPOSE({-1,0,1}))/2/E165*4</f>
        <v>5.4495915456229463E-2</v>
      </c>
      <c r="G165">
        <f t="array" ref="G165">AVERAGE(IF(A162:A168=A165,E162:E168))</f>
        <v>586.08943725000006</v>
      </c>
      <c r="H165">
        <f>SUMPRODUCT(E163:E167,TRANSPOSE({-2,-1,0,1,2}))/10/E165*4</f>
        <v>4.8683016255319497E-2</v>
      </c>
    </row>
    <row r="166" spans="1:8" x14ac:dyDescent="0.25">
      <c r="A166">
        <f t="shared" si="8"/>
        <v>1990</v>
      </c>
      <c r="B166" t="s">
        <v>230</v>
      </c>
      <c r="C166" s="10" t="str">
        <f t="shared" si="6"/>
        <v>1990Q3</v>
      </c>
      <c r="D166" s="11">
        <f t="shared" si="7"/>
        <v>33146</v>
      </c>
      <c r="E166">
        <v>589.93569100000002</v>
      </c>
      <c r="F166">
        <f>SUMPRODUCT(E165:E167,TRANSPOSE({-1,0,1}))/2/E166*4</f>
        <v>4.1366905532759179E-2</v>
      </c>
      <c r="G166">
        <f t="array" ref="G166">AVERAGE(IF(A163:A169=A166,E163:E169))</f>
        <v>586.08943725000006</v>
      </c>
      <c r="H166">
        <f>SUMPRODUCT(E164:E168,TRANSPOSE({-2,-1,0,1,2}))/10/E166*4</f>
        <v>4.3525180103063034E-2</v>
      </c>
    </row>
    <row r="167" spans="1:8" x14ac:dyDescent="0.25">
      <c r="A167">
        <f t="shared" si="8"/>
        <v>1990</v>
      </c>
      <c r="B167" t="s">
        <v>231</v>
      </c>
      <c r="C167" s="10" t="str">
        <f t="shared" si="6"/>
        <v>1990Q4</v>
      </c>
      <c r="D167" s="11">
        <f t="shared" si="7"/>
        <v>33237</v>
      </c>
      <c r="E167">
        <v>596.30190300000004</v>
      </c>
      <c r="F167">
        <f>SUMPRODUCT(E166:E168,TRANSPOSE({-1,0,1}))/2/E167*4</f>
        <v>3.3807827710387164E-2</v>
      </c>
      <c r="G167">
        <f t="array" ref="G167">AVERAGE(IF(A164:A170=A167,E164:E170))</f>
        <v>586.08943725000006</v>
      </c>
      <c r="H167">
        <f>SUMPRODUCT(E165:E169,TRANSPOSE({-2,-1,0,1,2}))/10/E167*4</f>
        <v>2.8825622580647806E-2</v>
      </c>
    </row>
    <row r="168" spans="1:8" x14ac:dyDescent="0.25">
      <c r="A168">
        <f t="shared" si="8"/>
        <v>1991</v>
      </c>
      <c r="B168" t="s">
        <v>226</v>
      </c>
      <c r="C168" s="10" t="str">
        <f t="shared" si="6"/>
        <v>1991Q1</v>
      </c>
      <c r="D168" s="11">
        <f t="shared" si="7"/>
        <v>33327</v>
      </c>
      <c r="E168">
        <v>600.01552700000002</v>
      </c>
      <c r="F168">
        <f>SUMPRODUCT(E167:E169,TRANSPOSE({-1,0,1}))/2/E168*4</f>
        <v>1.4146773905069328E-2</v>
      </c>
      <c r="G168">
        <f t="array" ref="G168">AVERAGE(IF(A165:A171=A168,E165:E171))</f>
        <v>601.34182150000004</v>
      </c>
      <c r="H168">
        <f>SUMPRODUCT(E166:E170,TRANSPOSE({-2,-1,0,1,2}))/10/E168*4</f>
        <v>1.9805482133798232E-2</v>
      </c>
    </row>
    <row r="169" spans="1:8" x14ac:dyDescent="0.25">
      <c r="A169">
        <f t="shared" si="8"/>
        <v>1991</v>
      </c>
      <c r="B169" t="s">
        <v>228</v>
      </c>
      <c r="C169" s="10" t="str">
        <f t="shared" si="6"/>
        <v>1991Q2</v>
      </c>
      <c r="D169" s="11">
        <f t="shared" si="7"/>
        <v>33419</v>
      </c>
      <c r="E169">
        <v>600.54604500000005</v>
      </c>
      <c r="F169">
        <f>SUMPRODUCT(E168:E170,TRANSPOSE({-1,0,1}))/2/E169*4</f>
        <v>8.8339238001310435E-3</v>
      </c>
      <c r="G169">
        <f t="array" ref="G169">AVERAGE(IF(A166:A172=A169,E166:E172))</f>
        <v>601.34182150000004</v>
      </c>
      <c r="H169">
        <f>SUMPRODUCT(E167:E171,TRANSPOSE({-2,-1,0,1,2}))/10/E169*4</f>
        <v>9.5406366384446061E-3</v>
      </c>
    </row>
    <row r="170" spans="1:8" x14ac:dyDescent="0.25">
      <c r="A170">
        <f t="shared" si="8"/>
        <v>1991</v>
      </c>
      <c r="B170" t="s">
        <v>230</v>
      </c>
      <c r="C170" s="10" t="str">
        <f t="shared" si="6"/>
        <v>1991Q3</v>
      </c>
      <c r="D170" s="11">
        <f t="shared" si="7"/>
        <v>33511</v>
      </c>
      <c r="E170">
        <v>602.66811600000005</v>
      </c>
      <c r="F170">
        <f>SUMPRODUCT(E169:E171,TRANSPOSE({-1,0,1}))/2/E170*4</f>
        <v>5.281689731865543E-3</v>
      </c>
      <c r="G170">
        <f t="array" ref="G170">AVERAGE(IF(A167:A173=A170,E167:E173))</f>
        <v>601.34182150000004</v>
      </c>
      <c r="H170">
        <f>SUMPRODUCT(E168:E172,TRANSPOSE({-2,-1,0,1,2}))/10/E170*4</f>
        <v>7.3943669520421937E-3</v>
      </c>
    </row>
    <row r="171" spans="1:8" x14ac:dyDescent="0.25">
      <c r="A171">
        <f t="shared" si="8"/>
        <v>1991</v>
      </c>
      <c r="B171" t="s">
        <v>231</v>
      </c>
      <c r="C171" s="10" t="str">
        <f t="shared" si="6"/>
        <v>1991Q4</v>
      </c>
      <c r="D171" s="11">
        <f t="shared" si="7"/>
        <v>33602</v>
      </c>
      <c r="E171">
        <v>602.13759800000003</v>
      </c>
      <c r="F171">
        <f>SUMPRODUCT(E170:E172,TRANSPOSE({-1,0,1}))/2/E171*4</f>
        <v>7.0484587145806885E-3</v>
      </c>
      <c r="G171">
        <f t="array" ref="G171">AVERAGE(IF(A168:A174=A171,E168:E174))</f>
        <v>601.34182150000004</v>
      </c>
      <c r="H171">
        <f>SUMPRODUCT(E169:E173,TRANSPOSE({-2,-1,0,1,2}))/10/E171*4</f>
        <v>9.1629959968052028E-3</v>
      </c>
    </row>
    <row r="172" spans="1:8" x14ac:dyDescent="0.25">
      <c r="A172">
        <f t="shared" si="8"/>
        <v>1992</v>
      </c>
      <c r="B172" t="s">
        <v>226</v>
      </c>
      <c r="C172" s="10" t="str">
        <f t="shared" si="6"/>
        <v>1992Q1</v>
      </c>
      <c r="D172" s="11">
        <f t="shared" si="7"/>
        <v>33693</v>
      </c>
      <c r="E172">
        <v>604.79018699999995</v>
      </c>
      <c r="F172">
        <f>SUMPRODUCT(E171:E173,TRANSPOSE({-1,0,1}))/2/E172*4</f>
        <v>1.4035088833212207E-2</v>
      </c>
      <c r="G172">
        <f t="array" ref="G172">AVERAGE(IF(A169:A175=A172,E169:E175))</f>
        <v>607.44277525000007</v>
      </c>
      <c r="H172">
        <f>SUMPRODUCT(E170:E174,TRANSPOSE({-2,-1,0,1,2}))/10/E172*4</f>
        <v>1.052631497144314E-2</v>
      </c>
    </row>
    <row r="173" spans="1:8" x14ac:dyDescent="0.25">
      <c r="A173">
        <f t="shared" si="8"/>
        <v>1992</v>
      </c>
      <c r="B173" t="s">
        <v>228</v>
      </c>
      <c r="C173" s="10" t="str">
        <f t="shared" si="6"/>
        <v>1992Q2</v>
      </c>
      <c r="D173" s="11">
        <f t="shared" si="7"/>
        <v>33785</v>
      </c>
      <c r="E173">
        <v>606.38174000000004</v>
      </c>
      <c r="F173">
        <f>SUMPRODUCT(E172:E174,TRANSPOSE({-1,0,1}))/2/E173*4</f>
        <v>1.2248465793182024E-2</v>
      </c>
      <c r="G173">
        <f t="array" ref="G173">AVERAGE(IF(A170:A176=A173,E170:E176))</f>
        <v>607.44277525000007</v>
      </c>
      <c r="H173">
        <f>SUMPRODUCT(E171:E175,TRANSPOSE({-2,-1,0,1,2}))/10/E173*4</f>
        <v>1.2948381328237279E-2</v>
      </c>
    </row>
    <row r="174" spans="1:8" x14ac:dyDescent="0.25">
      <c r="A174">
        <f t="shared" si="8"/>
        <v>1992</v>
      </c>
      <c r="B174" t="s">
        <v>230</v>
      </c>
      <c r="C174" s="10" t="str">
        <f t="shared" si="6"/>
        <v>1992Q3</v>
      </c>
      <c r="D174" s="11">
        <f t="shared" si="7"/>
        <v>33877</v>
      </c>
      <c r="E174">
        <v>608.50381000000004</v>
      </c>
      <c r="F174">
        <f>SUMPRODUCT(E173:E175,TRANSPOSE({-1,0,1}))/2/E174*4</f>
        <v>1.2205754307438046E-2</v>
      </c>
      <c r="G174">
        <f t="array" ref="G174">AVERAGE(IF(A171:A177=A174,E171:E177))</f>
        <v>607.44277525000007</v>
      </c>
      <c r="H174">
        <f>SUMPRODUCT(E172:E176,TRANSPOSE({-2,-1,0,1,2}))/10/E174*4</f>
        <v>1.0113338156420213E-2</v>
      </c>
    </row>
    <row r="175" spans="1:8" x14ac:dyDescent="0.25">
      <c r="A175">
        <f t="shared" si="8"/>
        <v>1992</v>
      </c>
      <c r="B175" t="s">
        <v>231</v>
      </c>
      <c r="C175" s="10" t="str">
        <f t="shared" si="6"/>
        <v>1992Q4</v>
      </c>
      <c r="D175" s="11">
        <f t="shared" si="7"/>
        <v>33968</v>
      </c>
      <c r="E175">
        <v>610.09536400000002</v>
      </c>
      <c r="F175">
        <f>SUMPRODUCT(E174:E176,TRANSPOSE({-1,0,1}))/2/E175*4</f>
        <v>6.9565222921444958E-3</v>
      </c>
      <c r="G175">
        <f t="array" ref="G175">AVERAGE(IF(A172:A178=A175,E172:E178))</f>
        <v>607.44277525000007</v>
      </c>
      <c r="H175">
        <f>SUMPRODUCT(E173:E177,TRANSPOSE({-2,-1,0,1,2}))/10/E175*4</f>
        <v>1.1826086257557445E-2</v>
      </c>
    </row>
    <row r="176" spans="1:8" x14ac:dyDescent="0.25">
      <c r="A176">
        <f t="shared" si="8"/>
        <v>1993</v>
      </c>
      <c r="B176" t="s">
        <v>226</v>
      </c>
      <c r="C176" s="10" t="str">
        <f t="shared" si="6"/>
        <v>1993Q1</v>
      </c>
      <c r="D176" s="11">
        <f t="shared" si="7"/>
        <v>34058</v>
      </c>
      <c r="E176">
        <v>610.62588100000005</v>
      </c>
      <c r="F176">
        <f>SUMPRODUCT(E175:E177,TRANSPOSE({-1,0,1}))/2/E176*4</f>
        <v>1.3900953536556741E-2</v>
      </c>
      <c r="G176">
        <f t="array" ref="G176">AVERAGE(IF(A173:A179=A176,E173:E179))</f>
        <v>615.26791125</v>
      </c>
      <c r="H176">
        <f>SUMPRODUCT(E174:E178,TRANSPOSE({-2,-1,0,1,2}))/10/E176*4</f>
        <v>1.4596004324945915E-2</v>
      </c>
    </row>
    <row r="177" spans="1:8" x14ac:dyDescent="0.25">
      <c r="A177">
        <f t="shared" si="8"/>
        <v>1993</v>
      </c>
      <c r="B177" t="s">
        <v>228</v>
      </c>
      <c r="C177" s="10" t="str">
        <f t="shared" si="6"/>
        <v>1993Q2</v>
      </c>
      <c r="D177" s="11">
        <f t="shared" si="7"/>
        <v>34150</v>
      </c>
      <c r="E177">
        <v>614.33950500000003</v>
      </c>
      <c r="F177">
        <f>SUMPRODUCT(E176:E178,TRANSPOSE({-1,0,1}))/2/E177*4</f>
        <v>2.2452506940767E-2</v>
      </c>
      <c r="G177">
        <f t="array" ref="G177">AVERAGE(IF(A174:A180=A177,E174:E180))</f>
        <v>615.26791125</v>
      </c>
      <c r="H177">
        <f>SUMPRODUCT(E175:E179,TRANSPOSE({-2,-1,0,1,2}))/10/E177*4</f>
        <v>1.5544041563793031E-2</v>
      </c>
    </row>
    <row r="178" spans="1:8" x14ac:dyDescent="0.25">
      <c r="A178">
        <f t="shared" si="8"/>
        <v>1993</v>
      </c>
      <c r="B178" t="s">
        <v>230</v>
      </c>
      <c r="C178" s="10" t="str">
        <f t="shared" si="6"/>
        <v>1993Q3</v>
      </c>
      <c r="D178" s="11">
        <f t="shared" si="7"/>
        <v>34242</v>
      </c>
      <c r="E178">
        <v>617.52261199999998</v>
      </c>
      <c r="F178">
        <f>SUMPRODUCT(E177:E179,TRANSPOSE({-1,0,1}))/2/E178*4</f>
        <v>1.3745705558066304E-2</v>
      </c>
      <c r="G178">
        <f t="array" ref="G178">AVERAGE(IF(A175:A181=A178,E175:E181))</f>
        <v>615.26791125</v>
      </c>
      <c r="H178">
        <f>SUMPRODUCT(E176:E180,TRANSPOSE({-2,-1,0,1,2}))/10/E178*4</f>
        <v>1.3058419956288026E-2</v>
      </c>
    </row>
    <row r="179" spans="1:8" x14ac:dyDescent="0.25">
      <c r="A179">
        <f t="shared" si="8"/>
        <v>1993</v>
      </c>
      <c r="B179" t="s">
        <v>231</v>
      </c>
      <c r="C179" s="10" t="str">
        <f t="shared" si="6"/>
        <v>1993Q4</v>
      </c>
      <c r="D179" s="11">
        <f t="shared" si="7"/>
        <v>34333</v>
      </c>
      <c r="E179">
        <v>618.58364700000004</v>
      </c>
      <c r="F179">
        <f>SUMPRODUCT(E178:E180,TRANSPOSE({-1,0,1}))/2/E179*4</f>
        <v>3.4305303903388209E-3</v>
      </c>
      <c r="G179">
        <f t="array" ref="G179">AVERAGE(IF(A176:A182=A179,E176:E182))</f>
        <v>615.26791125</v>
      </c>
      <c r="H179">
        <f>SUMPRODUCT(E177:E181,TRANSPOSE({-2,-1,0,1,2}))/10/E179*4</f>
        <v>9.3749565287166176E-3</v>
      </c>
    </row>
    <row r="180" spans="1:8" x14ac:dyDescent="0.25">
      <c r="A180">
        <f t="shared" si="8"/>
        <v>1994</v>
      </c>
      <c r="B180" t="s">
        <v>226</v>
      </c>
      <c r="C180" s="10" t="str">
        <f t="shared" si="6"/>
        <v>1994Q1</v>
      </c>
      <c r="D180" s="11">
        <f t="shared" si="7"/>
        <v>34423</v>
      </c>
      <c r="E180">
        <v>618.58364700000004</v>
      </c>
      <c r="F180">
        <f>SUMPRODUCT(E179:E181,TRANSPOSE({-1,0,1}))/2/E180*4</f>
        <v>7.9999980988828129E-3</v>
      </c>
      <c r="G180">
        <f t="array" ref="G180">AVERAGE(IF(A177:A183=A180,E177:E183))</f>
        <v>626.00665049999998</v>
      </c>
      <c r="H180">
        <f>SUMPRODUCT(E178:E182,TRANSPOSE({-2,-1,0,1,2}))/10/E180*4</f>
        <v>1.5772211320678575E-2</v>
      </c>
    </row>
    <row r="181" spans="1:8" x14ac:dyDescent="0.25">
      <c r="A181">
        <f t="shared" si="8"/>
        <v>1994</v>
      </c>
      <c r="B181" t="s">
        <v>228</v>
      </c>
      <c r="C181" s="10" t="str">
        <f t="shared" si="6"/>
        <v>1994Q2</v>
      </c>
      <c r="D181" s="11">
        <f t="shared" si="7"/>
        <v>34515</v>
      </c>
      <c r="E181">
        <v>621.05798100000004</v>
      </c>
      <c r="F181">
        <f>SUMPRODUCT(E180:E182,TRANSPOSE({-1,0,1}))/2/E181*4</f>
        <v>3.1872508856785754E-2</v>
      </c>
      <c r="G181">
        <f t="array" ref="G181">AVERAGE(IF(A178:A184=A181,E178:E184))</f>
        <v>626.00665049999998</v>
      </c>
      <c r="H181">
        <f>SUMPRODUCT(E179:E183,TRANSPOSE({-2,-1,0,1,2}))/10/E181*4</f>
        <v>2.8685258615169431E-2</v>
      </c>
    </row>
    <row r="182" spans="1:8" x14ac:dyDescent="0.25">
      <c r="A182">
        <f t="shared" si="8"/>
        <v>1994</v>
      </c>
      <c r="B182" t="s">
        <v>230</v>
      </c>
      <c r="C182" s="10" t="str">
        <f t="shared" si="6"/>
        <v>1994Q3</v>
      </c>
      <c r="D182" s="11">
        <f t="shared" si="7"/>
        <v>34607</v>
      </c>
      <c r="E182">
        <v>628.48098500000003</v>
      </c>
      <c r="F182">
        <f>SUMPRODUCT(E181:E183,TRANSPOSE({-1,0,1}))/2/E182*4</f>
        <v>4.724409601668373E-2</v>
      </c>
      <c r="G182">
        <f t="array" ref="G182">AVERAGE(IF(A179:A185=A182,E179:E185))</f>
        <v>626.00665049999998</v>
      </c>
      <c r="H182">
        <f>SUMPRODUCT(E180:E184,TRANSPOSE({-2,-1,0,1,2}))/10/E182*4</f>
        <v>4.0944882365852135E-2</v>
      </c>
    </row>
    <row r="183" spans="1:8" x14ac:dyDescent="0.25">
      <c r="A183">
        <f t="shared" si="8"/>
        <v>1994</v>
      </c>
      <c r="B183" t="s">
        <v>231</v>
      </c>
      <c r="C183" s="10" t="str">
        <f t="shared" si="6"/>
        <v>1994Q4</v>
      </c>
      <c r="D183" s="11">
        <f t="shared" si="7"/>
        <v>34698</v>
      </c>
      <c r="E183">
        <v>635.90398900000002</v>
      </c>
      <c r="F183">
        <f>SUMPRODUCT(E182:E184,TRANSPOSE({-1,0,1}))/2/E183*4</f>
        <v>4.6692608496909378E-2</v>
      </c>
      <c r="G183">
        <f t="array" ref="G183">AVERAGE(IF(A180:A186=A183,E180:E186))</f>
        <v>626.00665049999998</v>
      </c>
      <c r="H183">
        <f>SUMPRODUCT(E181:E185,TRANSPOSE({-2,-1,0,1,2}))/10/E183*4</f>
        <v>4.513618863302972E-2</v>
      </c>
    </row>
    <row r="184" spans="1:8" x14ac:dyDescent="0.25">
      <c r="A184">
        <f t="shared" si="8"/>
        <v>1995</v>
      </c>
      <c r="B184" t="s">
        <v>226</v>
      </c>
      <c r="C184" s="10" t="str">
        <f t="shared" si="6"/>
        <v>1995Q1</v>
      </c>
      <c r="D184" s="11">
        <f t="shared" si="7"/>
        <v>34788</v>
      </c>
      <c r="E184">
        <v>643.32699300000002</v>
      </c>
      <c r="F184">
        <f>SUMPRODUCT(E183:E185,TRANSPOSE({-1,0,1}))/2/E184*4</f>
        <v>4.230769468117121E-2</v>
      </c>
      <c r="G184">
        <f t="array" ref="G184">AVERAGE(IF(A181:A187=A184,E181:E187))</f>
        <v>649.51282950000007</v>
      </c>
      <c r="H184">
        <f>SUMPRODUCT(E182:E186,TRANSPOSE({-2,-1,0,1,2}))/10/E184*4</f>
        <v>3.615384750379963E-2</v>
      </c>
    </row>
    <row r="185" spans="1:8" x14ac:dyDescent="0.25">
      <c r="A185">
        <f t="shared" si="8"/>
        <v>1995</v>
      </c>
      <c r="B185" t="s">
        <v>228</v>
      </c>
      <c r="C185" s="10" t="str">
        <f t="shared" si="6"/>
        <v>1995Q2</v>
      </c>
      <c r="D185" s="11">
        <f t="shared" si="7"/>
        <v>34880</v>
      </c>
      <c r="E185">
        <v>649.51283000000001</v>
      </c>
      <c r="F185">
        <f>SUMPRODUCT(E184:E186,TRANSPOSE({-1,0,1}))/2/E185*4</f>
        <v>2.2857143560967047E-2</v>
      </c>
      <c r="G185">
        <f t="array" ref="G185">AVERAGE(IF(A182:A188=A185,E182:E188))</f>
        <v>649.51282950000007</v>
      </c>
      <c r="H185">
        <f>SUMPRODUCT(E183:E187,TRANSPOSE({-2,-1,0,1,2}))/10/E185*4</f>
        <v>2.7428571041468085E-2</v>
      </c>
    </row>
    <row r="186" spans="1:8" x14ac:dyDescent="0.25">
      <c r="A186">
        <f t="shared" si="8"/>
        <v>1995</v>
      </c>
      <c r="B186" t="s">
        <v>230</v>
      </c>
      <c r="C186" s="10" t="str">
        <f t="shared" si="6"/>
        <v>1995Q3</v>
      </c>
      <c r="D186" s="11">
        <f t="shared" si="7"/>
        <v>34972</v>
      </c>
      <c r="E186">
        <v>650.74999700000001</v>
      </c>
      <c r="F186">
        <f>SUMPRODUCT(E185:E187,TRANSPOSE({-1,0,1}))/2/E186*4</f>
        <v>1.5209121852673625E-2</v>
      </c>
      <c r="G186">
        <f t="array" ref="G186">AVERAGE(IF(A183:A189=A186,E183:E189))</f>
        <v>649.51282950000007</v>
      </c>
      <c r="H186">
        <f>SUMPRODUCT(E184:E188,TRANSPOSE({-2,-1,0,1,2}))/10/E186*4</f>
        <v>2.0532318803837091E-2</v>
      </c>
    </row>
    <row r="187" spans="1:8" x14ac:dyDescent="0.25">
      <c r="A187">
        <f t="shared" si="8"/>
        <v>1995</v>
      </c>
      <c r="B187" t="s">
        <v>231</v>
      </c>
      <c r="C187" s="10" t="str">
        <f t="shared" si="6"/>
        <v>1995Q4</v>
      </c>
      <c r="D187" s="11">
        <f t="shared" si="7"/>
        <v>35063</v>
      </c>
      <c r="E187">
        <v>654.46149800000001</v>
      </c>
      <c r="F187">
        <f>SUMPRODUCT(E186:E188,TRANSPOSE({-1,0,1}))/2/E187*4</f>
        <v>2.0793950509827963E-2</v>
      </c>
      <c r="G187">
        <f t="array" ref="G187">AVERAGE(IF(A184:A190=A187,E184:E190))</f>
        <v>649.51282950000007</v>
      </c>
      <c r="H187">
        <f>SUMPRODUCT(E185:E189,TRANSPOSE({-2,-1,0,1,2}))/10/E187*4</f>
        <v>2.0037806410423731E-2</v>
      </c>
    </row>
    <row r="188" spans="1:8" x14ac:dyDescent="0.25">
      <c r="A188">
        <f t="shared" si="8"/>
        <v>1996</v>
      </c>
      <c r="B188" t="s">
        <v>226</v>
      </c>
      <c r="C188" s="10" t="str">
        <f t="shared" si="6"/>
        <v>1996Q1</v>
      </c>
      <c r="D188" s="11">
        <f t="shared" si="7"/>
        <v>35154</v>
      </c>
      <c r="E188">
        <v>657.55441699999994</v>
      </c>
      <c r="F188">
        <f>SUMPRODUCT(E187:E189,TRANSPOSE({-1,0,1}))/2/E188*4</f>
        <v>2.4459079863499867E-2</v>
      </c>
      <c r="G188">
        <f t="array" ref="G188">AVERAGE(IF(A185:A191=A188,E185:E191))</f>
        <v>664.35883675000002</v>
      </c>
      <c r="H188">
        <f>SUMPRODUCT(E186:E190,TRANSPOSE({-2,-1,0,1,2}))/10/E188*4</f>
        <v>2.3706489983170695E-2</v>
      </c>
    </row>
    <row r="189" spans="1:8" x14ac:dyDescent="0.25">
      <c r="A189">
        <f t="shared" si="8"/>
        <v>1996</v>
      </c>
      <c r="B189" t="s">
        <v>228</v>
      </c>
      <c r="C189" s="10" t="str">
        <f t="shared" si="6"/>
        <v>1996Q2</v>
      </c>
      <c r="D189" s="11">
        <f t="shared" si="7"/>
        <v>35246</v>
      </c>
      <c r="E189">
        <v>662.50308600000005</v>
      </c>
      <c r="F189">
        <f>SUMPRODUCT(E188:E190,TRANSPOSE({-1,0,1}))/2/E189*4</f>
        <v>2.6143787653240023E-2</v>
      </c>
      <c r="G189">
        <f t="array" ref="G189">AVERAGE(IF(A186:A192=A189,E186:E192))</f>
        <v>664.35883675000002</v>
      </c>
      <c r="H189">
        <f>SUMPRODUCT(E187:E191,TRANSPOSE({-2,-1,0,1,2}))/10/E189*4</f>
        <v>2.5396825396825369E-2</v>
      </c>
    </row>
    <row r="190" spans="1:8" x14ac:dyDescent="0.25">
      <c r="A190">
        <f t="shared" si="8"/>
        <v>1996</v>
      </c>
      <c r="B190" t="s">
        <v>230</v>
      </c>
      <c r="C190" s="10" t="str">
        <f t="shared" si="6"/>
        <v>1996Q3</v>
      </c>
      <c r="D190" s="11">
        <f t="shared" si="7"/>
        <v>35338</v>
      </c>
      <c r="E190">
        <v>666.21458700000005</v>
      </c>
      <c r="F190">
        <f>SUMPRODUCT(E189:E191,TRANSPOSE({-1,0,1}))/2/E190*4</f>
        <v>2.5998142847628733E-2</v>
      </c>
      <c r="G190">
        <f t="array" ref="G190">AVERAGE(IF(A187:A193=A190,E187:E193))</f>
        <v>664.35883675000002</v>
      </c>
      <c r="H190">
        <f>SUMPRODUCT(E188:E192,TRANSPOSE({-2,-1,0,1,2}))/10/E190*4</f>
        <v>1.9312905858064201E-2</v>
      </c>
    </row>
    <row r="191" spans="1:8" x14ac:dyDescent="0.25">
      <c r="A191">
        <f t="shared" si="8"/>
        <v>1996</v>
      </c>
      <c r="B191" t="s">
        <v>231</v>
      </c>
      <c r="C191" s="10" t="str">
        <f t="shared" si="6"/>
        <v>1996Q4</v>
      </c>
      <c r="D191" s="11">
        <f t="shared" si="7"/>
        <v>35429</v>
      </c>
      <c r="E191">
        <v>671.16325700000004</v>
      </c>
      <c r="F191">
        <f>SUMPRODUCT(E190:E192,TRANSPOSE({-1,0,1}))/2/E191*4</f>
        <v>9.2165921413065021E-3</v>
      </c>
      <c r="G191">
        <f t="array" ref="G191">AVERAGE(IF(A188:A194=A191,E188:E194))</f>
        <v>664.35883675000002</v>
      </c>
      <c r="H191">
        <f>SUMPRODUCT(E189:E193,TRANSPOSE({-2,-1,0,1,2}))/10/E191*4</f>
        <v>1.0691244976779127E-2</v>
      </c>
    </row>
    <row r="192" spans="1:8" x14ac:dyDescent="0.25">
      <c r="A192">
        <f t="shared" si="8"/>
        <v>1997</v>
      </c>
      <c r="B192" t="s">
        <v>226</v>
      </c>
      <c r="C192" s="10" t="str">
        <f t="shared" si="6"/>
        <v>1997Q1</v>
      </c>
      <c r="D192" s="11">
        <f t="shared" si="7"/>
        <v>35519</v>
      </c>
      <c r="E192">
        <v>669.30750599999999</v>
      </c>
      <c r="F192">
        <f>SUMPRODUCT(E191:E193,TRANSPOSE({-1,0,1}))/2/E192*4</f>
        <v>-3.6968567927579748E-3</v>
      </c>
      <c r="G192">
        <f t="array" ref="G192">AVERAGE(IF(A189:A195=A192,E189:E195))</f>
        <v>672.24577824999994</v>
      </c>
      <c r="H192">
        <f>SUMPRODUCT(E190:E194,TRANSPOSE({-2,-1,0,1,2}))/10/E192*4</f>
        <v>7.3937153784137451E-3</v>
      </c>
    </row>
    <row r="193" spans="1:8" x14ac:dyDescent="0.25">
      <c r="A193">
        <f t="shared" si="8"/>
        <v>1997</v>
      </c>
      <c r="B193" t="s">
        <v>228</v>
      </c>
      <c r="C193" s="10" t="str">
        <f t="shared" si="6"/>
        <v>1997Q2</v>
      </c>
      <c r="D193" s="11">
        <f t="shared" si="7"/>
        <v>35611</v>
      </c>
      <c r="E193">
        <v>669.92609000000004</v>
      </c>
      <c r="F193">
        <f>SUMPRODUCT(E192:E194,TRANSPOSE({-1,0,1}))/2/E193*4</f>
        <v>1.1080329771900653E-2</v>
      </c>
      <c r="G193">
        <f t="array" ref="G193">AVERAGE(IF(A190:A196=A193,E190:E196))</f>
        <v>672.24577824999994</v>
      </c>
      <c r="H193">
        <f>SUMPRODUCT(E191:E195,TRANSPOSE({-2,-1,0,1,2}))/10/E193*4</f>
        <v>8.8642656087628245E-3</v>
      </c>
    </row>
    <row r="194" spans="1:8" x14ac:dyDescent="0.25">
      <c r="A194">
        <f t="shared" si="8"/>
        <v>1997</v>
      </c>
      <c r="B194" t="s">
        <v>230</v>
      </c>
      <c r="C194" s="10" t="str">
        <f t="shared" si="6"/>
        <v>1997Q3</v>
      </c>
      <c r="D194" s="11">
        <f t="shared" si="7"/>
        <v>35703</v>
      </c>
      <c r="E194">
        <v>673.01900699999999</v>
      </c>
      <c r="F194">
        <f>SUMPRODUCT(E193:E195,TRANSPOSE({-1,0,1}))/2/E194*4</f>
        <v>2.0220587915728616E-2</v>
      </c>
      <c r="G194">
        <f t="array" ref="G194">AVERAGE(IF(A191:A197=A194,E191:E197))</f>
        <v>672.24577824999994</v>
      </c>
      <c r="H194">
        <f>SUMPRODUCT(E192:E196,TRANSPOSE({-2,-1,0,1,2}))/10/E194*4</f>
        <v>1.4338235175577854E-2</v>
      </c>
    </row>
    <row r="195" spans="1:8" x14ac:dyDescent="0.25">
      <c r="A195">
        <f t="shared" si="8"/>
        <v>1997</v>
      </c>
      <c r="B195" t="s">
        <v>231</v>
      </c>
      <c r="C195" s="10" t="str">
        <f t="shared" si="6"/>
        <v>1997Q4</v>
      </c>
      <c r="D195" s="11">
        <f t="shared" si="7"/>
        <v>35794</v>
      </c>
      <c r="E195">
        <v>676.73050999999998</v>
      </c>
      <c r="F195">
        <f>SUMPRODUCT(E194:E196,TRANSPOSE({-1,0,1}))/2/E195*4</f>
        <v>1.4625230950500497E-2</v>
      </c>
      <c r="G195">
        <f t="array" ref="G195">AVERAGE(IF(A192:A198=A195,E192:E198))</f>
        <v>672.24577824999994</v>
      </c>
      <c r="H195">
        <f>SUMPRODUCT(E193:E197,TRANSPOSE({-2,-1,0,1,2}))/10/E195*4</f>
        <v>1.608775109016437E-2</v>
      </c>
    </row>
    <row r="196" spans="1:8" x14ac:dyDescent="0.25">
      <c r="A196">
        <f t="shared" si="8"/>
        <v>1998</v>
      </c>
      <c r="B196" t="s">
        <v>226</v>
      </c>
      <c r="C196" s="10" t="str">
        <f t="shared" si="6"/>
        <v>1998Q1</v>
      </c>
      <c r="D196" s="11">
        <f t="shared" si="7"/>
        <v>35884</v>
      </c>
      <c r="E196">
        <v>677.96767699999998</v>
      </c>
      <c r="F196">
        <f>SUMPRODUCT(E195:E197,TRANSPOSE({-1,0,1}))/2/E196*4</f>
        <v>1.2773721069301225E-2</v>
      </c>
      <c r="G196">
        <f t="array" ref="G196">AVERAGE(IF(A193:A199=A196,E193:E199))</f>
        <v>680.75130324999998</v>
      </c>
      <c r="H196">
        <f>SUMPRODUCT(E194:E198,TRANSPOSE({-2,-1,0,1,2}))/10/E196*4</f>
        <v>1.6423358189095443E-2</v>
      </c>
    </row>
    <row r="197" spans="1:8" x14ac:dyDescent="0.25">
      <c r="A197">
        <f t="shared" si="8"/>
        <v>1998</v>
      </c>
      <c r="B197" t="s">
        <v>228</v>
      </c>
      <c r="C197" s="10" t="str">
        <f t="shared" ref="C197:C260" si="9">CONCATENATE(A197,B197)</f>
        <v>1998Q2</v>
      </c>
      <c r="D197" s="11">
        <f t="shared" ref="D197:D260" si="10">DATE(YEAR(D196),MONTH(D196)+3,DAY(D196))</f>
        <v>35976</v>
      </c>
      <c r="E197">
        <v>681.06059500000003</v>
      </c>
      <c r="F197">
        <f>SUMPRODUCT(E196:E198,TRANSPOSE({-1,0,1}))/2/E197*4</f>
        <v>1.998183436233027E-2</v>
      </c>
      <c r="G197">
        <f t="array" ref="G197">AVERAGE(IF(A194:A200=A197,E194:E200))</f>
        <v>680.75130324999998</v>
      </c>
      <c r="H197">
        <f>SUMPRODUCT(E195:E199,TRANSPOSE({-2,-1,0,1,2}))/10/E197*4</f>
        <v>6.902814866274953E-3</v>
      </c>
    </row>
    <row r="198" spans="1:8" x14ac:dyDescent="0.25">
      <c r="A198">
        <f t="shared" si="8"/>
        <v>1998</v>
      </c>
      <c r="B198" t="s">
        <v>230</v>
      </c>
      <c r="C198" s="10" t="str">
        <f t="shared" si="9"/>
        <v>1998Q3</v>
      </c>
      <c r="D198" s="11">
        <f t="shared" si="10"/>
        <v>36068</v>
      </c>
      <c r="E198">
        <v>684.77209700000003</v>
      </c>
      <c r="F198">
        <f>SUMPRODUCT(E197:E199,TRANSPOSE({-1,0,1}))/2/E198*4</f>
        <v>-5.4200543746748334E-3</v>
      </c>
      <c r="G198">
        <f t="array" ref="G198">AVERAGE(IF(A195:A201=A198,E195:E201))</f>
        <v>680.75130324999998</v>
      </c>
      <c r="H198">
        <f>SUMPRODUCT(E196:E200,TRANSPOSE({-2,-1,0,1,2}))/10/E198*4</f>
        <v>-1.8066851809822883E-3</v>
      </c>
    </row>
    <row r="199" spans="1:8" x14ac:dyDescent="0.25">
      <c r="A199">
        <f t="shared" si="8"/>
        <v>1998</v>
      </c>
      <c r="B199" t="s">
        <v>231</v>
      </c>
      <c r="C199" s="10" t="str">
        <f t="shared" si="9"/>
        <v>1998Q4</v>
      </c>
      <c r="D199" s="11">
        <f t="shared" si="10"/>
        <v>36159</v>
      </c>
      <c r="E199">
        <v>679.20484399999998</v>
      </c>
      <c r="F199">
        <f>SUMPRODUCT(E198:E200,TRANSPOSE({-1,0,1}))/2/E199*4</f>
        <v>-2.1857924205263741E-2</v>
      </c>
      <c r="G199">
        <f t="array" ref="G199">AVERAGE(IF(A196:A202=A199,E196:E202))</f>
        <v>680.75130324999998</v>
      </c>
      <c r="H199">
        <f>SUMPRODUCT(E197:E201,TRANSPOSE({-2,-1,0,1,2}))/10/E199*4</f>
        <v>-7.2859751277038797E-3</v>
      </c>
    </row>
    <row r="200" spans="1:8" x14ac:dyDescent="0.25">
      <c r="A200">
        <f t="shared" ref="A200:A263" si="11">A196+1</f>
        <v>1999</v>
      </c>
      <c r="B200" t="s">
        <v>226</v>
      </c>
      <c r="C200" s="10" t="str">
        <f t="shared" si="9"/>
        <v>1999Q1</v>
      </c>
      <c r="D200" s="11">
        <f t="shared" si="10"/>
        <v>36249</v>
      </c>
      <c r="E200">
        <v>677.34909300000004</v>
      </c>
      <c r="F200">
        <f>SUMPRODUCT(E199:E201,TRANSPOSE({-1,0,1}))/2/E200*4</f>
        <v>-1.8264850618171318E-3</v>
      </c>
      <c r="G200">
        <f t="array" ref="G200">AVERAGE(IF(A197:A203=A200,E197:E203))</f>
        <v>679.973434</v>
      </c>
      <c r="H200">
        <f>SUMPRODUCT(E198:E202,TRANSPOSE({-2,-1,0,1,2}))/10/E200*4</f>
        <v>-4.4653890161774241E-3</v>
      </c>
    </row>
    <row r="201" spans="1:8" x14ac:dyDescent="0.25">
      <c r="A201">
        <f t="shared" si="11"/>
        <v>1999</v>
      </c>
      <c r="B201" t="s">
        <v>228</v>
      </c>
      <c r="C201" s="10" t="str">
        <f t="shared" si="9"/>
        <v>1999Q2</v>
      </c>
      <c r="D201" s="11">
        <f t="shared" si="10"/>
        <v>36341</v>
      </c>
      <c r="E201">
        <v>678.58626000000004</v>
      </c>
      <c r="F201">
        <f>SUMPRODUCT(E200:E202,TRANSPOSE({-1,0,1}))/2/E201*4</f>
        <v>1.1646307132714357E-2</v>
      </c>
      <c r="G201">
        <f t="array" ref="G201">AVERAGE(IF(A198:A204=A201,E198:E204))</f>
        <v>679.973434</v>
      </c>
      <c r="H201">
        <f>SUMPRODUCT(E199:E203,TRANSPOSE({-2,-1,0,1,2}))/10/E201*4</f>
        <v>6.3999999056862248E-3</v>
      </c>
    </row>
    <row r="202" spans="1:8" x14ac:dyDescent="0.25">
      <c r="A202">
        <f t="shared" si="11"/>
        <v>1999</v>
      </c>
      <c r="B202" t="s">
        <v>230</v>
      </c>
      <c r="C202" s="10" t="str">
        <f t="shared" si="9"/>
        <v>1999Q3</v>
      </c>
      <c r="D202" s="11">
        <f t="shared" si="10"/>
        <v>36433</v>
      </c>
      <c r="E202">
        <v>681.30060500000002</v>
      </c>
      <c r="F202">
        <f>SUMPRODUCT(E201:E203,TRANSPOSE({-1,0,1}))/2/E202*4</f>
        <v>1.195219252740857E-2</v>
      </c>
      <c r="G202">
        <f t="array" ref="G202">AVERAGE(IF(A199:A205=A202,E199:E205))</f>
        <v>679.973434</v>
      </c>
      <c r="H202">
        <f>SUMPRODUCT(E200:E204,TRANSPOSE({-2,-1,0,1,2}))/10/E202*4</f>
        <v>1.4201717023280692E-2</v>
      </c>
    </row>
    <row r="203" spans="1:8" x14ac:dyDescent="0.25">
      <c r="A203">
        <f t="shared" si="11"/>
        <v>1999</v>
      </c>
      <c r="B203" t="s">
        <v>231</v>
      </c>
      <c r="C203" s="10" t="str">
        <f t="shared" si="9"/>
        <v>1999Q4</v>
      </c>
      <c r="D203" s="11">
        <f t="shared" si="10"/>
        <v>36524</v>
      </c>
      <c r="E203">
        <v>682.65777800000001</v>
      </c>
      <c r="F203">
        <f>SUMPRODUCT(E202:E204,TRANSPOSE({-1,0,1}))/2/E203*4</f>
        <v>1.7892646057275138E-2</v>
      </c>
      <c r="G203">
        <f t="array" ref="G203">AVERAGE(IF(A200:A206=A203,E200:E206))</f>
        <v>679.973434</v>
      </c>
      <c r="H203">
        <f>SUMPRODUCT(E201:E205,TRANSPOSE({-2,-1,0,1,2}))/10/E203*4</f>
        <v>1.9483102703328516E-2</v>
      </c>
    </row>
    <row r="204" spans="1:8" x14ac:dyDescent="0.25">
      <c r="A204">
        <f t="shared" si="11"/>
        <v>2000</v>
      </c>
      <c r="B204" t="s">
        <v>226</v>
      </c>
      <c r="C204" s="10" t="str">
        <f t="shared" si="9"/>
        <v>2000Q1</v>
      </c>
      <c r="D204" s="11">
        <f t="shared" si="10"/>
        <v>36615</v>
      </c>
      <c r="E204">
        <v>687.40788199999997</v>
      </c>
      <c r="F204">
        <f>SUMPRODUCT(E203:E205,TRANSPOSE({-1,0,1}))/2/E204*4</f>
        <v>2.7640672295928211E-2</v>
      </c>
      <c r="G204">
        <f t="array" ref="G204">AVERAGE(IF(A201:A207=A204,E201:E207))</f>
        <v>697.75632225000004</v>
      </c>
      <c r="H204">
        <f>SUMPRODUCT(E202:E206,TRANSPOSE({-2,-1,0,1,2}))/10/E204*4</f>
        <v>2.9220138619242709E-2</v>
      </c>
    </row>
    <row r="205" spans="1:8" x14ac:dyDescent="0.25">
      <c r="A205">
        <f t="shared" si="11"/>
        <v>2000</v>
      </c>
      <c r="B205" t="s">
        <v>228</v>
      </c>
      <c r="C205" s="10" t="str">
        <f t="shared" si="9"/>
        <v>2000Q2</v>
      </c>
      <c r="D205" s="11">
        <f t="shared" si="10"/>
        <v>36707</v>
      </c>
      <c r="E205">
        <v>692.15798600000005</v>
      </c>
      <c r="F205">
        <f>SUMPRODUCT(E204:E206,TRANSPOSE({-1,0,1}))/2/E205*4</f>
        <v>4.1176469211467018E-2</v>
      </c>
      <c r="G205">
        <f t="array" ref="G205">AVERAGE(IF(A202:A208=A205,E202:E208))</f>
        <v>697.75632225000004</v>
      </c>
      <c r="H205">
        <f>SUMPRODUCT(E203:E207,TRANSPOSE({-2,-1,0,1,2}))/10/E205*4</f>
        <v>3.9607842363318518E-2</v>
      </c>
    </row>
    <row r="206" spans="1:8" x14ac:dyDescent="0.25">
      <c r="A206">
        <f t="shared" si="11"/>
        <v>2000</v>
      </c>
      <c r="B206" t="s">
        <v>230</v>
      </c>
      <c r="C206" s="10" t="str">
        <f t="shared" si="9"/>
        <v>2000Q3</v>
      </c>
      <c r="D206" s="11">
        <f t="shared" si="10"/>
        <v>36799</v>
      </c>
      <c r="E206">
        <v>701.65819299999998</v>
      </c>
      <c r="F206">
        <f>SUMPRODUCT(E205:E207,TRANSPOSE({-1,0,1}))/2/E206*4</f>
        <v>5.0290133218753669E-2</v>
      </c>
      <c r="G206">
        <f t="array" ref="G206">AVERAGE(IF(A203:A209=A206,E203:E209))</f>
        <v>697.75632225000004</v>
      </c>
      <c r="H206">
        <f>SUMPRODUCT(E204:E208,TRANSPOSE({-2,-1,0,1,2}))/10/E206*4</f>
        <v>3.4042552682057838E-2</v>
      </c>
    </row>
    <row r="207" spans="1:8" x14ac:dyDescent="0.25">
      <c r="A207">
        <f t="shared" si="11"/>
        <v>2000</v>
      </c>
      <c r="B207" t="s">
        <v>231</v>
      </c>
      <c r="C207" s="10" t="str">
        <f t="shared" si="9"/>
        <v>2000Q4</v>
      </c>
      <c r="D207" s="11">
        <f t="shared" si="10"/>
        <v>36890</v>
      </c>
      <c r="E207">
        <v>709.80122800000004</v>
      </c>
      <c r="F207">
        <f>SUMPRODUCT(E206:E208,TRANSPOSE({-1,0,1}))/2/E207*4</f>
        <v>1.9120460017012151E-2</v>
      </c>
      <c r="G207">
        <f t="array" ref="G207">AVERAGE(IF(A204:A210=A207,E204:E210))</f>
        <v>697.75632225000004</v>
      </c>
      <c r="H207">
        <f>SUMPRODUCT(E205:E209,TRANSPOSE({-2,-1,0,1,2}))/10/E207*4</f>
        <v>2.9063097084413587E-2</v>
      </c>
    </row>
    <row r="208" spans="1:8" x14ac:dyDescent="0.25">
      <c r="A208">
        <f t="shared" si="11"/>
        <v>2001</v>
      </c>
      <c r="B208" t="s">
        <v>226</v>
      </c>
      <c r="C208" s="10" t="str">
        <f t="shared" si="9"/>
        <v>2001Q1</v>
      </c>
      <c r="D208" s="11">
        <f t="shared" si="10"/>
        <v>36980</v>
      </c>
      <c r="E208">
        <v>708.44405600000005</v>
      </c>
      <c r="F208">
        <f>SUMPRODUCT(E207:E209,TRANSPOSE({-1,0,1}))/2/E208*4</f>
        <v>1.3409962183379415E-2</v>
      </c>
      <c r="G208">
        <f t="array" ref="G208">AVERAGE(IF(A205:A211=A208,E205:E211))</f>
        <v>716.07815149999999</v>
      </c>
      <c r="H208">
        <f>SUMPRODUCT(E206:E210,TRANSPOSE({-2,-1,0,1,2}))/10/E208*4</f>
        <v>2.1839081108755983E-2</v>
      </c>
    </row>
    <row r="209" spans="1:8" x14ac:dyDescent="0.25">
      <c r="A209">
        <f t="shared" si="11"/>
        <v>2001</v>
      </c>
      <c r="B209" t="s">
        <v>228</v>
      </c>
      <c r="C209" s="10" t="str">
        <f t="shared" si="9"/>
        <v>2001Q2</v>
      </c>
      <c r="D209" s="11">
        <f t="shared" si="10"/>
        <v>37072</v>
      </c>
      <c r="E209">
        <v>714.551332</v>
      </c>
      <c r="F209">
        <f>SUMPRODUCT(E208:E210,TRANSPOSE({-1,0,1}))/2/E209*4</f>
        <v>2.849002876115253E-2</v>
      </c>
      <c r="G209">
        <f t="array" ref="G209">AVERAGE(IF(A206:A212=A209,E206:E212))</f>
        <v>716.07815149999999</v>
      </c>
      <c r="H209">
        <f>SUMPRODUCT(E207:E211,TRANSPOSE({-2,-1,0,1,2}))/10/E209*4</f>
        <v>2.0132954702826129E-2</v>
      </c>
    </row>
    <row r="210" spans="1:8" x14ac:dyDescent="0.25">
      <c r="A210">
        <f t="shared" si="11"/>
        <v>2001</v>
      </c>
      <c r="B210" t="s">
        <v>230</v>
      </c>
      <c r="C210" s="10" t="str">
        <f t="shared" si="9"/>
        <v>2001Q3</v>
      </c>
      <c r="D210" s="11">
        <f t="shared" si="10"/>
        <v>37164</v>
      </c>
      <c r="E210">
        <v>718.62284999999997</v>
      </c>
      <c r="F210">
        <f>SUMPRODUCT(E209:E211,TRANSPOSE({-1,0,1}))/2/E210*4</f>
        <v>2.266289194672853E-2</v>
      </c>
      <c r="G210">
        <f t="array" ref="G210">AVERAGE(IF(A207:A213=A210,E207:E213))</f>
        <v>716.07815149999999</v>
      </c>
      <c r="H210">
        <f>SUMPRODUCT(E208:E212,TRANSPOSE({-2,-1,0,1,2}))/10/E210*4</f>
        <v>2.4929178914920337E-2</v>
      </c>
    </row>
    <row r="211" spans="1:8" x14ac:dyDescent="0.25">
      <c r="A211">
        <f t="shared" si="11"/>
        <v>2001</v>
      </c>
      <c r="B211" t="s">
        <v>231</v>
      </c>
      <c r="C211" s="10" t="str">
        <f t="shared" si="9"/>
        <v>2001Q4</v>
      </c>
      <c r="D211" s="11">
        <f t="shared" si="10"/>
        <v>37255</v>
      </c>
      <c r="E211">
        <v>722.69436800000005</v>
      </c>
      <c r="F211">
        <f>SUMPRODUCT(E210:E212,TRANSPOSE({-1,0,1}))/2/E211*4</f>
        <v>2.2535210901214756E-2</v>
      </c>
      <c r="G211">
        <f t="array" ref="G211">AVERAGE(IF(A208:A214=A211,E208:E214))</f>
        <v>716.07815149999999</v>
      </c>
      <c r="H211">
        <f>SUMPRODUCT(E209:E213,TRANSPOSE({-2,-1,0,1,2}))/10/E211*4</f>
        <v>2.6291080214976972E-2</v>
      </c>
    </row>
    <row r="212" spans="1:8" x14ac:dyDescent="0.25">
      <c r="A212">
        <f t="shared" si="11"/>
        <v>2002</v>
      </c>
      <c r="B212" t="s">
        <v>226</v>
      </c>
      <c r="C212" s="10" t="str">
        <f t="shared" si="9"/>
        <v>2002Q1</v>
      </c>
      <c r="D212" s="11">
        <f t="shared" si="10"/>
        <v>37345</v>
      </c>
      <c r="E212">
        <v>726.76588500000003</v>
      </c>
      <c r="F212">
        <f>SUMPRODUCT(E211:E213,TRANSPOSE({-1,0,1}))/2/E212*4</f>
        <v>3.1746030566638161E-2</v>
      </c>
      <c r="G212">
        <f t="array" ref="G212">AVERAGE(IF(A209:A215=A212,E209:E215))</f>
        <v>735.24821324999994</v>
      </c>
      <c r="H212">
        <f>SUMPRODUCT(E210:E214,TRANSPOSE({-2,-1,0,1,2}))/10/E212*4</f>
        <v>2.7264238469311128E-2</v>
      </c>
    </row>
    <row r="213" spans="1:8" x14ac:dyDescent="0.25">
      <c r="A213">
        <f t="shared" si="11"/>
        <v>2002</v>
      </c>
      <c r="B213" t="s">
        <v>228</v>
      </c>
      <c r="C213" s="10" t="str">
        <f t="shared" si="9"/>
        <v>2002Q2</v>
      </c>
      <c r="D213" s="11">
        <f t="shared" si="10"/>
        <v>37437</v>
      </c>
      <c r="E213">
        <v>734.23033399999997</v>
      </c>
      <c r="F213">
        <f>SUMPRODUCT(E212:E214,TRANSPOSE({-1,0,1}))/2/E213*4</f>
        <v>2.957486090461613E-2</v>
      </c>
      <c r="G213">
        <f t="array" ref="G213">AVERAGE(IF(A210:A216=A213,E210:E216))</f>
        <v>735.24821324999994</v>
      </c>
      <c r="H213">
        <f>SUMPRODUCT(E211:E215,TRANSPOSE({-2,-1,0,1,2}))/10/E213*4</f>
        <v>2.7356746064375957E-2</v>
      </c>
    </row>
    <row r="214" spans="1:8" x14ac:dyDescent="0.25">
      <c r="A214">
        <f t="shared" si="11"/>
        <v>2002</v>
      </c>
      <c r="B214" t="s">
        <v>230</v>
      </c>
      <c r="C214" s="10" t="str">
        <f t="shared" si="9"/>
        <v>2002Q3</v>
      </c>
      <c r="D214" s="11">
        <f t="shared" si="10"/>
        <v>37529</v>
      </c>
      <c r="E214">
        <v>737.62326499999995</v>
      </c>
      <c r="F214">
        <f>SUMPRODUCT(E213:E215,TRANSPOSE({-1,0,1}))/2/E214*4</f>
        <v>2.2079116498582931E-2</v>
      </c>
      <c r="G214">
        <f t="array" ref="G214">AVERAGE(IF(A211:A217=A214,E211:E217))</f>
        <v>735.24821324999994</v>
      </c>
      <c r="H214">
        <f>SUMPRODUCT(E212:E216,TRANSPOSE({-2,-1,0,1,2}))/10/E214*4</f>
        <v>2.4287028419582194E-2</v>
      </c>
    </row>
    <row r="215" spans="1:8" x14ac:dyDescent="0.25">
      <c r="A215">
        <f t="shared" si="11"/>
        <v>2002</v>
      </c>
      <c r="B215" t="s">
        <v>231</v>
      </c>
      <c r="C215" s="10" t="str">
        <f t="shared" si="9"/>
        <v>2002Q4</v>
      </c>
      <c r="D215" s="11">
        <f t="shared" si="10"/>
        <v>37620</v>
      </c>
      <c r="E215">
        <v>742.37336900000003</v>
      </c>
      <c r="F215">
        <f>SUMPRODUCT(E214:E216,TRANSPOSE({-1,0,1}))/2/E215*4</f>
        <v>2.0109689575893337E-2</v>
      </c>
      <c r="G215">
        <f t="array" ref="G215">AVERAGE(IF(A212:A218=A215,E212:E218))</f>
        <v>735.24821324999994</v>
      </c>
      <c r="H215">
        <f>SUMPRODUCT(E213:E217,TRANSPOSE({-2,-1,0,1,2}))/10/E215*4</f>
        <v>1.5722120549289332E-2</v>
      </c>
    </row>
    <row r="216" spans="1:8" x14ac:dyDescent="0.25">
      <c r="A216">
        <f t="shared" si="11"/>
        <v>2003</v>
      </c>
      <c r="B216" t="s">
        <v>226</v>
      </c>
      <c r="C216" s="10" t="str">
        <f t="shared" si="9"/>
        <v>2003Q1</v>
      </c>
      <c r="D216" s="11">
        <f t="shared" si="10"/>
        <v>37710</v>
      </c>
      <c r="E216">
        <v>745.08771400000001</v>
      </c>
      <c r="F216">
        <f>SUMPRODUCT(E215:E217,TRANSPOSE({-1,0,1}))/2/E216*4</f>
        <v>7.285974386634377E-3</v>
      </c>
      <c r="G216">
        <f t="array" ref="G216">AVERAGE(IF(A213:A219=A216,E213:E219))</f>
        <v>748.1413520000001</v>
      </c>
      <c r="H216">
        <f>SUMPRODUCT(E214:E218,TRANSPOSE({-2,-1,0,1,2}))/10/E216*4</f>
        <v>1.3114753895942063E-2</v>
      </c>
    </row>
    <row r="217" spans="1:8" x14ac:dyDescent="0.25">
      <c r="A217">
        <f t="shared" si="11"/>
        <v>2003</v>
      </c>
      <c r="B217" t="s">
        <v>228</v>
      </c>
      <c r="C217" s="10" t="str">
        <f t="shared" si="9"/>
        <v>2003Q2</v>
      </c>
      <c r="D217" s="11">
        <f t="shared" si="10"/>
        <v>37802</v>
      </c>
      <c r="E217">
        <v>745.08771400000001</v>
      </c>
      <c r="F217">
        <f>SUMPRODUCT(E216:E218,TRANSPOSE({-1,0,1}))/2/E217*4</f>
        <v>9.1074673122310424E-3</v>
      </c>
      <c r="G217">
        <f t="array" ref="G217">AVERAGE(IF(A214:A220=A217,E214:E220))</f>
        <v>748.1413520000001</v>
      </c>
      <c r="H217">
        <f>SUMPRODUCT(E215:E219,TRANSPOSE({-2,-1,0,1,2}))/10/E217*4</f>
        <v>1.4207649651300062E-2</v>
      </c>
    </row>
    <row r="218" spans="1:8" x14ac:dyDescent="0.25">
      <c r="A218">
        <f t="shared" si="11"/>
        <v>2003</v>
      </c>
      <c r="B218" t="s">
        <v>230</v>
      </c>
      <c r="C218" s="10" t="str">
        <f t="shared" si="9"/>
        <v>2003Q3</v>
      </c>
      <c r="D218" s="11">
        <f t="shared" si="10"/>
        <v>37894</v>
      </c>
      <c r="E218">
        <v>748.48064499999998</v>
      </c>
      <c r="F218">
        <f>SUMPRODUCT(E217:E219,TRANSPOSE({-1,0,1}))/2/E218*4</f>
        <v>2.3572075133619655E-2</v>
      </c>
      <c r="G218">
        <f t="array" ref="G218">AVERAGE(IF(A215:A221=A218,E215:E221))</f>
        <v>748.1413520000001</v>
      </c>
      <c r="H218">
        <f>SUMPRODUCT(E216:E220,TRANSPOSE({-2,-1,0,1,2}))/10/E218*4</f>
        <v>1.7044423640373674E-2</v>
      </c>
    </row>
    <row r="219" spans="1:8" x14ac:dyDescent="0.25">
      <c r="A219">
        <f t="shared" si="11"/>
        <v>2003</v>
      </c>
      <c r="B219" t="s">
        <v>231</v>
      </c>
      <c r="C219" s="10" t="str">
        <f t="shared" si="9"/>
        <v>2003Q4</v>
      </c>
      <c r="D219" s="11">
        <f t="shared" si="10"/>
        <v>37985</v>
      </c>
      <c r="E219">
        <v>753.90933500000006</v>
      </c>
      <c r="F219">
        <f>SUMPRODUCT(E218:E220,TRANSPOSE({-1,0,1}))/2/E219*4</f>
        <v>2.1602159893669585E-2</v>
      </c>
      <c r="G219">
        <f t="array" ref="G219">AVERAGE(IF(A216:A222=A219,E216:E222))</f>
        <v>748.1413520000001</v>
      </c>
      <c r="H219">
        <f>SUMPRODUCT(E217:E221,TRANSPOSE({-2,-1,0,1,2}))/10/E219*4</f>
        <v>2.3042304417148527E-2</v>
      </c>
    </row>
    <row r="220" spans="1:8" x14ac:dyDescent="0.25">
      <c r="A220">
        <f t="shared" si="11"/>
        <v>2004</v>
      </c>
      <c r="B220" t="s">
        <v>226</v>
      </c>
      <c r="C220" s="10" t="str">
        <f t="shared" si="9"/>
        <v>2004Q1</v>
      </c>
      <c r="D220" s="11">
        <f t="shared" si="10"/>
        <v>38076</v>
      </c>
      <c r="E220">
        <v>756.62368000000004</v>
      </c>
      <c r="F220">
        <f>SUMPRODUCT(E219:E221,TRANSPOSE({-1,0,1}))/2/E220*4</f>
        <v>2.3318387286001763E-2</v>
      </c>
      <c r="G220">
        <f t="array" ref="G220">AVERAGE(IF(A217:A223=A220,E217:E223))</f>
        <v>765.27565500000003</v>
      </c>
      <c r="H220">
        <f>SUMPRODUCT(E218:E222,TRANSPOSE({-2,-1,0,1,2}))/10/E220*4</f>
        <v>2.4753363257147797E-2</v>
      </c>
    </row>
    <row r="221" spans="1:8" x14ac:dyDescent="0.25">
      <c r="A221">
        <f t="shared" si="11"/>
        <v>2004</v>
      </c>
      <c r="B221" t="s">
        <v>228</v>
      </c>
      <c r="C221" s="10" t="str">
        <f t="shared" si="9"/>
        <v>2004Q2</v>
      </c>
      <c r="D221" s="11">
        <f t="shared" si="10"/>
        <v>38168</v>
      </c>
      <c r="E221">
        <v>762.73095699999999</v>
      </c>
      <c r="F221">
        <f>SUMPRODUCT(E220:E222,TRANSPOSE({-1,0,1}))/2/E221*4</f>
        <v>2.8469750441766639E-2</v>
      </c>
      <c r="G221">
        <f t="array" ref="G221">AVERAGE(IF(A218:A224=A221,E218:E224))</f>
        <v>765.27565500000003</v>
      </c>
      <c r="H221">
        <f>SUMPRODUCT(E219:E223,TRANSPOSE({-2,-1,0,1,2}))/10/E221*4</f>
        <v>2.7046263444109743E-2</v>
      </c>
    </row>
    <row r="222" spans="1:8" x14ac:dyDescent="0.25">
      <c r="A222">
        <f t="shared" si="11"/>
        <v>2004</v>
      </c>
      <c r="B222" t="s">
        <v>230</v>
      </c>
      <c r="C222" s="10" t="str">
        <f t="shared" si="9"/>
        <v>2004Q3</v>
      </c>
      <c r="D222" s="11">
        <f t="shared" si="10"/>
        <v>38260</v>
      </c>
      <c r="E222">
        <v>767.48105999999996</v>
      </c>
      <c r="F222">
        <f>SUMPRODUCT(E221:E223,TRANSPOSE({-1,0,1}))/2/E222*4</f>
        <v>3.0061891038718352E-2</v>
      </c>
      <c r="G222">
        <f t="array" ref="G222">AVERAGE(IF(A219:A225=A222,E219:E225))</f>
        <v>765.27565500000003</v>
      </c>
      <c r="H222">
        <f>SUMPRODUCT(E220:E224,TRANSPOSE({-2,-1,0,1,2}))/10/E222*4</f>
        <v>2.7939876978853428E-2</v>
      </c>
    </row>
    <row r="223" spans="1:8" x14ac:dyDescent="0.25">
      <c r="A223">
        <f t="shared" si="11"/>
        <v>2004</v>
      </c>
      <c r="B223" t="s">
        <v>231</v>
      </c>
      <c r="C223" s="10" t="str">
        <f t="shared" si="9"/>
        <v>2004Q4</v>
      </c>
      <c r="D223" s="11">
        <f t="shared" si="10"/>
        <v>38351</v>
      </c>
      <c r="E223">
        <v>774.26692300000002</v>
      </c>
      <c r="F223">
        <f>SUMPRODUCT(E222:E224,TRANSPOSE({-1,0,1}))/2/E223*4</f>
        <v>2.6292728509080418E-2</v>
      </c>
      <c r="G223">
        <f t="array" ref="G223">AVERAGE(IF(A220:A226=A223,E220:E226))</f>
        <v>765.27565500000003</v>
      </c>
      <c r="H223">
        <f>SUMPRODUCT(E221:E225,TRANSPOSE({-2,-1,0,1,2}))/10/E223*4</f>
        <v>2.7695004607603376E-2</v>
      </c>
    </row>
    <row r="224" spans="1:8" x14ac:dyDescent="0.25">
      <c r="A224">
        <f t="shared" si="11"/>
        <v>2005</v>
      </c>
      <c r="B224" t="s">
        <v>226</v>
      </c>
      <c r="C224" s="10" t="str">
        <f t="shared" si="9"/>
        <v>2005Q1</v>
      </c>
      <c r="D224" s="11">
        <f t="shared" si="10"/>
        <v>38441</v>
      </c>
      <c r="E224">
        <v>777.65985499999999</v>
      </c>
      <c r="F224">
        <f>SUMPRODUCT(E223:E225,TRANSPOSE({-1,0,1}))/2/E224*4</f>
        <v>2.6178010693376799E-2</v>
      </c>
      <c r="G224">
        <f t="array" ref="G224">AVERAGE(IF(A221:A227=A224,E221:E227))</f>
        <v>788.51723474999994</v>
      </c>
      <c r="H224">
        <f>SUMPRODUCT(E222:E226,TRANSPOSE({-2,-1,0,1,2}))/10/E224*4</f>
        <v>3.1762652837467216E-2</v>
      </c>
    </row>
    <row r="225" spans="1:8" x14ac:dyDescent="0.25">
      <c r="A225">
        <f t="shared" si="11"/>
        <v>2005</v>
      </c>
      <c r="B225" t="s">
        <v>228</v>
      </c>
      <c r="C225" s="10" t="str">
        <f t="shared" si="9"/>
        <v>2005Q2</v>
      </c>
      <c r="D225" s="11">
        <f t="shared" si="10"/>
        <v>38533</v>
      </c>
      <c r="E225">
        <v>784.44571699999995</v>
      </c>
      <c r="F225">
        <f>SUMPRODUCT(E224:E226,TRANSPOSE({-1,0,1}))/2/E225*4</f>
        <v>3.9792385022353313E-2</v>
      </c>
      <c r="G225">
        <f t="array" ref="G225">AVERAGE(IF(A222:A228=A225,E222:E228))</f>
        <v>788.51723474999994</v>
      </c>
      <c r="H225">
        <f>SUMPRODUCT(E223:E227,TRANSPOSE({-2,-1,0,1,2}))/10/E225*4</f>
        <v>3.2871972452875216E-2</v>
      </c>
    </row>
    <row r="226" spans="1:8" x14ac:dyDescent="0.25">
      <c r="A226">
        <f t="shared" si="11"/>
        <v>2005</v>
      </c>
      <c r="B226" t="s">
        <v>230</v>
      </c>
      <c r="C226" s="10" t="str">
        <f t="shared" si="9"/>
        <v>2005Q3</v>
      </c>
      <c r="D226" s="11">
        <f t="shared" si="10"/>
        <v>38625</v>
      </c>
      <c r="E226">
        <v>793.267338</v>
      </c>
      <c r="F226">
        <f>SUMPRODUCT(E225:E227,TRANSPOSE({-1,0,1}))/2/E226*4</f>
        <v>3.5928145071315185E-2</v>
      </c>
      <c r="G226">
        <f t="array" ref="G226">AVERAGE(IF(A223:A229=A226,E223:E229))</f>
        <v>788.51723474999994</v>
      </c>
      <c r="H226">
        <f>SUMPRODUCT(E224:E228,TRANSPOSE({-2,-1,0,1,2}))/10/E226*4</f>
        <v>3.3190760716786352E-2</v>
      </c>
    </row>
    <row r="227" spans="1:8" x14ac:dyDescent="0.25">
      <c r="A227">
        <f t="shared" si="11"/>
        <v>2005</v>
      </c>
      <c r="B227" t="s">
        <v>231</v>
      </c>
      <c r="C227" s="10" t="str">
        <f t="shared" si="9"/>
        <v>2005Q4</v>
      </c>
      <c r="D227" s="11">
        <f t="shared" si="10"/>
        <v>38716</v>
      </c>
      <c r="E227">
        <v>798.69602899999995</v>
      </c>
      <c r="F227">
        <f>SUMPRODUCT(E226:E228,TRANSPOSE({-1,0,1}))/2/E227*4</f>
        <v>2.5488530380561189E-2</v>
      </c>
      <c r="G227">
        <f t="array" ref="G227">AVERAGE(IF(A224:A230=A227,E224:E230))</f>
        <v>788.51723474999994</v>
      </c>
      <c r="H227">
        <f>SUMPRODUCT(E225:E229,TRANSPOSE({-2,-1,0,1,2}))/10/E227*4</f>
        <v>3.63636364091652E-2</v>
      </c>
    </row>
    <row r="228" spans="1:8" x14ac:dyDescent="0.25">
      <c r="A228">
        <f t="shared" si="11"/>
        <v>2006</v>
      </c>
      <c r="B228" t="s">
        <v>226</v>
      </c>
      <c r="C228" s="10" t="str">
        <f t="shared" si="9"/>
        <v>2006Q1</v>
      </c>
      <c r="D228" s="11">
        <f t="shared" si="10"/>
        <v>38806</v>
      </c>
      <c r="E228">
        <v>803.44613200000003</v>
      </c>
      <c r="F228">
        <f>SUMPRODUCT(E227:E229,TRANSPOSE({-1,0,1}))/2/E228*4</f>
        <v>4.2229728476681473E-2</v>
      </c>
      <c r="G228">
        <f t="array" ref="G228">AVERAGE(IF(A225:A231=A228,E225:E231))</f>
        <v>815.05402900000001</v>
      </c>
      <c r="H228">
        <f>SUMPRODUCT(E226:E230,TRANSPOSE({-2,-1,0,1,2}))/10/E228*4</f>
        <v>3.6428378747861055E-2</v>
      </c>
    </row>
    <row r="229" spans="1:8" x14ac:dyDescent="0.25">
      <c r="A229">
        <f t="shared" si="11"/>
        <v>2006</v>
      </c>
      <c r="B229" t="s">
        <v>228</v>
      </c>
      <c r="C229" s="10" t="str">
        <f t="shared" si="9"/>
        <v>2006Q2</v>
      </c>
      <c r="D229" s="11">
        <f t="shared" si="10"/>
        <v>38898</v>
      </c>
      <c r="E229">
        <v>815.66068499999994</v>
      </c>
      <c r="F229">
        <f>SUMPRODUCT(E228:E230,TRANSPOSE({-1,0,1}))/2/E229*4</f>
        <v>4.3950084464350482E-2</v>
      </c>
      <c r="G229">
        <f t="array" ref="G229">AVERAGE(IF(A226:A232=A229,E226:E232))</f>
        <v>815.05402900000001</v>
      </c>
      <c r="H229">
        <f>SUMPRODUCT(E227:E231,TRANSPOSE({-2,-1,0,1,2}))/10/E229*4</f>
        <v>2.9428952064791486E-2</v>
      </c>
    </row>
    <row r="230" spans="1:8" x14ac:dyDescent="0.25">
      <c r="A230">
        <f t="shared" si="11"/>
        <v>2006</v>
      </c>
      <c r="B230" t="s">
        <v>230</v>
      </c>
      <c r="C230" s="10" t="str">
        <f t="shared" si="9"/>
        <v>2006Q3</v>
      </c>
      <c r="D230" s="11">
        <f t="shared" si="10"/>
        <v>38990</v>
      </c>
      <c r="E230">
        <v>821.37031000000002</v>
      </c>
      <c r="F230">
        <f>SUMPRODUCT(E229:E231,TRANSPOSE({-1,0,1}))/2/E230*4</f>
        <v>9.93048799146393E-3</v>
      </c>
      <c r="G230">
        <f t="array" ref="G230">AVERAGE(IF(A227:A233=A230,E227:E233))</f>
        <v>815.05402900000001</v>
      </c>
      <c r="H230">
        <f>SUMPRODUCT(E228:E232,TRANSPOSE({-2,-1,0,1,2}))/10/E230*4</f>
        <v>2.1827243305154259E-2</v>
      </c>
    </row>
    <row r="231" spans="1:8" x14ac:dyDescent="0.25">
      <c r="A231">
        <f t="shared" si="11"/>
        <v>2006</v>
      </c>
      <c r="B231" t="s">
        <v>231</v>
      </c>
      <c r="C231" s="10" t="str">
        <f t="shared" si="9"/>
        <v>2006Q4</v>
      </c>
      <c r="D231" s="11">
        <f t="shared" si="10"/>
        <v>39081</v>
      </c>
      <c r="E231">
        <v>819.73898899999995</v>
      </c>
      <c r="F231">
        <f>SUMPRODUCT(E230:E232,TRANSPOSE({-1,0,1}))/2/E231*4</f>
        <v>5.970149115354411E-3</v>
      </c>
      <c r="G231">
        <f t="array" ref="G231">AVERAGE(IF(A228:A234=A231,E228:E234))</f>
        <v>815.05402900000001</v>
      </c>
      <c r="H231">
        <f>SUMPRODUCT(E229:E233,TRANSPOSE({-2,-1,0,1,2}))/10/E231*4</f>
        <v>1.7114428114630018E-2</v>
      </c>
    </row>
    <row r="232" spans="1:8" x14ac:dyDescent="0.25">
      <c r="A232">
        <f t="shared" si="11"/>
        <v>2007</v>
      </c>
      <c r="B232" t="s">
        <v>226</v>
      </c>
      <c r="C232" s="10" t="str">
        <f t="shared" si="9"/>
        <v>2007Q1</v>
      </c>
      <c r="D232" s="11">
        <f t="shared" si="10"/>
        <v>39171</v>
      </c>
      <c r="E232">
        <v>823.81729199999995</v>
      </c>
      <c r="F232">
        <f>SUMPRODUCT(E231:E233,TRANSPOSE({-1,0,1}))/2/E232*4</f>
        <v>2.9702969623997683E-2</v>
      </c>
      <c r="G232">
        <f t="array" ref="G232">AVERAGE(IF(A229:A235=A232,E229:E235))</f>
        <v>834.42088099999989</v>
      </c>
      <c r="H232">
        <f>SUMPRODUCT(E230:E234,TRANSPOSE({-2,-1,0,1,2}))/10/E232*4</f>
        <v>2.0198019344318415E-2</v>
      </c>
    </row>
    <row r="233" spans="1:8" x14ac:dyDescent="0.25">
      <c r="A233">
        <f t="shared" si="11"/>
        <v>2007</v>
      </c>
      <c r="B233" t="s">
        <v>228</v>
      </c>
      <c r="C233" s="10" t="str">
        <f t="shared" si="9"/>
        <v>2007Q2</v>
      </c>
      <c r="D233" s="11">
        <f t="shared" si="10"/>
        <v>39263</v>
      </c>
      <c r="E233">
        <v>831.97389899999996</v>
      </c>
      <c r="F233">
        <f>SUMPRODUCT(E232:E234,TRANSPOSE({-1,0,1}))/2/E233*4</f>
        <v>2.9411764034198418E-2</v>
      </c>
      <c r="G233">
        <f t="array" ref="G233">AVERAGE(IF(A230:A236=A233,E230:E236))</f>
        <v>834.42088099999989</v>
      </c>
      <c r="H233">
        <f>SUMPRODUCT(E231:E235,TRANSPOSE({-2,-1,0,1,2}))/10/E233*4</f>
        <v>3.0980392090401539E-2</v>
      </c>
    </row>
    <row r="234" spans="1:8" x14ac:dyDescent="0.25">
      <c r="A234">
        <f t="shared" si="11"/>
        <v>2007</v>
      </c>
      <c r="B234" t="s">
        <v>230</v>
      </c>
      <c r="C234" s="10" t="str">
        <f t="shared" si="9"/>
        <v>2007Q3</v>
      </c>
      <c r="D234" s="11">
        <f t="shared" si="10"/>
        <v>39355</v>
      </c>
      <c r="E234">
        <v>836.05220199999997</v>
      </c>
      <c r="F234">
        <f>SUMPRODUCT(E233:E235,TRANSPOSE({-1,0,1}))/2/E234*4</f>
        <v>3.3170732561505968E-2</v>
      </c>
      <c r="G234">
        <f t="array" ref="G234">AVERAGE(IF(A231:A237=A234,E231:E237))</f>
        <v>834.42088099999989</v>
      </c>
      <c r="H234">
        <f>SUMPRODUCT(E232:E236,TRANSPOSE({-2,-1,0,1,2}))/10/E234*4</f>
        <v>3.3170731604627704E-2</v>
      </c>
    </row>
    <row r="235" spans="1:8" x14ac:dyDescent="0.25">
      <c r="A235">
        <f t="shared" si="11"/>
        <v>2007</v>
      </c>
      <c r="B235" t="s">
        <v>231</v>
      </c>
      <c r="C235" s="10" t="str">
        <f t="shared" si="9"/>
        <v>2007Q4</v>
      </c>
      <c r="D235" s="11">
        <f t="shared" si="10"/>
        <v>39446</v>
      </c>
      <c r="E235">
        <v>845.84013100000004</v>
      </c>
      <c r="F235">
        <f>SUMPRODUCT(E234:E236,TRANSPOSE({-1,0,1}))/2/E235*4</f>
        <v>3.66441657992225E-2</v>
      </c>
      <c r="G235">
        <f t="array" ref="G235">AVERAGE(IF(A232:A238=A235,E232:E238))</f>
        <v>834.42088099999989</v>
      </c>
      <c r="H235">
        <f>SUMPRODUCT(E233:E237,TRANSPOSE({-2,-1,0,1,2}))/10/E235*4</f>
        <v>3.8958534115709841E-2</v>
      </c>
    </row>
    <row r="236" spans="1:8" x14ac:dyDescent="0.25">
      <c r="A236">
        <f t="shared" si="11"/>
        <v>2008</v>
      </c>
      <c r="B236" t="s">
        <v>226</v>
      </c>
      <c r="C236" s="10" t="str">
        <f t="shared" si="9"/>
        <v>2008Q1</v>
      </c>
      <c r="D236" s="11">
        <f t="shared" si="10"/>
        <v>39537</v>
      </c>
      <c r="E236">
        <v>851.549755</v>
      </c>
      <c r="F236">
        <f>SUMPRODUCT(E235:E237,TRANSPOSE({-1,0,1}))/2/E236*4</f>
        <v>4.597701046840165E-2</v>
      </c>
      <c r="G236">
        <f t="array" ref="G236">AVERAGE(IF(A233:A239=A236,E233:E239))</f>
        <v>867.45513849999998</v>
      </c>
      <c r="H236">
        <f>SUMPRODUCT(E234:E238,TRANSPOSE({-2,-1,0,1,2}))/10/E236*4</f>
        <v>4.9042145752246594E-2</v>
      </c>
    </row>
    <row r="237" spans="1:8" x14ac:dyDescent="0.25">
      <c r="A237">
        <f t="shared" si="11"/>
        <v>2008</v>
      </c>
      <c r="B237" t="s">
        <v>228</v>
      </c>
      <c r="C237" s="10" t="str">
        <f t="shared" si="9"/>
        <v>2008Q2</v>
      </c>
      <c r="D237" s="11">
        <f t="shared" si="10"/>
        <v>39629</v>
      </c>
      <c r="E237">
        <v>865.41598699999997</v>
      </c>
      <c r="F237">
        <f>SUMPRODUCT(E236:E238,TRANSPOSE({-1,0,1}))/2/E237*4</f>
        <v>6.2205467438400719E-2</v>
      </c>
      <c r="G237">
        <f t="array" ref="G237">AVERAGE(IF(A234:A240=A237,E234:E240))</f>
        <v>867.45513849999998</v>
      </c>
      <c r="H237">
        <f>SUMPRODUCT(E235:E239,TRANSPOSE({-2,-1,0,1,2}))/10/E237*4</f>
        <v>3.8831290506307757E-2</v>
      </c>
    </row>
    <row r="238" spans="1:8" x14ac:dyDescent="0.25">
      <c r="A238">
        <f t="shared" si="11"/>
        <v>2008</v>
      </c>
      <c r="B238" t="s">
        <v>230</v>
      </c>
      <c r="C238" s="10" t="str">
        <f t="shared" si="9"/>
        <v>2008Q3</v>
      </c>
      <c r="D238" s="11">
        <f t="shared" si="10"/>
        <v>39721</v>
      </c>
      <c r="E238">
        <v>878.46655799999996</v>
      </c>
      <c r="F238">
        <f>SUMPRODUCT(E237:E239,TRANSPOSE({-1,0,1}))/2/E238*4</f>
        <v>2.0427111125156772E-2</v>
      </c>
      <c r="G238">
        <f t="array" ref="G238">AVERAGE(IF(A235:A241=A238,E235:E241))</f>
        <v>867.45513849999998</v>
      </c>
      <c r="H238">
        <f>SUMPRODUCT(E236:E240,TRANSPOSE({-2,-1,0,1,2}))/10/E238*4</f>
        <v>2.7112349563112273E-2</v>
      </c>
    </row>
    <row r="239" spans="1:8" x14ac:dyDescent="0.25">
      <c r="A239">
        <f t="shared" si="11"/>
        <v>2008</v>
      </c>
      <c r="B239" t="s">
        <v>231</v>
      </c>
      <c r="C239" s="10" t="str">
        <f t="shared" si="9"/>
        <v>2008Q4</v>
      </c>
      <c r="D239" s="11">
        <f t="shared" si="10"/>
        <v>39812</v>
      </c>
      <c r="E239">
        <v>874.38825399999996</v>
      </c>
      <c r="F239">
        <f>SUMPRODUCT(E238:E240,TRANSPOSE({-1,0,1}))/2/E239*4</f>
        <v>-3.7313424386415813E-3</v>
      </c>
      <c r="G239">
        <f t="array" ref="G239">AVERAGE(IF(A236:A242=A239,E236:E242))</f>
        <v>867.45513849999998</v>
      </c>
      <c r="H239">
        <f>SUMPRODUCT(E237:E241,TRANSPOSE({-2,-1,0,1,2}))/10/E239*4</f>
        <v>1.4179104926539962E-2</v>
      </c>
    </row>
    <row r="240" spans="1:8" x14ac:dyDescent="0.25">
      <c r="A240">
        <f t="shared" si="11"/>
        <v>2009</v>
      </c>
      <c r="B240" t="s">
        <v>226</v>
      </c>
      <c r="C240" s="10" t="str">
        <f t="shared" si="9"/>
        <v>2009Q1</v>
      </c>
      <c r="D240" s="11">
        <f t="shared" si="10"/>
        <v>39902</v>
      </c>
      <c r="E240">
        <v>876.83523700000001</v>
      </c>
      <c r="F240">
        <f>SUMPRODUCT(E239:E241,TRANSPOSE({-1,0,1}))/2/E240*4</f>
        <v>1.6744187939153336E-2</v>
      </c>
      <c r="G240">
        <f t="array" ref="G240">AVERAGE(IF(A237:A243=A240,E237:E243))</f>
        <v>885.80750424999997</v>
      </c>
      <c r="H240">
        <f>SUMPRODUCT(E238:E242,TRANSPOSE({-2,-1,0,1,2}))/10/E240*4</f>
        <v>1.6744186114409313E-2</v>
      </c>
    </row>
    <row r="241" spans="1:8" x14ac:dyDescent="0.25">
      <c r="A241">
        <f t="shared" si="11"/>
        <v>2009</v>
      </c>
      <c r="B241" t="s">
        <v>228</v>
      </c>
      <c r="C241" s="10" t="str">
        <f t="shared" si="9"/>
        <v>2009Q2</v>
      </c>
      <c r="D241" s="11">
        <f t="shared" si="10"/>
        <v>39994</v>
      </c>
      <c r="E241">
        <v>881.72920099999999</v>
      </c>
      <c r="F241">
        <f>SUMPRODUCT(E240:E242,TRANSPOSE({-1,0,1}))/2/E241*4</f>
        <v>3.7002773598739006E-2</v>
      </c>
      <c r="G241">
        <f t="array" ref="G241">AVERAGE(IF(A238:A244=A241,E238:E244))</f>
        <v>885.80750424999997</v>
      </c>
      <c r="H241">
        <f>SUMPRODUCT(E239:E243,TRANSPOSE({-2,-1,0,1,2}))/10/E241*4</f>
        <v>2.294172085608397E-2</v>
      </c>
    </row>
    <row r="242" spans="1:8" x14ac:dyDescent="0.25">
      <c r="A242">
        <f t="shared" si="11"/>
        <v>2009</v>
      </c>
      <c r="B242" t="s">
        <v>230</v>
      </c>
      <c r="C242" s="10" t="str">
        <f t="shared" si="9"/>
        <v>2009Q3</v>
      </c>
      <c r="D242" s="11">
        <f t="shared" si="10"/>
        <v>40086</v>
      </c>
      <c r="E242">
        <v>893.14845000000003</v>
      </c>
      <c r="F242">
        <f>SUMPRODUCT(E241:E243,TRANSPOSE({-1,0,1}))/2/E242*4</f>
        <v>2.1917807728379229E-2</v>
      </c>
      <c r="G242">
        <f t="array" ref="G242">AVERAGE(IF(A239:A245=A242,E239:E245))</f>
        <v>885.80750424999997</v>
      </c>
      <c r="H242">
        <f>SUMPRODUCT(E240:E244,TRANSPOSE({-2,-1,0,1,2}))/10/E242*4</f>
        <v>2.0456620845056468E-2</v>
      </c>
    </row>
    <row r="243" spans="1:8" x14ac:dyDescent="0.25">
      <c r="A243">
        <f t="shared" si="11"/>
        <v>2009</v>
      </c>
      <c r="B243" t="s">
        <v>231</v>
      </c>
      <c r="C243" s="10" t="str">
        <f t="shared" si="9"/>
        <v>2009Q4</v>
      </c>
      <c r="D243" s="11">
        <f t="shared" si="10"/>
        <v>40177</v>
      </c>
      <c r="E243">
        <v>891.51712899999995</v>
      </c>
      <c r="F243">
        <f>SUMPRODUCT(E242:E244,TRANSPOSE({-1,0,1}))/2/E243*4</f>
        <v>3.6596537451384285E-3</v>
      </c>
      <c r="G243">
        <f t="array" ref="G243">AVERAGE(IF(A240:A246=A243,E240:E246))</f>
        <v>885.80750424999997</v>
      </c>
      <c r="H243">
        <f>SUMPRODUCT(E241:E245,TRANSPOSE({-2,-1,0,1,2}))/10/E243*4</f>
        <v>1.3906678847445939E-2</v>
      </c>
    </row>
    <row r="244" spans="1:8" x14ac:dyDescent="0.25">
      <c r="A244">
        <f t="shared" si="11"/>
        <v>2010</v>
      </c>
      <c r="B244" t="s">
        <v>226</v>
      </c>
      <c r="C244" s="10" t="str">
        <f t="shared" si="9"/>
        <v>2010Q1</v>
      </c>
      <c r="D244" s="11">
        <f t="shared" si="10"/>
        <v>40267</v>
      </c>
      <c r="E244">
        <v>894.77977199999998</v>
      </c>
      <c r="F244">
        <f>SUMPRODUCT(E243:E245,TRANSPOSE({-1,0,1}))/2/E244*4</f>
        <v>1.093892408645129E-2</v>
      </c>
      <c r="G244">
        <f t="array" ref="G244">AVERAGE(IF(A241:A247=A244,E241:E247))</f>
        <v>906.19902124999999</v>
      </c>
      <c r="H244">
        <f>SUMPRODUCT(E242:E246,TRANSPOSE({-2,-1,0,1,2}))/10/E244*4</f>
        <v>1.3855970807529646E-2</v>
      </c>
    </row>
    <row r="245" spans="1:8" x14ac:dyDescent="0.25">
      <c r="A245">
        <f t="shared" si="11"/>
        <v>2010</v>
      </c>
      <c r="B245" t="s">
        <v>228</v>
      </c>
      <c r="C245" s="10" t="str">
        <f t="shared" si="9"/>
        <v>2010Q2</v>
      </c>
      <c r="D245" s="11">
        <f t="shared" si="10"/>
        <v>40359</v>
      </c>
      <c r="E245">
        <v>896.41109300000005</v>
      </c>
      <c r="F245">
        <f>SUMPRODUCT(E244:E246,TRANSPOSE({-1,0,1}))/2/E245*4</f>
        <v>2.5477705684751127E-2</v>
      </c>
      <c r="G245">
        <f t="array" ref="G245">AVERAGE(IF(A242:A248=A245,E242:E248))</f>
        <v>906.19902124999999</v>
      </c>
      <c r="H245">
        <f>SUMPRODUCT(E243:E247,TRANSPOSE({-2,-1,0,1,2}))/10/E245*4</f>
        <v>3.7124658384833233E-2</v>
      </c>
    </row>
    <row r="246" spans="1:8" x14ac:dyDescent="0.25">
      <c r="A246">
        <f t="shared" si="11"/>
        <v>2010</v>
      </c>
      <c r="B246" t="s">
        <v>230</v>
      </c>
      <c r="C246" s="10" t="str">
        <f t="shared" si="9"/>
        <v>2010Q3</v>
      </c>
      <c r="D246" s="11">
        <f t="shared" si="10"/>
        <v>40451</v>
      </c>
      <c r="E246">
        <v>906.19902100000002</v>
      </c>
      <c r="F246">
        <f>SUMPRODUCT(E245:E247,TRANSPOSE({-1,0,1}))/2/E246*4</f>
        <v>6.8406840620499773E-2</v>
      </c>
      <c r="G246">
        <f t="array" ref="G246">AVERAGE(IF(A243:A249=A246,E243:E249))</f>
        <v>906.19902124999999</v>
      </c>
      <c r="H246">
        <f>SUMPRODUCT(E244:E248,TRANSPOSE({-2,-1,0,1,2}))/10/E246*4</f>
        <v>4.8964895979511418E-2</v>
      </c>
    </row>
    <row r="247" spans="1:8" x14ac:dyDescent="0.25">
      <c r="A247">
        <f t="shared" si="11"/>
        <v>2010</v>
      </c>
      <c r="B247" t="s">
        <v>231</v>
      </c>
      <c r="C247" s="10" t="str">
        <f t="shared" si="9"/>
        <v>2010Q4</v>
      </c>
      <c r="D247" s="11">
        <f t="shared" si="10"/>
        <v>40542</v>
      </c>
      <c r="E247">
        <v>927.40619900000002</v>
      </c>
      <c r="F247">
        <f>SUMPRODUCT(E246:E248,TRANSPOSE({-1,0,1}))/2/E247*4</f>
        <v>6.156552335057236E-2</v>
      </c>
      <c r="G247">
        <f t="array" ref="G247">AVERAGE(IF(A244:A250=A247,E244:E250))</f>
        <v>906.19902124999999</v>
      </c>
      <c r="H247">
        <f>SUMPRODUCT(E245:E249,TRANSPOSE({-2,-1,0,1,2}))/10/E247*4</f>
        <v>5.3122251773949976E-2</v>
      </c>
    </row>
    <row r="248" spans="1:8" x14ac:dyDescent="0.25">
      <c r="A248">
        <f t="shared" si="11"/>
        <v>2011</v>
      </c>
      <c r="B248" t="s">
        <v>226</v>
      </c>
      <c r="C248" s="10" t="str">
        <f t="shared" si="9"/>
        <v>2011Q1</v>
      </c>
      <c r="D248" s="11">
        <f t="shared" si="10"/>
        <v>40632</v>
      </c>
      <c r="E248">
        <v>934.74714500000005</v>
      </c>
      <c r="F248">
        <f>SUMPRODUCT(E247:E249,TRANSPOSE({-1,0,1}))/2/E248*4</f>
        <v>3.4904014603863838E-2</v>
      </c>
      <c r="G248">
        <f t="array" ref="G248">AVERAGE(IF(A245:A251=A248,E245:E251))</f>
        <v>942.69983675000003</v>
      </c>
      <c r="H248">
        <f>SUMPRODUCT(E246:E250,TRANSPOSE({-2,-1,0,1,2}))/10/E248*4</f>
        <v>4.2582897217621464E-2</v>
      </c>
    </row>
    <row r="249" spans="1:8" x14ac:dyDescent="0.25">
      <c r="A249">
        <f t="shared" si="11"/>
        <v>2011</v>
      </c>
      <c r="B249" t="s">
        <v>228</v>
      </c>
      <c r="C249" s="10" t="str">
        <f t="shared" si="9"/>
        <v>2011Q2</v>
      </c>
      <c r="D249" s="11">
        <f t="shared" si="10"/>
        <v>40724</v>
      </c>
      <c r="E249">
        <v>943.71941300000003</v>
      </c>
      <c r="F249">
        <f>SUMPRODUCT(E248:E250,TRANSPOSE({-1,0,1}))/2/E249*4</f>
        <v>2.7657735594340243E-2</v>
      </c>
      <c r="G249">
        <f t="array" ref="G249">AVERAGE(IF(A246:A252=A249,E246:E252))</f>
        <v>942.69983675000003</v>
      </c>
      <c r="H249">
        <f>SUMPRODUCT(E247:E251,TRANSPOSE({-2,-1,0,1,2}))/10/E249*4</f>
        <v>2.0051857935023638E-2</v>
      </c>
    </row>
    <row r="250" spans="1:8" x14ac:dyDescent="0.25">
      <c r="A250">
        <f t="shared" si="11"/>
        <v>2011</v>
      </c>
      <c r="B250" t="s">
        <v>230</v>
      </c>
      <c r="C250" s="10" t="str">
        <f t="shared" si="9"/>
        <v>2011Q3</v>
      </c>
      <c r="D250" s="11">
        <f t="shared" si="10"/>
        <v>40816</v>
      </c>
      <c r="E250">
        <v>947.79771600000004</v>
      </c>
      <c r="F250">
        <f>SUMPRODUCT(E249:E251,TRANSPOSE({-1,0,1}))/2/E250*4</f>
        <v>1.7211689503585591E-3</v>
      </c>
      <c r="G250">
        <f t="array" ref="G250">AVERAGE(IF(A247:A253=A250,E247:E253))</f>
        <v>942.69983675000003</v>
      </c>
      <c r="H250">
        <f>SUMPRODUCT(E248:E252,TRANSPOSE({-2,-1,0,1,2}))/10/E250*4</f>
        <v>1.2736661205459011E-2</v>
      </c>
    </row>
    <row r="251" spans="1:8" x14ac:dyDescent="0.25">
      <c r="A251">
        <f t="shared" si="11"/>
        <v>2011</v>
      </c>
      <c r="B251" t="s">
        <v>231</v>
      </c>
      <c r="C251" s="10" t="str">
        <f t="shared" si="9"/>
        <v>2011Q4</v>
      </c>
      <c r="D251" s="11">
        <f t="shared" si="10"/>
        <v>40907</v>
      </c>
      <c r="E251">
        <v>944.53507300000001</v>
      </c>
      <c r="F251">
        <f>SUMPRODUCT(E250:E252,TRANSPOSE({-1,0,1}))/2/E251*4</f>
        <v>3.4542327683367131E-3</v>
      </c>
      <c r="G251">
        <f t="array" ref="G251">AVERAGE(IF(A248:A254=A251,E248:E254))</f>
        <v>942.69983675000003</v>
      </c>
      <c r="H251">
        <f>SUMPRODUCT(E249:E253,TRANSPOSE({-2,-1,0,1,2}))/10/E251*4</f>
        <v>8.2901552560981206E-3</v>
      </c>
    </row>
    <row r="252" spans="1:8" x14ac:dyDescent="0.25">
      <c r="A252">
        <f t="shared" si="11"/>
        <v>2012</v>
      </c>
      <c r="B252" t="s">
        <v>226</v>
      </c>
      <c r="C252" s="10" t="str">
        <f t="shared" si="9"/>
        <v>2012Q1</v>
      </c>
      <c r="D252" s="11">
        <f t="shared" si="10"/>
        <v>40998</v>
      </c>
      <c r="E252">
        <v>949.42903799999999</v>
      </c>
      <c r="F252">
        <f>SUMPRODUCT(E251:E253,TRANSPOSE({-1,0,1}))/2/E252*4</f>
        <v>1.7182130888227599E-2</v>
      </c>
      <c r="G252">
        <f t="array" ref="G252">AVERAGE(IF(A249:A255=A252,E249:E255))</f>
        <v>952.69168024999999</v>
      </c>
      <c r="H252">
        <f>SUMPRODUCT(E250:E254,TRANSPOSE({-2,-1,0,1,2}))/10/E252*4</f>
        <v>9.6219930446238278E-3</v>
      </c>
    </row>
    <row r="253" spans="1:8" x14ac:dyDescent="0.25">
      <c r="A253">
        <f t="shared" si="11"/>
        <v>2012</v>
      </c>
      <c r="B253" t="s">
        <v>228</v>
      </c>
      <c r="C253" s="10" t="str">
        <f t="shared" si="9"/>
        <v>2012Q2</v>
      </c>
      <c r="D253" s="11">
        <f t="shared" si="10"/>
        <v>41090</v>
      </c>
      <c r="E253">
        <v>952.69168000000002</v>
      </c>
      <c r="F253">
        <f>SUMPRODUCT(E252:E254,TRANSPOSE({-1,0,1}))/2/E253*4</f>
        <v>1.1986299701913975E-2</v>
      </c>
      <c r="G253">
        <f t="array" ref="G253">AVERAGE(IF(A250:A256=A253,E250:E256))</f>
        <v>952.69168024999999</v>
      </c>
      <c r="H253">
        <f>SUMPRODUCT(E251:E255,TRANSPOSE({-2,-1,0,1,2}))/10/E253*4</f>
        <v>9.9315069068303796E-3</v>
      </c>
    </row>
    <row r="254" spans="1:8" x14ac:dyDescent="0.25">
      <c r="A254">
        <f t="shared" si="11"/>
        <v>2012</v>
      </c>
      <c r="B254" t="s">
        <v>230</v>
      </c>
      <c r="C254" s="10" t="str">
        <f t="shared" si="9"/>
        <v>2012Q3</v>
      </c>
      <c r="D254" s="11">
        <f t="shared" si="10"/>
        <v>41182</v>
      </c>
      <c r="E254">
        <v>955.13866199999995</v>
      </c>
      <c r="F254">
        <f>SUMPRODUCT(E253:E255,TRANSPOSE({-1,0,1}))/2/E254*4</f>
        <v>1.7079425898058294E-3</v>
      </c>
      <c r="G254">
        <f t="array" ref="G254">AVERAGE(IF(A251:A257=A254,E251:E257))</f>
        <v>952.69168024999999</v>
      </c>
      <c r="H254">
        <f>SUMPRODUCT(E252:E256,TRANSPOSE({-2,-1,0,1,2}))/10/E254*4</f>
        <v>7.173355526885839E-3</v>
      </c>
    </row>
    <row r="255" spans="1:8" x14ac:dyDescent="0.25">
      <c r="A255">
        <f t="shared" si="11"/>
        <v>2012</v>
      </c>
      <c r="B255" t="s">
        <v>231</v>
      </c>
      <c r="C255" s="10" t="str">
        <f t="shared" si="9"/>
        <v>2012Q4</v>
      </c>
      <c r="D255" s="11">
        <f t="shared" si="10"/>
        <v>41273</v>
      </c>
      <c r="E255">
        <v>953.507341</v>
      </c>
      <c r="F255">
        <f>SUMPRODUCT(E254:E256,TRANSPOSE({-1,0,1}))/2/E255*4</f>
        <v>5.1325918423108362E-3</v>
      </c>
      <c r="G255">
        <f t="array" ref="G255">AVERAGE(IF(A252:A258=A255,E252:E258))</f>
        <v>952.69168024999999</v>
      </c>
      <c r="H255">
        <f>SUMPRODUCT(E253:E257,TRANSPOSE({-2,-1,0,1,2}))/10/E255*4</f>
        <v>6.5012835595986496E-3</v>
      </c>
    </row>
    <row r="256" spans="1:8" x14ac:dyDescent="0.25">
      <c r="A256">
        <f t="shared" si="11"/>
        <v>2013</v>
      </c>
      <c r="B256" t="s">
        <v>226</v>
      </c>
      <c r="C256" s="10" t="str">
        <f t="shared" si="9"/>
        <v>2013Q1</v>
      </c>
      <c r="D256" s="11">
        <f t="shared" si="10"/>
        <v>41363</v>
      </c>
      <c r="E256">
        <v>957.585644</v>
      </c>
      <c r="F256">
        <f>SUMPRODUCT(E255:E257,TRANSPOSE({-1,0,1}))/2/E256*4</f>
        <v>1.1925043019963987E-2</v>
      </c>
      <c r="G256">
        <f t="array" ref="G256">AVERAGE(IF(A253:A259=A256,E253:E259))</f>
        <v>963.49918424999998</v>
      </c>
      <c r="H256">
        <f>SUMPRODUCT(E254:E258,TRANSPOSE({-2,-1,0,1,2}))/10/E256*4</f>
        <v>1.3287904721345098E-2</v>
      </c>
    </row>
    <row r="257" spans="1:8" x14ac:dyDescent="0.25">
      <c r="A257">
        <f t="shared" si="11"/>
        <v>2013</v>
      </c>
      <c r="B257" t="s">
        <v>228</v>
      </c>
      <c r="C257" s="10" t="str">
        <f t="shared" si="9"/>
        <v>2013Q2</v>
      </c>
      <c r="D257" s="11">
        <f t="shared" si="10"/>
        <v>41455</v>
      </c>
      <c r="E257">
        <v>959.21696599999996</v>
      </c>
      <c r="F257">
        <f>SUMPRODUCT(E256:E258,TRANSPOSE({-1,0,1}))/2/E257*4</f>
        <v>2.2108843725351587E-2</v>
      </c>
      <c r="G257">
        <f t="array" ref="G257">AVERAGE(IF(A254:A260=A257,E254:E260))</f>
        <v>963.49918424999998</v>
      </c>
      <c r="H257">
        <f>SUMPRODUCT(E255:E259,TRANSPOSE({-2,-1,0,1,2}))/10/E257*4</f>
        <v>1.734693879465863E-2</v>
      </c>
    </row>
    <row r="258" spans="1:8" x14ac:dyDescent="0.25">
      <c r="A258">
        <f t="shared" si="11"/>
        <v>2013</v>
      </c>
      <c r="B258" t="s">
        <v>230</v>
      </c>
      <c r="C258" s="10" t="str">
        <f t="shared" si="9"/>
        <v>2013Q3</v>
      </c>
      <c r="D258" s="11">
        <f t="shared" si="10"/>
        <v>41547</v>
      </c>
      <c r="E258">
        <v>968.18923299999994</v>
      </c>
      <c r="F258">
        <f>SUMPRODUCT(E257:E259,TRANSPOSE({-1,0,1}))/2/E258*4</f>
        <v>2.0219039143146676E-2</v>
      </c>
      <c r="G258">
        <f t="array" ref="G258">AVERAGE(IF(A255:A261=A258,E255:E261))</f>
        <v>963.49918424999998</v>
      </c>
      <c r="H258">
        <f>SUMPRODUCT(E256:E260,TRANSPOSE({-2,-1,0,1,2}))/10/E258*4</f>
        <v>1.6175232140801996E-2</v>
      </c>
    </row>
    <row r="259" spans="1:8" x14ac:dyDescent="0.25">
      <c r="A259">
        <f t="shared" si="11"/>
        <v>2013</v>
      </c>
      <c r="B259" t="s">
        <v>231</v>
      </c>
      <c r="C259" s="10" t="str">
        <f t="shared" si="9"/>
        <v>2013Q4</v>
      </c>
      <c r="D259" s="11">
        <f t="shared" si="10"/>
        <v>41638</v>
      </c>
      <c r="E259">
        <v>969.00489400000004</v>
      </c>
      <c r="F259">
        <f>SUMPRODUCT(E258:E260,TRANSPOSE({-1,0,1}))/2/E259*4</f>
        <v>8.4175096023818494E-3</v>
      </c>
      <c r="G259">
        <f t="array" ref="G259">AVERAGE(IF(A256:A262=A259,E256:E262))</f>
        <v>963.49918424999998</v>
      </c>
      <c r="H259">
        <f>SUMPRODUCT(E257:E261,TRANSPOSE({-2,-1,0,1,2}))/10/E259*4</f>
        <v>1.4478114699800459E-2</v>
      </c>
    </row>
    <row r="260" spans="1:8" x14ac:dyDescent="0.25">
      <c r="A260">
        <f t="shared" si="11"/>
        <v>2014</v>
      </c>
      <c r="B260" t="s">
        <v>226</v>
      </c>
      <c r="C260" s="10" t="str">
        <f t="shared" si="9"/>
        <v>2014Q1</v>
      </c>
      <c r="D260" s="11">
        <f t="shared" si="10"/>
        <v>41728</v>
      </c>
      <c r="E260">
        <v>972.26753699999995</v>
      </c>
      <c r="F260">
        <f>SUMPRODUCT(E259:E261,TRANSPOSE({-1,0,1}))/2/E260*4</f>
        <v>1.1744966858849182E-2</v>
      </c>
      <c r="G260">
        <f t="array" ref="G260">AVERAGE(IF(A257:A263=A260,E257:E263))</f>
        <v>975.32626449999998</v>
      </c>
      <c r="H260">
        <f>SUMPRODUCT(E258:E262,TRANSPOSE({-2,-1,0,1,2}))/10/E260*4</f>
        <v>1.0402685284760399E-2</v>
      </c>
    </row>
    <row r="261" spans="1:8" x14ac:dyDescent="0.25">
      <c r="A261">
        <f t="shared" si="11"/>
        <v>2014</v>
      </c>
      <c r="B261" t="s">
        <v>228</v>
      </c>
      <c r="C261" s="10" t="str">
        <f t="shared" ref="C261:C305" si="12">CONCATENATE(A261,B261)</f>
        <v>2014Q2</v>
      </c>
      <c r="D261" s="11">
        <f t="shared" ref="D261:D305" si="13">DATE(YEAR(D260),MONTH(D260)+3,DAY(D260))</f>
        <v>41820</v>
      </c>
      <c r="E261">
        <v>974.714519</v>
      </c>
      <c r="F261">
        <f>SUMPRODUCT(E260:E262,TRANSPOSE({-1,0,1}))/2/E261*4</f>
        <v>1.1715481587076007E-2</v>
      </c>
      <c r="G261">
        <f t="array" ref="G261">AVERAGE(IF(A258:A264=A261,E258:E264))</f>
        <v>975.32626449999998</v>
      </c>
      <c r="H261">
        <f>SUMPRODUCT(E259:E263,TRANSPOSE({-2,-1,0,1,2}))/10/E261*4</f>
        <v>8.3682007818742764E-3</v>
      </c>
    </row>
    <row r="262" spans="1:8" x14ac:dyDescent="0.25">
      <c r="A262">
        <f t="shared" si="11"/>
        <v>2014</v>
      </c>
      <c r="B262" t="s">
        <v>230</v>
      </c>
      <c r="C262" s="10" t="str">
        <f t="shared" si="12"/>
        <v>2014Q3</v>
      </c>
      <c r="D262" s="11">
        <f t="shared" si="13"/>
        <v>41912</v>
      </c>
      <c r="E262">
        <v>977.97716200000002</v>
      </c>
      <c r="F262">
        <f>SUMPRODUCT(E261:E263,TRANSPOSE({-1,0,1}))/2/E262*4</f>
        <v>3.3361126688558748E-3</v>
      </c>
      <c r="G262">
        <f t="array" ref="G262">AVERAGE(IF(A259:A265=A262,E259:E265))</f>
        <v>975.32626449999998</v>
      </c>
      <c r="H262">
        <f>SUMPRODUCT(E260:E264,TRANSPOSE({-2,-1,0,1,2}))/10/E262*4</f>
        <v>2.6688905440922514E-3</v>
      </c>
    </row>
    <row r="263" spans="1:8" x14ac:dyDescent="0.25">
      <c r="A263">
        <f t="shared" si="11"/>
        <v>2014</v>
      </c>
      <c r="B263" t="s">
        <v>231</v>
      </c>
      <c r="C263" s="10" t="str">
        <f t="shared" si="12"/>
        <v>2014Q4</v>
      </c>
      <c r="D263" s="11">
        <f t="shared" si="13"/>
        <v>42003</v>
      </c>
      <c r="E263">
        <v>976.34583999999995</v>
      </c>
      <c r="F263">
        <f>SUMPRODUCT(E262:E264,TRANSPOSE({-1,0,1}))/2/E263*4</f>
        <v>-6.6833756366494598E-3</v>
      </c>
      <c r="G263">
        <f t="array" ref="G263">AVERAGE(IF(A260:A266=A263,E260:E266))</f>
        <v>975.32626449999998</v>
      </c>
      <c r="H263">
        <f>SUMPRODUCT(E261:E265,TRANSPOSE({-2,-1,0,1,2}))/10/E263*4</f>
        <v>2.0050120764585682E-3</v>
      </c>
    </row>
    <row r="264" spans="1:8" x14ac:dyDescent="0.25">
      <c r="A264">
        <f t="shared" ref="A264:A305" si="14">A260+1</f>
        <v>2015</v>
      </c>
      <c r="B264" t="s">
        <v>226</v>
      </c>
      <c r="C264" s="10" t="str">
        <f t="shared" si="12"/>
        <v>2015Q1</v>
      </c>
      <c r="D264" s="11">
        <f t="shared" si="13"/>
        <v>42093</v>
      </c>
      <c r="E264">
        <v>974.714519</v>
      </c>
      <c r="F264">
        <f>SUMPRODUCT(E263:E265,TRANSPOSE({-1,0,1}))/2/E264*4</f>
        <v>5.0209203870493456E-3</v>
      </c>
      <c r="G264">
        <f t="array" ref="G264">AVERAGE(IF(A261:A267=A264,E261:E267))</f>
        <v>978.18107674999999</v>
      </c>
      <c r="H264">
        <f>SUMPRODUCT(E262:E266,TRANSPOSE({-2,-1,0,1,2}))/10/E264*4</f>
        <v>4.3514640618581846E-3</v>
      </c>
    </row>
    <row r="265" spans="1:8" x14ac:dyDescent="0.25">
      <c r="A265">
        <f t="shared" si="14"/>
        <v>2015</v>
      </c>
      <c r="B265" t="s">
        <v>228</v>
      </c>
      <c r="C265" s="10" t="str">
        <f t="shared" si="12"/>
        <v>2015Q2</v>
      </c>
      <c r="D265" s="11">
        <f t="shared" si="13"/>
        <v>42185</v>
      </c>
      <c r="E265">
        <v>978.792822</v>
      </c>
      <c r="F265">
        <f>SUMPRODUCT(E264:E266,TRANSPOSE({-1,0,1}))/2/E265*4</f>
        <v>1.4999999662850063E-2</v>
      </c>
      <c r="G265">
        <f t="array" ref="G265">AVERAGE(IF(A262:A268=A265,E262:E268))</f>
        <v>978.18107674999999</v>
      </c>
      <c r="H265">
        <f>SUMPRODUCT(E263:E267,TRANSPOSE({-2,-1,0,1,2}))/10/E265*4</f>
        <v>3.6666668566966609E-3</v>
      </c>
    </row>
    <row r="266" spans="1:8" x14ac:dyDescent="0.25">
      <c r="A266">
        <f t="shared" si="14"/>
        <v>2015</v>
      </c>
      <c r="B266" t="s">
        <v>230</v>
      </c>
      <c r="C266" s="10" t="str">
        <f t="shared" si="12"/>
        <v>2015Q3</v>
      </c>
      <c r="D266" s="11">
        <f t="shared" si="13"/>
        <v>42277</v>
      </c>
      <c r="E266">
        <v>982.05546500000003</v>
      </c>
      <c r="F266">
        <f>SUMPRODUCT(E265:E267,TRANSPOSE({-1,0,1}))/2/E266*4</f>
        <v>-3.3222583818113718E-3</v>
      </c>
      <c r="G266">
        <f t="array" ref="G266">AVERAGE(IF(A263:A269=A266,E263:E269))</f>
        <v>978.18107674999999</v>
      </c>
      <c r="H266">
        <f>SUMPRODUCT(E264:E268,TRANSPOSE({-2,-1,0,1,2}))/10/E266*4</f>
        <v>2.6578071127581126E-3</v>
      </c>
    </row>
    <row r="267" spans="1:8" x14ac:dyDescent="0.25">
      <c r="A267">
        <f t="shared" si="14"/>
        <v>2015</v>
      </c>
      <c r="B267" t="s">
        <v>231</v>
      </c>
      <c r="C267" s="10" t="str">
        <f t="shared" si="12"/>
        <v>2015Q4</v>
      </c>
      <c r="D267" s="11">
        <f t="shared" si="13"/>
        <v>42368</v>
      </c>
      <c r="E267">
        <v>977.16150100000004</v>
      </c>
      <c r="F267">
        <f>SUMPRODUCT(E266:E268,TRANSPOSE({-1,0,1}))/2/E267*4</f>
        <v>-6.6777968568371288E-3</v>
      </c>
      <c r="G267">
        <f t="array" ref="G267">AVERAGE(IF(A264:A270=A267,E264:E270))</f>
        <v>978.18107674999999</v>
      </c>
      <c r="H267">
        <f>SUMPRODUCT(E265:E269,TRANSPOSE({-2,-1,0,1,2}))/10/E267*4</f>
        <v>2.0033392617254792E-3</v>
      </c>
    </row>
    <row r="268" spans="1:8" x14ac:dyDescent="0.25">
      <c r="A268">
        <f t="shared" si="14"/>
        <v>2016</v>
      </c>
      <c r="B268" t="s">
        <v>226</v>
      </c>
      <c r="C268" s="10" t="str">
        <f t="shared" si="12"/>
        <v>2016Q1</v>
      </c>
      <c r="D268" s="11">
        <f t="shared" si="13"/>
        <v>42459</v>
      </c>
      <c r="E268" s="8">
        <v>978.792822</v>
      </c>
      <c r="F268">
        <f>SUMPRODUCT(E267:E269,TRANSPOSE({-1,0,1}))/2/E268*4</f>
        <v>1.1666667085549918E-2</v>
      </c>
      <c r="G268">
        <f t="array" ref="G268">AVERAGE(IF(A265:A271=A268,E265:E271))</f>
        <v>984.50244700000007</v>
      </c>
      <c r="H268">
        <f>SUMPRODUCT(E266:E270,TRANSPOSE({-2,-1,0,1,2}))/10/E268*4</f>
        <v>5.6666664030765616E-3</v>
      </c>
    </row>
    <row r="269" spans="1:8" x14ac:dyDescent="0.25">
      <c r="A269">
        <f t="shared" si="14"/>
        <v>2016</v>
      </c>
      <c r="B269" t="s">
        <v>228</v>
      </c>
      <c r="C269" s="10" t="str">
        <f t="shared" si="12"/>
        <v>2016Q2</v>
      </c>
      <c r="D269" s="11">
        <f t="shared" si="13"/>
        <v>42551</v>
      </c>
      <c r="E269" s="12">
        <v>982.871126</v>
      </c>
      <c r="F269">
        <f>SUMPRODUCT(E268:E270,TRANSPOSE({-1,0,1}))/2/E269*4</f>
        <v>1.4937758991609712E-2</v>
      </c>
      <c r="G269">
        <f t="array" ref="G269">AVERAGE(IF(A266:A272=A269,E266:E272))</f>
        <v>984.50244700000007</v>
      </c>
      <c r="H269">
        <f>SUMPRODUCT(E267:E271,TRANSPOSE({-2,-1,0,1,2}))/10/E269*4</f>
        <v>1.3609958463669525E-2</v>
      </c>
    </row>
    <row r="270" spans="1:8" x14ac:dyDescent="0.25">
      <c r="A270">
        <f t="shared" si="14"/>
        <v>2016</v>
      </c>
      <c r="B270" t="s">
        <v>230</v>
      </c>
      <c r="C270" s="10" t="str">
        <f t="shared" si="12"/>
        <v>2016Q3</v>
      </c>
      <c r="D270" s="11">
        <f t="shared" si="13"/>
        <v>42643</v>
      </c>
      <c r="E270" s="12">
        <v>986.13376800000003</v>
      </c>
      <c r="F270">
        <f>SUMPRODUCT(E269:E271,TRANSPOSE({-1,0,1}))/2/E270*4</f>
        <v>1.4888337136833612E-2</v>
      </c>
      <c r="G270">
        <f t="array" ref="G270">AVERAGE(IF(A267:A273=A270,E267:E273))</f>
        <v>984.50244700000007</v>
      </c>
      <c r="H270">
        <f>SUMPRODUCT(E268:E272,TRANSPOSE({-2,-1,0,1,2}))/10/E270*4</f>
        <v>2.0181968659651557E-2</v>
      </c>
    </row>
    <row r="271" spans="1:8" x14ac:dyDescent="0.25">
      <c r="A271">
        <f t="shared" si="14"/>
        <v>2016</v>
      </c>
      <c r="B271" t="s">
        <v>231</v>
      </c>
      <c r="C271" s="10" t="str">
        <f t="shared" si="12"/>
        <v>2016Q4</v>
      </c>
      <c r="D271" s="11">
        <f t="shared" si="13"/>
        <v>42734</v>
      </c>
      <c r="E271" s="12">
        <v>990.21207200000003</v>
      </c>
      <c r="F271">
        <f>SUMPRODUCT(E270:E272,TRANSPOSE({-1,0,1}))/2/E271*4</f>
        <v>2.8006590491253813E-2</v>
      </c>
      <c r="G271">
        <f t="array" ref="G271">AVERAGE(IF(A268:A274=A271,E268:E274))</f>
        <v>984.50244700000007</v>
      </c>
      <c r="H271">
        <f>SUMPRODUCT(E269:E273,TRANSPOSE({-2,-1,0,1,2}))/10/E271*4</f>
        <v>1.9439868028593311E-2</v>
      </c>
    </row>
    <row r="272" spans="1:8" x14ac:dyDescent="0.25">
      <c r="A272">
        <f t="shared" si="14"/>
        <v>2017</v>
      </c>
      <c r="B272" t="s">
        <v>226</v>
      </c>
      <c r="C272" s="10" t="str">
        <f t="shared" si="12"/>
        <v>2017Q1</v>
      </c>
      <c r="D272" s="11">
        <f t="shared" si="13"/>
        <v>42824</v>
      </c>
      <c r="E272" s="8">
        <v>1000</v>
      </c>
      <c r="F272">
        <f>SUMPRODUCT(E271:E273,TRANSPOSE({-1,0,1}))/2/E272*4</f>
        <v>1.957585599999993E-2</v>
      </c>
      <c r="G272">
        <f t="array" ref="G272">AVERAGE(IF(A269:A275=A272,E269:E275))</f>
        <v>1002.723491</v>
      </c>
      <c r="H272">
        <f>SUMPRODUCT(E270:E274,TRANSPOSE({-2,-1,0,1,2}))/10/E272*4</f>
        <v>1.8923327999999948E-2</v>
      </c>
    </row>
    <row r="273" spans="1:8" x14ac:dyDescent="0.25">
      <c r="A273">
        <f t="shared" si="14"/>
        <v>2017</v>
      </c>
      <c r="B273" t="s">
        <v>228</v>
      </c>
      <c r="C273" s="10" t="str">
        <f t="shared" si="12"/>
        <v>2017Q2</v>
      </c>
      <c r="D273" s="11">
        <f t="shared" si="13"/>
        <v>42916</v>
      </c>
      <c r="E273" s="12">
        <v>1000</v>
      </c>
      <c r="F273">
        <f>SUMPRODUCT(E272:E274,TRANSPOSE({-1,0,1}))/2/E273*4</f>
        <v>9.7879279999999649E-3</v>
      </c>
      <c r="G273">
        <f t="array" ref="G273">AVERAGE(IF(A270:A276=A273,E270:E276))</f>
        <v>1002.723491</v>
      </c>
      <c r="H273">
        <f>SUMPRODUCT(E271:E275,TRANSPOSE({-2,-1,0,1,2}))/10/E273*4</f>
        <v>1.458792799999992E-2</v>
      </c>
    </row>
    <row r="274" spans="1:8" x14ac:dyDescent="0.25">
      <c r="A274">
        <f t="shared" si="14"/>
        <v>2017</v>
      </c>
      <c r="B274" t="s">
        <v>230</v>
      </c>
      <c r="C274" s="10" t="str">
        <f t="shared" si="12"/>
        <v>2017Q3</v>
      </c>
      <c r="D274" s="11">
        <f t="shared" si="13"/>
        <v>43008</v>
      </c>
      <c r="E274" s="12">
        <v>1004.893964</v>
      </c>
      <c r="F274">
        <f>SUMPRODUCT(E273:E275,TRANSPOSE({-1,0,1}))/2/E274*4</f>
        <v>1.1941558442876666E-2</v>
      </c>
      <c r="G274">
        <f t="array" ref="G274">AVERAGE(IF(A271:A277=A274,E271:E277))</f>
        <v>1002.723491</v>
      </c>
      <c r="H274">
        <f>SUMPRODUCT(E272:E276,TRANSPOSE({-2,-1,0,1,2}))/10/E274*4</f>
        <v>1.1145454546684887E-2</v>
      </c>
    </row>
    <row r="275" spans="1:8" x14ac:dyDescent="0.25">
      <c r="A275">
        <f t="shared" si="14"/>
        <v>2017</v>
      </c>
      <c r="B275" t="s">
        <v>231</v>
      </c>
      <c r="C275" s="10" t="str">
        <f t="shared" si="12"/>
        <v>2017Q4</v>
      </c>
      <c r="D275" s="11">
        <f t="shared" si="13"/>
        <v>43099</v>
      </c>
      <c r="E275" s="12">
        <v>1006</v>
      </c>
      <c r="F275">
        <f>SUMPRODUCT(E274:E276,TRANSPOSE({-1,0,1}))/2/E275*4</f>
        <v>1.2139236580516933E-2</v>
      </c>
      <c r="G275">
        <f t="array" ref="G275">AVERAGE(IF(A272:A278=A275,E272:E278))</f>
        <v>1002.723491</v>
      </c>
      <c r="H275">
        <f>SUMPRODUCT(E273:E277,TRANSPOSE({-2,-1,0,1,2}))/10/E275*4</f>
        <v>1.4356276739562676E-2</v>
      </c>
    </row>
    <row r="276" spans="1:8" x14ac:dyDescent="0.25">
      <c r="A276">
        <f t="shared" si="14"/>
        <v>2018</v>
      </c>
      <c r="B276" t="s">
        <v>226</v>
      </c>
      <c r="C276" s="10" t="str">
        <f t="shared" si="12"/>
        <v>2018Q1</v>
      </c>
      <c r="D276" s="11">
        <f t="shared" si="13"/>
        <v>43189</v>
      </c>
      <c r="E276" s="12">
        <v>1011</v>
      </c>
      <c r="F276">
        <f>SUMPRODUCT(E275:E277,TRANSPOSE({-1,0,1}))/2/E276*4</f>
        <v>1.7804154302670624E-2</v>
      </c>
      <c r="G276">
        <f t="array" ref="G276">AVERAGE(IF(A273:A279=A276,E273:E279))</f>
        <v>1018.75</v>
      </c>
      <c r="H276">
        <f>SUMPRODUCT(E274:E278,TRANSPOSE({-2,-1,0,1,2}))/10/E276*4</f>
        <v>1.8679355885262219E-2</v>
      </c>
    </row>
    <row r="277" spans="1:8" x14ac:dyDescent="0.25">
      <c r="A277">
        <f t="shared" si="14"/>
        <v>2018</v>
      </c>
      <c r="B277" t="s">
        <v>228</v>
      </c>
      <c r="C277" s="10" t="str">
        <f t="shared" si="12"/>
        <v>2018Q2</v>
      </c>
      <c r="D277" s="11">
        <f t="shared" si="13"/>
        <v>43281</v>
      </c>
      <c r="E277" s="12">
        <v>1015</v>
      </c>
      <c r="F277">
        <f>SUMPRODUCT(E276:E278,TRANSPOSE({-1,0,1}))/2/E277*4</f>
        <v>2.561576354679803E-2</v>
      </c>
      <c r="G277">
        <f t="array" ref="G277">AVERAGE(IF(A274:A280=A277,E274:E280))</f>
        <v>1018.75</v>
      </c>
      <c r="H277">
        <f>SUMPRODUCT(E275:E279,TRANSPOSE({-2,-1,0,1,2}))/10/E277*4</f>
        <v>2.0098522167487684E-2</v>
      </c>
    </row>
    <row r="278" spans="1:8" x14ac:dyDescent="0.25">
      <c r="A278">
        <f t="shared" si="14"/>
        <v>2018</v>
      </c>
      <c r="B278" t="s">
        <v>230</v>
      </c>
      <c r="C278" s="10" t="str">
        <f t="shared" si="12"/>
        <v>2018Q3</v>
      </c>
      <c r="D278" s="11">
        <f t="shared" si="13"/>
        <v>43373</v>
      </c>
      <c r="E278" s="12">
        <v>1024</v>
      </c>
      <c r="F278">
        <f>SUMPRODUCT(E277:E279,TRANSPOSE({-1,0,1}))/2/E278*4</f>
        <v>1.953125E-2</v>
      </c>
      <c r="G278">
        <f t="array" ref="G278">AVERAGE(IF(A275:A281=A278,E275:E281))</f>
        <v>1018.75</v>
      </c>
      <c r="H278">
        <f>SUMPRODUCT(E276:E280,TRANSPOSE({-2,-1,0,1,2}))/10/E278*4</f>
        <v>1.5625E-2</v>
      </c>
    </row>
    <row r="279" spans="1:8" x14ac:dyDescent="0.25">
      <c r="A279">
        <f t="shared" si="14"/>
        <v>2018</v>
      </c>
      <c r="B279" t="s">
        <v>231</v>
      </c>
      <c r="C279" s="10" t="str">
        <f t="shared" si="12"/>
        <v>2018Q4</v>
      </c>
      <c r="D279" s="11">
        <f t="shared" si="13"/>
        <v>43464</v>
      </c>
      <c r="E279" s="12">
        <v>1025</v>
      </c>
      <c r="F279">
        <f>SUMPRODUCT(E278:E280,TRANSPOSE({-1,0,1}))/2/E279*4</f>
        <v>3.9024390243902439E-3</v>
      </c>
      <c r="G279">
        <f t="array" ref="G279">AVERAGE(IF(A276:A282=A279,E276:E282))</f>
        <v>1018.75</v>
      </c>
      <c r="H279">
        <f>SUMPRODUCT(E277:E281,TRANSPOSE({-2,-1,0,1,2}))/10/E279*4</f>
        <v>1.4048780487804878E-2</v>
      </c>
    </row>
    <row r="280" spans="1:8" x14ac:dyDescent="0.25">
      <c r="A280">
        <f t="shared" si="14"/>
        <v>2019</v>
      </c>
      <c r="B280" t="s">
        <v>226</v>
      </c>
      <c r="C280" s="10" t="str">
        <f t="shared" si="12"/>
        <v>2019Q1</v>
      </c>
      <c r="D280" s="11">
        <f t="shared" si="13"/>
        <v>43554</v>
      </c>
      <c r="E280" s="12">
        <v>1026</v>
      </c>
      <c r="F280">
        <f>SUMPRODUCT(E279:E281,TRANSPOSE({-1,0,1}))/2/E280*4</f>
        <v>1.364522417153996E-2</v>
      </c>
      <c r="G280">
        <f t="array" ref="G280">AVERAGE(IF(A277:A283=A280,E277:E283))</f>
        <v>1035.25</v>
      </c>
      <c r="H280">
        <f>SUMPRODUCT(E278:E282,TRANSPOSE({-2,-1,0,1,2}))/10/E280*4</f>
        <v>1.4424951267056531E-2</v>
      </c>
    </row>
    <row r="281" spans="1:8" x14ac:dyDescent="0.25">
      <c r="A281">
        <f t="shared" si="14"/>
        <v>2019</v>
      </c>
      <c r="B281" t="s">
        <v>228</v>
      </c>
      <c r="C281" s="10" t="str">
        <f t="shared" si="12"/>
        <v>2019Q2</v>
      </c>
      <c r="D281" s="11">
        <f t="shared" si="13"/>
        <v>43646</v>
      </c>
      <c r="E281" s="12">
        <v>1032</v>
      </c>
      <c r="F281">
        <f>SUMPRODUCT(E280:E282,TRANSPOSE({-1,0,1}))/2/E281*4</f>
        <v>2.5193798449612403E-2</v>
      </c>
      <c r="G281">
        <f t="array" ref="G281">AVERAGE(IF(A278:A284=A281,E278:E284))</f>
        <v>1035.25</v>
      </c>
      <c r="H281">
        <f>SUMPRODUCT(E279:E283,TRANSPOSE({-2,-1,0,1,2}))/10/E281*4</f>
        <v>1.9767441860465116E-2</v>
      </c>
    </row>
    <row r="282" spans="1:8" x14ac:dyDescent="0.25">
      <c r="A282">
        <f t="shared" si="14"/>
        <v>2019</v>
      </c>
      <c r="B282" t="s">
        <v>230</v>
      </c>
      <c r="C282" s="10" t="str">
        <f t="shared" si="12"/>
        <v>2019Q3</v>
      </c>
      <c r="D282" s="11">
        <f t="shared" si="13"/>
        <v>43738</v>
      </c>
      <c r="E282" s="12">
        <v>1039</v>
      </c>
      <c r="F282">
        <f>SUMPRODUCT(E281:E283,TRANSPOSE({-1,0,1}))/2/E282*4</f>
        <v>2.3099133782483156E-2</v>
      </c>
      <c r="G282">
        <f t="array" ref="G282">AVERAGE(IF(A279:A285=A282,E279:E285))</f>
        <v>1035.25</v>
      </c>
      <c r="H282">
        <f>SUMPRODUCT(E280:E284,TRANSPOSE({-2,-1,0,1,2}))/10/E282*4</f>
        <v>2.4639076034648703E-2</v>
      </c>
    </row>
    <row r="283" spans="1:8" x14ac:dyDescent="0.25">
      <c r="A283">
        <f t="shared" si="14"/>
        <v>2019</v>
      </c>
      <c r="B283" t="s">
        <v>231</v>
      </c>
      <c r="C283" s="10" t="str">
        <f t="shared" si="12"/>
        <v>2019Q4</v>
      </c>
      <c r="D283" s="11">
        <f t="shared" si="13"/>
        <v>43829</v>
      </c>
      <c r="E283" s="12">
        <v>1044</v>
      </c>
      <c r="F283">
        <f>SUMPRODUCT(E282:E284,TRANSPOSE({-1,0,1}))/2/E283*4</f>
        <v>2.4904214559386972E-2</v>
      </c>
      <c r="G283">
        <f t="array" ref="G283">AVERAGE(IF(A280:A286=A283,E280:E286))</f>
        <v>1035.25</v>
      </c>
      <c r="H283">
        <f>SUMPRODUCT(E281:E285,TRANSPOSE({-2,-1,0,1,2}))/10/E283*4</f>
        <v>1.6475095785440614E-2</v>
      </c>
    </row>
    <row r="284" spans="1:8" x14ac:dyDescent="0.25">
      <c r="A284">
        <f t="shared" si="14"/>
        <v>2020</v>
      </c>
      <c r="B284" t="s">
        <v>226</v>
      </c>
      <c r="C284" s="10" t="str">
        <f t="shared" si="12"/>
        <v>2020Q1</v>
      </c>
      <c r="D284" s="11">
        <f t="shared" si="13"/>
        <v>43920</v>
      </c>
      <c r="E284">
        <v>1052</v>
      </c>
      <c r="F284">
        <f>SUMPRODUCT(E283:E285,TRANSPOSE({-1,0,1}))/2/E284*4</f>
        <v>5.7034220532319393E-3</v>
      </c>
      <c r="G284">
        <f t="array" ref="G284">AVERAGE(IF(A281:A287=A284,E281:E287))</f>
        <v>1053</v>
      </c>
      <c r="H284">
        <f>SUMPRODUCT(E282:E286,TRANSPOSE({-2,-1,0,1,2}))/10/E284*4</f>
        <v>1.2547528517110265E-2</v>
      </c>
    </row>
    <row r="285" spans="1:8" x14ac:dyDescent="0.25">
      <c r="A285">
        <f t="shared" si="14"/>
        <v>2020</v>
      </c>
      <c r="B285" t="s">
        <v>228</v>
      </c>
      <c r="C285" s="10" t="str">
        <f t="shared" si="12"/>
        <v>2020Q2</v>
      </c>
      <c r="D285" s="11">
        <f t="shared" si="13"/>
        <v>44012</v>
      </c>
      <c r="E285">
        <v>1047</v>
      </c>
      <c r="F285">
        <f>SUMPRODUCT(E284:E286,TRANSPOSE({-1,0,1}))/2/E285*4</f>
        <v>3.8204393505253103E-3</v>
      </c>
      <c r="G285">
        <f t="array" ref="G285">AVERAGE(IF(A282:A288=A285,E282:E288))</f>
        <v>1053</v>
      </c>
      <c r="H285">
        <f>SUMPRODUCT(E283:E287,TRANSPOSE({-2,-1,0,1,2}))/10/E285*4</f>
        <v>1.2225405921680994E-2</v>
      </c>
    </row>
    <row r="286" spans="1:8" x14ac:dyDescent="0.25">
      <c r="A286">
        <f t="shared" si="14"/>
        <v>2020</v>
      </c>
      <c r="B286" t="s">
        <v>230</v>
      </c>
      <c r="C286" s="10" t="str">
        <f t="shared" si="12"/>
        <v>2020Q3</v>
      </c>
      <c r="D286" s="11">
        <f t="shared" si="13"/>
        <v>44104</v>
      </c>
      <c r="E286">
        <v>1054</v>
      </c>
      <c r="F286">
        <f>SUMPRODUCT(E285:E287,TRANSPOSE({-1,0,1}))/2/E286*4</f>
        <v>2.2770398481973434E-2</v>
      </c>
      <c r="G286">
        <f t="array" ref="G286">AVERAGE(IF(A283:A289=A286,E283:E289))</f>
        <v>1053</v>
      </c>
      <c r="H286">
        <f>SUMPRODUCT(E284:E288,TRANSPOSE({-2,-1,0,1,2}))/10/E286*4</f>
        <v>1.6698292220113854E-2</v>
      </c>
    </row>
    <row r="287" spans="1:8" x14ac:dyDescent="0.25">
      <c r="A287">
        <f t="shared" si="14"/>
        <v>2020</v>
      </c>
      <c r="B287" t="s">
        <v>231</v>
      </c>
      <c r="C287" s="10" t="str">
        <f t="shared" si="12"/>
        <v>2020Q4</v>
      </c>
      <c r="D287" s="11">
        <f t="shared" si="13"/>
        <v>44195</v>
      </c>
      <c r="E287">
        <v>1059</v>
      </c>
      <c r="F287">
        <f>SUMPRODUCT(E286:E288,TRANSPOSE({-1,0,1}))/2/E287*4</f>
        <v>2.644003777148253E-2</v>
      </c>
      <c r="G287">
        <f t="array" ref="G287">AVERAGE(IF(A284:A290=A287,E284:E290))</f>
        <v>1053</v>
      </c>
      <c r="H287">
        <f>SUMPRODUCT(E285:E289,TRANSPOSE({-2,-1,0,1,2}))/10/E287*4</f>
        <v>3.1728045325779039E-2</v>
      </c>
    </row>
    <row r="288" spans="1:8" x14ac:dyDescent="0.25">
      <c r="A288">
        <f t="shared" si="14"/>
        <v>2021</v>
      </c>
      <c r="B288" t="s">
        <v>226</v>
      </c>
      <c r="C288" s="10" t="str">
        <f t="shared" si="12"/>
        <v>2021Q1</v>
      </c>
      <c r="D288" s="11">
        <f t="shared" si="13"/>
        <v>44285</v>
      </c>
      <c r="E288">
        <v>1068</v>
      </c>
      <c r="F288">
        <f>SUMPRODUCT(E287:E289,TRANSPOSE({-1,0,1}))/2/E288*4</f>
        <v>4.307116104868914E-2</v>
      </c>
      <c r="G288">
        <f t="array" ref="G288">AVERAGE(IF(A285:A291=A288,E285:E291))</f>
        <v>1094.5</v>
      </c>
      <c r="H288">
        <f>SUMPRODUCT(E286:E290,TRANSPOSE({-2,-1,0,1,2}))/10/E288*4</f>
        <v>4.7565543071161044E-2</v>
      </c>
    </row>
    <row r="289" spans="1:10" x14ac:dyDescent="0.25">
      <c r="A289">
        <f t="shared" si="14"/>
        <v>2021</v>
      </c>
      <c r="B289" t="s">
        <v>228</v>
      </c>
      <c r="C289" s="10" t="str">
        <f t="shared" si="12"/>
        <v>2021Q2</v>
      </c>
      <c r="D289" s="11">
        <f t="shared" si="13"/>
        <v>44377</v>
      </c>
      <c r="E289">
        <v>1082</v>
      </c>
      <c r="F289">
        <f>SUMPRODUCT(E288:E290,TRANSPOSE({-1,0,1}))/2/E289*4</f>
        <v>7.0240295748613679E-2</v>
      </c>
      <c r="G289">
        <f t="array" ref="G289">AVERAGE(IF(A286:A292=A289,E286:E292))</f>
        <v>1094.5</v>
      </c>
      <c r="H289">
        <f>SUMPRODUCT(E287:E291,TRANSPOSE({-2,-1,0,1,2}))/10/E289*4</f>
        <v>6.0628465804066535E-2</v>
      </c>
    </row>
    <row r="290" spans="1:10" x14ac:dyDescent="0.25">
      <c r="A290">
        <f t="shared" si="14"/>
        <v>2021</v>
      </c>
      <c r="B290" t="s">
        <v>230</v>
      </c>
      <c r="C290" s="10" t="str">
        <f t="shared" si="12"/>
        <v>2021Q3</v>
      </c>
      <c r="D290" s="11">
        <f t="shared" si="13"/>
        <v>44469</v>
      </c>
      <c r="E290">
        <v>1106</v>
      </c>
      <c r="F290">
        <f>SUMPRODUCT(E289:E291,TRANSPOSE({-1,0,1}))/2/E290*4</f>
        <v>7.2332730560578665E-2</v>
      </c>
      <c r="G290">
        <f t="array" ref="G290">AVERAGE(IF(A287:A293=A290,E287:E293))</f>
        <v>1094.5</v>
      </c>
      <c r="H290">
        <f>SUMPRODUCT(E288:E292,TRANSPOSE({-2,-1,0,1,2}))/10/E290*4</f>
        <v>6.7992766726943946E-2</v>
      </c>
    </row>
    <row r="291" spans="1:10" x14ac:dyDescent="0.25">
      <c r="A291">
        <f t="shared" si="14"/>
        <v>2021</v>
      </c>
      <c r="B291" t="s">
        <v>231</v>
      </c>
      <c r="C291" s="10" t="str">
        <f t="shared" si="12"/>
        <v>2021Q4</v>
      </c>
      <c r="D291" s="11">
        <f t="shared" si="13"/>
        <v>44560</v>
      </c>
      <c r="E291">
        <v>1122</v>
      </c>
      <c r="F291">
        <f>SUMPRODUCT(E290:E292,TRANSPOSE({-1,0,1}))/2/E291*4</f>
        <v>6.4171122994652413E-2</v>
      </c>
      <c r="G291">
        <f t="array" ref="G291">AVERAGE(IF(A288:A294=A291,E288:E294))</f>
        <v>1094.5</v>
      </c>
      <c r="H291">
        <f>SUMPRODUCT(E289:E293,TRANSPOSE({-2,-1,0,1,2}))/10/E291*4</f>
        <v>6.9162210338680918E-2</v>
      </c>
    </row>
    <row r="292" spans="1:10" x14ac:dyDescent="0.25">
      <c r="A292">
        <f t="shared" si="14"/>
        <v>2022</v>
      </c>
      <c r="B292" t="s">
        <v>226</v>
      </c>
      <c r="C292" s="10" t="str">
        <f t="shared" si="12"/>
        <v>2022Q1</v>
      </c>
      <c r="D292" s="11">
        <f t="shared" si="13"/>
        <v>44650</v>
      </c>
      <c r="E292">
        <v>1142</v>
      </c>
      <c r="F292">
        <f>SUMPRODUCT(E291:E293,TRANSPOSE({-1,0,1}))/2/E292*4</f>
        <v>6.8301225919439573E-2</v>
      </c>
      <c r="G292">
        <f t="array" ref="G292">AVERAGE(IF(A289:A295=A292,E289:E295))</f>
        <v>1173</v>
      </c>
      <c r="H292">
        <f>SUMPRODUCT(E290:E294,TRANSPOSE({-2,-1,0,1,2}))/10/E292*4</f>
        <v>6.9702276707530639E-2</v>
      </c>
      <c r="J292">
        <f t="shared" ref="J292:J305" si="15">AVERAGE(H288:H292)</f>
        <v>6.3010252529676611E-2</v>
      </c>
    </row>
    <row r="293" spans="1:10" x14ac:dyDescent="0.25">
      <c r="A293">
        <f t="shared" si="14"/>
        <v>2022</v>
      </c>
      <c r="B293" t="s">
        <v>228</v>
      </c>
      <c r="C293" s="10" t="str">
        <f t="shared" si="12"/>
        <v>2022Q2</v>
      </c>
      <c r="D293" s="11">
        <f t="shared" si="13"/>
        <v>44742</v>
      </c>
      <c r="E293">
        <v>1161</v>
      </c>
      <c r="F293">
        <f>SUMPRODUCT(E292:E294,TRANSPOSE({-1,0,1}))/2/E293*4</f>
        <v>7.5796726959517655E-2</v>
      </c>
      <c r="G293">
        <f t="array" ref="G293">AVERAGE(IF(A290:A296=A293,E290:E296))</f>
        <v>1173</v>
      </c>
      <c r="H293">
        <f>SUMPRODUCT(E291:E295,TRANSPOSE({-2,-1,0,1,2}))/10/E293*4</f>
        <v>7.0973298880275634E-2</v>
      </c>
      <c r="J293">
        <f t="shared" si="15"/>
        <v>6.7691803691499547E-2</v>
      </c>
    </row>
    <row r="294" spans="1:10" x14ac:dyDescent="0.25">
      <c r="A294">
        <f t="shared" si="14"/>
        <v>2022</v>
      </c>
      <c r="B294" t="s">
        <v>230</v>
      </c>
      <c r="C294" s="10" t="str">
        <f t="shared" si="12"/>
        <v>2022Q3</v>
      </c>
      <c r="D294" s="11">
        <f t="shared" si="13"/>
        <v>44834</v>
      </c>
      <c r="E294">
        <v>1186</v>
      </c>
      <c r="F294">
        <f>SUMPRODUCT(E293:E295,TRANSPOSE({-1,0,1}))/2/E294*4</f>
        <v>7.0826306913996634E-2</v>
      </c>
      <c r="G294">
        <f t="array" ref="G294">AVERAGE(IF(A291:A297=A294,E291:E297))</f>
        <v>1173</v>
      </c>
      <c r="H294">
        <f>SUMPRODUCT(E292:E296,TRANSPOSE({-2,-1,0,1,2}))/10/E294*4</f>
        <v>6.5430016863406409E-2</v>
      </c>
      <c r="J294">
        <f t="shared" si="15"/>
        <v>6.865211390336752E-2</v>
      </c>
    </row>
    <row r="295" spans="1:10" x14ac:dyDescent="0.25">
      <c r="A295">
        <f t="shared" si="14"/>
        <v>2022</v>
      </c>
      <c r="B295" t="s">
        <v>231</v>
      </c>
      <c r="C295" s="10" t="str">
        <f t="shared" si="12"/>
        <v>2022Q4</v>
      </c>
      <c r="D295" s="11">
        <f t="shared" si="13"/>
        <v>44925</v>
      </c>
      <c r="E295">
        <v>1203</v>
      </c>
      <c r="F295">
        <f>SUMPRODUCT(E294:E296,TRANSPOSE({-1,0,1}))/2/E295*4</f>
        <v>5.3200332502078139E-2</v>
      </c>
      <c r="G295">
        <f t="array" ref="G295">AVERAGE(IF(A292:A298=A295,E292:E298))</f>
        <v>1173</v>
      </c>
      <c r="H295">
        <f>SUMPRODUCT(E293:E297,TRANSPOSE({-2,-1,0,1,2}))/10/E295*4</f>
        <v>5.7190357439733996E-2</v>
      </c>
      <c r="J295">
        <f t="shared" si="15"/>
        <v>6.6491632045925522E-2</v>
      </c>
    </row>
    <row r="296" spans="1:10" x14ac:dyDescent="0.25">
      <c r="A296">
        <f t="shared" si="14"/>
        <v>2023</v>
      </c>
      <c r="B296" t="s">
        <v>226</v>
      </c>
      <c r="C296" s="10" t="str">
        <f t="shared" si="12"/>
        <v>2023Q1</v>
      </c>
      <c r="D296" s="11">
        <f t="shared" si="13"/>
        <v>45015</v>
      </c>
      <c r="E296">
        <v>1218</v>
      </c>
      <c r="F296">
        <f>SUMPRODUCT(E295:E297,TRANSPOSE({-1,0,1}))/2/E296*4</f>
        <v>4.5977011494252873E-2</v>
      </c>
      <c r="G296">
        <f t="array" ref="G296">AVERAGE(IF(A293:A299=A296,E293:E299))</f>
        <v>1240.25</v>
      </c>
      <c r="H296">
        <f>SUMPRODUCT(E294:E298,TRANSPOSE({-2,-1,0,1,2}))/10/E296*4</f>
        <v>5.3201970443349754E-2</v>
      </c>
      <c r="J296">
        <f t="shared" si="15"/>
        <v>6.3299584066859288E-2</v>
      </c>
    </row>
    <row r="297" spans="1:10" x14ac:dyDescent="0.25">
      <c r="A297">
        <f t="shared" si="14"/>
        <v>2023</v>
      </c>
      <c r="B297" t="s">
        <v>228</v>
      </c>
      <c r="C297" s="10" t="str">
        <f t="shared" si="12"/>
        <v>2023Q2</v>
      </c>
      <c r="D297" s="11">
        <f t="shared" si="13"/>
        <v>45107</v>
      </c>
      <c r="E297">
        <v>1231</v>
      </c>
      <c r="F297">
        <f>SUMPRODUCT(E296:E298,TRANSPOSE({-1,0,1}))/2/E297*4</f>
        <v>5.686433793663688E-2</v>
      </c>
      <c r="G297">
        <f t="array" ref="G297">AVERAGE(IF(A294:A300=A297,E294:E300))</f>
        <v>1240.25</v>
      </c>
      <c r="H297">
        <f>SUMPRODUCT(E295:E299,TRANSPOSE({-2,-1,0,1,2}))/10/E297*4</f>
        <v>4.7766043866774979E-2</v>
      </c>
      <c r="J297">
        <f t="shared" si="15"/>
        <v>5.8912337498708153E-2</v>
      </c>
    </row>
    <row r="298" spans="1:10" x14ac:dyDescent="0.25">
      <c r="A298">
        <f t="shared" si="14"/>
        <v>2023</v>
      </c>
      <c r="B298" t="s">
        <v>230</v>
      </c>
      <c r="C298" s="10" t="str">
        <f t="shared" si="12"/>
        <v>2023Q3</v>
      </c>
      <c r="D298" s="11">
        <f t="shared" si="13"/>
        <v>45199</v>
      </c>
      <c r="E298">
        <v>1253</v>
      </c>
      <c r="F298">
        <f>SUMPRODUCT(E297:E299,TRANSPOSE({-1,0,1}))/2/E298*4</f>
        <v>4.4692737430167599E-2</v>
      </c>
      <c r="G298">
        <f t="array" ref="G298">AVERAGE(IF(A295:A301=A298,E295:E301))</f>
        <v>1240.25</v>
      </c>
      <c r="H298">
        <f>SUMPRODUCT(E294:E298,TRANSPOSE({-2,-1,0,1,2}))/10/E298*4</f>
        <v>5.1715881883479649E-2</v>
      </c>
      <c r="J298">
        <f t="shared" si="15"/>
        <v>5.5060854099348952E-2</v>
      </c>
    </row>
    <row r="299" spans="1:10" x14ac:dyDescent="0.25">
      <c r="A299">
        <f t="shared" si="14"/>
        <v>2023</v>
      </c>
      <c r="B299" t="s">
        <v>231</v>
      </c>
      <c r="C299" s="10" t="str">
        <f t="shared" si="12"/>
        <v>2023Q4</v>
      </c>
      <c r="D299" s="11">
        <f t="shared" si="13"/>
        <v>45290</v>
      </c>
      <c r="E299">
        <v>1259</v>
      </c>
      <c r="F299">
        <f>SUMPRODUCT(E297:E299,TRANSPOSE({-1,0,1}))/2/E299*4</f>
        <v>4.4479745830023829E-2</v>
      </c>
      <c r="G299">
        <f t="array" ref="G299">AVERAGE(IF(A296:A302=A299,E296:E302))</f>
        <v>1240.25</v>
      </c>
      <c r="H299">
        <f>SUMPRODUCT(E295:E299,TRANSPOSE({-2,-1,0,1,2}))/10/E299*4</f>
        <v>4.6703733121525016E-2</v>
      </c>
      <c r="J299">
        <f t="shared" si="15"/>
        <v>5.1315597350972686E-2</v>
      </c>
    </row>
    <row r="300" spans="1:10" x14ac:dyDescent="0.25">
      <c r="A300">
        <f t="shared" si="14"/>
        <v>2024</v>
      </c>
      <c r="B300" t="s">
        <v>226</v>
      </c>
      <c r="C300" s="10" t="str">
        <f t="shared" si="12"/>
        <v>2024Q1</v>
      </c>
      <c r="D300" s="11">
        <f t="shared" si="13"/>
        <v>45381</v>
      </c>
      <c r="E300">
        <v>1267</v>
      </c>
      <c r="F300">
        <f>SUMPRODUCT(E298:E300,TRANSPOSE({-1,0,1}))/2/E300*4</f>
        <v>2.2099447513812154E-2</v>
      </c>
      <c r="G300">
        <f t="array" ref="G300">AVERAGE(IF(A297:A303=A300,E297:E303))</f>
        <v>1276.5</v>
      </c>
      <c r="H300">
        <f>SUMPRODUCT(E296:E300,TRANSPOSE({-2,-1,0,1,2}))/10/E300*4</f>
        <v>3.9779005524861875E-2</v>
      </c>
      <c r="J300">
        <f t="shared" si="15"/>
        <v>4.7833326967998253E-2</v>
      </c>
    </row>
    <row r="301" spans="1:10" x14ac:dyDescent="0.25">
      <c r="A301">
        <f t="shared" si="14"/>
        <v>2024</v>
      </c>
      <c r="B301" t="s">
        <v>228</v>
      </c>
      <c r="C301" s="10" t="str">
        <f t="shared" si="12"/>
        <v>2024Q2</v>
      </c>
      <c r="D301" s="11">
        <f t="shared" si="13"/>
        <v>45473</v>
      </c>
      <c r="E301">
        <v>1272</v>
      </c>
      <c r="F301">
        <f>SUMPRODUCT(E299:E301,TRANSPOSE({-1,0,1}))/2/E301*4</f>
        <v>2.0440251572327043E-2</v>
      </c>
      <c r="G301">
        <f t="array" ref="G301">AVERAGE(IF(A298:A304=A301,E298:E304))</f>
        <v>1276.5</v>
      </c>
      <c r="H301">
        <f>SUMPRODUCT(E297:E301,TRANSPOSE({-2,-1,0,1,2}))/10/E301*4</f>
        <v>3.0188679245283019E-2</v>
      </c>
      <c r="J301">
        <f t="shared" si="15"/>
        <v>4.3230668728384908E-2</v>
      </c>
    </row>
    <row r="302" spans="1:10" x14ac:dyDescent="0.25">
      <c r="A302">
        <f t="shared" si="14"/>
        <v>2024</v>
      </c>
      <c r="B302" t="s">
        <v>230</v>
      </c>
      <c r="C302" s="10" t="str">
        <f t="shared" si="12"/>
        <v>2024Q3</v>
      </c>
      <c r="D302" s="11">
        <f t="shared" si="13"/>
        <v>45565</v>
      </c>
      <c r="E302">
        <v>1280</v>
      </c>
      <c r="F302">
        <f>SUMPRODUCT(E300:E302,TRANSPOSE({-1,0,1}))/2/E302*4</f>
        <v>2.0312500000000001E-2</v>
      </c>
      <c r="G302">
        <f t="array" ref="G302">AVERAGE(IF(A299:A305=A302,E299:E305))</f>
        <v>1276.5</v>
      </c>
      <c r="H302">
        <f>SUMPRODUCT(E298:E302,TRANSPOSE({-2,-1,0,1,2}))/10/E302*4</f>
        <v>2.0937500000000001E-2</v>
      </c>
      <c r="J302">
        <f t="shared" si="15"/>
        <v>3.7864959955029906E-2</v>
      </c>
    </row>
    <row r="303" spans="1:10" x14ac:dyDescent="0.25">
      <c r="A303">
        <f t="shared" si="14"/>
        <v>2024</v>
      </c>
      <c r="B303" t="s">
        <v>231</v>
      </c>
      <c r="C303" s="10" t="str">
        <f t="shared" si="12"/>
        <v>2024Q4</v>
      </c>
      <c r="D303" s="11">
        <f t="shared" si="13"/>
        <v>45656</v>
      </c>
      <c r="E303">
        <v>1287</v>
      </c>
      <c r="F303">
        <f>SUMPRODUCT(E301:E303,TRANSPOSE({-1,0,1}))/2/E303*4</f>
        <v>2.3310023310023312E-2</v>
      </c>
      <c r="G303">
        <f t="array" ref="G303">AVERAGE(IF(A300:A306=A303,E300:E306))</f>
        <v>1276.5</v>
      </c>
      <c r="H303">
        <f>SUMPRODUCT(E299:E303,TRANSPOSE({-2,-1,0,1,2}))/10/E303*4</f>
        <v>2.1445221445221447E-2</v>
      </c>
      <c r="J303">
        <f t="shared" si="15"/>
        <v>3.1810827867378273E-2</v>
      </c>
    </row>
    <row r="304" spans="1:10" x14ac:dyDescent="0.25">
      <c r="A304">
        <f t="shared" si="14"/>
        <v>2025</v>
      </c>
      <c r="B304" t="s">
        <v>226</v>
      </c>
      <c r="C304" s="10" t="str">
        <f t="shared" si="12"/>
        <v>2025Q1</v>
      </c>
      <c r="D304" s="11">
        <f t="shared" si="13"/>
        <v>45746</v>
      </c>
      <c r="E304">
        <v>1299</v>
      </c>
      <c r="F304">
        <f>SUMPRODUCT(E302:E304,TRANSPOSE({-1,0,1}))/2/E304*4</f>
        <v>2.9253271747498075E-2</v>
      </c>
      <c r="G304">
        <f t="array" ref="G304">AVERAGE(IF(A301:A307=A304,E301:E307))</f>
        <v>1302.5</v>
      </c>
      <c r="H304">
        <f>SUMPRODUCT(E300:E304,TRANSPOSE({-2,-1,0,1,2}))/10/E304*4</f>
        <v>2.4326404926866822E-2</v>
      </c>
      <c r="J304">
        <f t="shared" si="15"/>
        <v>2.7335362228446632E-2</v>
      </c>
    </row>
    <row r="305" spans="1:10" x14ac:dyDescent="0.25">
      <c r="A305">
        <f t="shared" si="14"/>
        <v>2025</v>
      </c>
      <c r="B305" t="s">
        <v>228</v>
      </c>
      <c r="C305" s="10" t="str">
        <f t="shared" si="12"/>
        <v>2025Q2</v>
      </c>
      <c r="D305" s="11">
        <f t="shared" si="13"/>
        <v>45838</v>
      </c>
      <c r="E305">
        <v>1306</v>
      </c>
      <c r="F305">
        <f>SUMPRODUCT(E303:E305,TRANSPOSE({-1,0,1}))/2/E305*4</f>
        <v>2.9096477794793262E-2</v>
      </c>
      <c r="G305">
        <f t="array" ref="G305">AVERAGE(IF(A302:A308=A305,E302:E308))</f>
        <v>1302.5</v>
      </c>
      <c r="H305">
        <f>SUMPRODUCT(E301:E305,TRANSPOSE({-2,-1,0,1,2}))/10/E305*4</f>
        <v>2.6646248085758037E-2</v>
      </c>
      <c r="J305">
        <f t="shared" si="15"/>
        <v>2.4708810740625867E-2</v>
      </c>
    </row>
  </sheetData>
  <hyperlinks>
    <hyperlink ref="A2" r:id="rId1" xr:uid="{00000000-0004-0000-0500-000000000000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87"/>
  <sheetViews>
    <sheetView workbookViewId="0"/>
  </sheetViews>
  <sheetFormatPr defaultRowHeight="15" x14ac:dyDescent="0.25"/>
  <sheetData>
    <row r="1" spans="1:7" ht="28.5" customHeight="1" x14ac:dyDescent="0.25">
      <c r="A1" s="18" t="s">
        <v>7</v>
      </c>
      <c r="B1" s="19" t="s">
        <v>232</v>
      </c>
      <c r="C1" s="19">
        <v>0.60901989019886504</v>
      </c>
      <c r="D1" s="19">
        <v>1.64198249694844</v>
      </c>
      <c r="E1" s="15" t="s">
        <v>7</v>
      </c>
      <c r="F1" s="20" t="s">
        <v>232</v>
      </c>
      <c r="G1" s="20">
        <f t="shared" ref="G1:G32" si="0">1/INDEX(C:C,MATCH(E1,A:A,0))</f>
        <v>1.6419824969484447</v>
      </c>
    </row>
    <row r="2" spans="1:7" x14ac:dyDescent="0.25">
      <c r="A2" s="18" t="s">
        <v>33</v>
      </c>
      <c r="B2" s="19" t="s">
        <v>233</v>
      </c>
      <c r="C2" s="19">
        <v>0.51740597652451803</v>
      </c>
      <c r="D2" s="19">
        <v>1.93271830124021</v>
      </c>
      <c r="E2" s="15" t="s">
        <v>33</v>
      </c>
      <c r="F2" s="20" t="s">
        <v>233</v>
      </c>
      <c r="G2" s="20">
        <f t="shared" si="0"/>
        <v>1.9327183012402129</v>
      </c>
    </row>
    <row r="3" spans="1:7" ht="30" customHeight="1" x14ac:dyDescent="0.25">
      <c r="A3" s="18" t="s">
        <v>34</v>
      </c>
      <c r="B3" s="19" t="s">
        <v>234</v>
      </c>
      <c r="C3" s="19">
        <v>0.44385107484979303</v>
      </c>
      <c r="D3" s="19">
        <v>2.2530079494308199</v>
      </c>
      <c r="E3" s="15" t="s">
        <v>34</v>
      </c>
      <c r="F3" s="20" t="s">
        <v>234</v>
      </c>
      <c r="G3" s="20">
        <f t="shared" si="0"/>
        <v>2.2530079494308253</v>
      </c>
    </row>
    <row r="4" spans="1:7" ht="30" customHeight="1" x14ac:dyDescent="0.25">
      <c r="A4" s="18" t="s">
        <v>35</v>
      </c>
      <c r="B4" s="19" t="s">
        <v>235</v>
      </c>
      <c r="C4" s="19">
        <v>52.210498000995997</v>
      </c>
      <c r="D4" s="19">
        <v>1.9153236193627601E-2</v>
      </c>
      <c r="E4" s="15" t="s">
        <v>35</v>
      </c>
      <c r="F4" s="20" t="s">
        <v>235</v>
      </c>
      <c r="G4" s="20">
        <f t="shared" si="0"/>
        <v>1.9153236193627639E-2</v>
      </c>
    </row>
    <row r="5" spans="1:7" ht="30" customHeight="1" x14ac:dyDescent="0.25">
      <c r="A5" s="18" t="s">
        <v>36</v>
      </c>
      <c r="B5" s="19" t="s">
        <v>236</v>
      </c>
      <c r="C5" s="19">
        <v>0.92666375584911997</v>
      </c>
      <c r="D5" s="19">
        <v>1.07914008040994</v>
      </c>
      <c r="E5" s="15" t="s">
        <v>36</v>
      </c>
      <c r="F5" s="20" t="s">
        <v>236</v>
      </c>
      <c r="G5" s="20">
        <f t="shared" si="0"/>
        <v>1.079140080409944</v>
      </c>
    </row>
    <row r="6" spans="1:7" ht="30" customHeight="1" x14ac:dyDescent="0.25">
      <c r="A6" s="18" t="s">
        <v>37</v>
      </c>
      <c r="B6" s="19" t="s">
        <v>237</v>
      </c>
      <c r="C6" s="19">
        <v>0.82948053696782498</v>
      </c>
      <c r="D6" s="19">
        <v>1.20557379640938</v>
      </c>
      <c r="E6" s="15" t="s">
        <v>37</v>
      </c>
      <c r="F6" s="20" t="s">
        <v>237</v>
      </c>
      <c r="G6" s="20">
        <f t="shared" si="0"/>
        <v>1.2055737964093898</v>
      </c>
    </row>
    <row r="7" spans="1:7" ht="30" customHeight="1" x14ac:dyDescent="0.25">
      <c r="A7" s="18" t="s">
        <v>38</v>
      </c>
      <c r="B7" s="19" t="s">
        <v>238</v>
      </c>
      <c r="C7" s="19">
        <v>0.77478878550782804</v>
      </c>
      <c r="D7" s="19">
        <v>1.29067433435366</v>
      </c>
      <c r="E7" s="15" t="s">
        <v>38</v>
      </c>
      <c r="F7" s="20" t="s">
        <v>238</v>
      </c>
      <c r="G7" s="20">
        <f t="shared" si="0"/>
        <v>1.2906743343536644</v>
      </c>
    </row>
    <row r="8" spans="1:7" ht="30" customHeight="1" x14ac:dyDescent="0.25">
      <c r="A8" s="18" t="s">
        <v>39</v>
      </c>
      <c r="B8" s="19" t="s">
        <v>239</v>
      </c>
      <c r="C8" s="19">
        <v>0.48353013504685399</v>
      </c>
      <c r="D8" s="19">
        <v>2.06812342710159</v>
      </c>
      <c r="E8" s="15" t="s">
        <v>39</v>
      </c>
      <c r="F8" s="20" t="s">
        <v>239</v>
      </c>
      <c r="G8" s="20">
        <f t="shared" si="0"/>
        <v>2.0681234271016016</v>
      </c>
    </row>
    <row r="9" spans="1:7" ht="30" customHeight="1" x14ac:dyDescent="0.25">
      <c r="A9" s="18" t="s">
        <v>40</v>
      </c>
      <c r="B9" s="19" t="s">
        <v>240</v>
      </c>
      <c r="C9" s="19">
        <v>2.5656350500684999</v>
      </c>
      <c r="D9" s="19">
        <v>0.38976704811282398</v>
      </c>
      <c r="E9" s="15" t="s">
        <v>40</v>
      </c>
      <c r="F9" s="20" t="s">
        <v>240</v>
      </c>
      <c r="G9" s="20">
        <f t="shared" si="0"/>
        <v>0.38976704811282531</v>
      </c>
    </row>
    <row r="10" spans="1:7" ht="30" customHeight="1" x14ac:dyDescent="0.25">
      <c r="A10" s="18" t="s">
        <v>41</v>
      </c>
      <c r="B10" s="19" t="s">
        <v>241</v>
      </c>
      <c r="C10" s="19">
        <v>87.804376021340602</v>
      </c>
      <c r="D10" s="19">
        <v>1.13889540056289E-2</v>
      </c>
      <c r="E10" s="15" t="s">
        <v>41</v>
      </c>
      <c r="F10" s="20" t="s">
        <v>241</v>
      </c>
      <c r="G10" s="20">
        <f t="shared" si="0"/>
        <v>1.1388954005628978E-2</v>
      </c>
    </row>
    <row r="11" spans="1:7" ht="60" customHeight="1" x14ac:dyDescent="0.25">
      <c r="A11" s="18" t="s">
        <v>42</v>
      </c>
      <c r="B11" s="19" t="s">
        <v>242</v>
      </c>
      <c r="C11" s="19">
        <v>4.3628897528849597</v>
      </c>
      <c r="D11" s="19">
        <v>0.229205883403024</v>
      </c>
      <c r="E11" s="15" t="s">
        <v>42</v>
      </c>
      <c r="F11" s="20" t="s">
        <v>242</v>
      </c>
      <c r="G11" s="20">
        <f t="shared" si="0"/>
        <v>0.22920588340302439</v>
      </c>
    </row>
    <row r="12" spans="1:7" ht="45" customHeight="1" x14ac:dyDescent="0.25">
      <c r="A12" s="18" t="s">
        <v>10</v>
      </c>
      <c r="B12" s="19" t="s">
        <v>243</v>
      </c>
      <c r="C12" s="19">
        <v>1</v>
      </c>
      <c r="D12" s="19">
        <v>1</v>
      </c>
      <c r="E12" s="15" t="s">
        <v>10</v>
      </c>
      <c r="F12" s="20" t="s">
        <v>243</v>
      </c>
      <c r="G12" s="20">
        <f t="shared" si="0"/>
        <v>1</v>
      </c>
    </row>
    <row r="13" spans="1:7" ht="30" customHeight="1" x14ac:dyDescent="0.25">
      <c r="A13" s="18" t="s">
        <v>43</v>
      </c>
      <c r="B13" s="19" t="s">
        <v>244</v>
      </c>
      <c r="C13" s="19">
        <v>19.780344217907</v>
      </c>
      <c r="D13" s="19">
        <v>5.0555237511726699E-2</v>
      </c>
      <c r="E13" s="15" t="s">
        <v>43</v>
      </c>
      <c r="F13" s="20" t="s">
        <v>244</v>
      </c>
      <c r="G13" s="20">
        <f t="shared" si="0"/>
        <v>5.0555237511726782E-2</v>
      </c>
    </row>
    <row r="14" spans="1:7" ht="30" customHeight="1" x14ac:dyDescent="0.25">
      <c r="A14" s="18" t="s">
        <v>44</v>
      </c>
      <c r="B14" s="19" t="s">
        <v>245</v>
      </c>
      <c r="C14" s="19">
        <v>206.83541904737501</v>
      </c>
      <c r="D14" s="19">
        <v>4.8347618826877501E-3</v>
      </c>
      <c r="E14" s="15" t="s">
        <v>44</v>
      </c>
      <c r="F14" s="20" t="s">
        <v>245</v>
      </c>
      <c r="G14" s="20">
        <f t="shared" si="0"/>
        <v>4.8347618826877665E-3</v>
      </c>
    </row>
    <row r="15" spans="1:7" ht="30" customHeight="1" x14ac:dyDescent="0.25">
      <c r="A15" s="18" t="s">
        <v>45</v>
      </c>
      <c r="B15" s="19" t="s">
        <v>246</v>
      </c>
      <c r="C15" s="19">
        <v>2.23662554675533</v>
      </c>
      <c r="D15" s="19">
        <v>0.44710210944818002</v>
      </c>
      <c r="E15" s="15" t="s">
        <v>45</v>
      </c>
      <c r="F15" s="20" t="s">
        <v>246</v>
      </c>
      <c r="G15" s="20">
        <f t="shared" si="0"/>
        <v>0.44710210944818135</v>
      </c>
    </row>
    <row r="16" spans="1:7" ht="45" customHeight="1" x14ac:dyDescent="0.25">
      <c r="A16" s="18" t="s">
        <v>46</v>
      </c>
      <c r="B16" s="19" t="s">
        <v>247</v>
      </c>
      <c r="C16" s="19">
        <v>4.78087260492544</v>
      </c>
      <c r="D16" s="19">
        <v>0.20916683681756301</v>
      </c>
      <c r="E16" s="15" t="s">
        <v>46</v>
      </c>
      <c r="F16" s="20" t="s">
        <v>247</v>
      </c>
      <c r="G16" s="20">
        <f t="shared" si="0"/>
        <v>0.20916683681756365</v>
      </c>
    </row>
    <row r="17" spans="1:7" ht="30" customHeight="1" x14ac:dyDescent="0.25">
      <c r="A17" s="18" t="s">
        <v>47</v>
      </c>
      <c r="B17" s="19" t="s">
        <v>248</v>
      </c>
      <c r="C17" s="19">
        <v>11.470788067200999</v>
      </c>
      <c r="D17" s="19">
        <v>8.7177968430899797E-2</v>
      </c>
      <c r="E17" s="15" t="s">
        <v>47</v>
      </c>
      <c r="F17" s="20" t="s">
        <v>248</v>
      </c>
      <c r="G17" s="20">
        <f t="shared" si="0"/>
        <v>8.7177968430900601E-2</v>
      </c>
    </row>
    <row r="18" spans="1:7" ht="45" customHeight="1" x14ac:dyDescent="0.25">
      <c r="A18" s="18" t="s">
        <v>48</v>
      </c>
      <c r="B18" s="19" t="s">
        <v>249</v>
      </c>
      <c r="C18" s="19">
        <v>10.7910135579671</v>
      </c>
      <c r="D18" s="19">
        <v>9.2669701008917901E-2</v>
      </c>
      <c r="E18" s="15" t="s">
        <v>48</v>
      </c>
      <c r="F18" s="20" t="s">
        <v>249</v>
      </c>
      <c r="G18" s="20">
        <f t="shared" si="0"/>
        <v>9.2669701008918789E-2</v>
      </c>
    </row>
    <row r="19" spans="1:7" ht="30" customHeight="1" x14ac:dyDescent="0.25">
      <c r="A19" s="18" t="s">
        <v>49</v>
      </c>
      <c r="B19" s="19" t="s">
        <v>250</v>
      </c>
      <c r="C19" s="19">
        <v>34.333192297321503</v>
      </c>
      <c r="D19" s="19">
        <v>2.9126333238695401E-2</v>
      </c>
      <c r="E19" s="15" t="s">
        <v>49</v>
      </c>
      <c r="F19" s="20" t="s">
        <v>250</v>
      </c>
      <c r="G19" s="20">
        <f t="shared" si="0"/>
        <v>2.9126333238695512E-2</v>
      </c>
    </row>
    <row r="20" spans="1:7" ht="30" customHeight="1" x14ac:dyDescent="0.25">
      <c r="A20" s="18" t="s">
        <v>50</v>
      </c>
      <c r="B20" s="19" t="s">
        <v>251</v>
      </c>
      <c r="C20" s="19">
        <v>5.7784809404609403</v>
      </c>
      <c r="D20" s="19">
        <v>0.173055861965035</v>
      </c>
      <c r="E20" s="15" t="s">
        <v>50</v>
      </c>
      <c r="F20" s="20" t="s">
        <v>251</v>
      </c>
      <c r="G20" s="20">
        <f t="shared" si="0"/>
        <v>0.17305586196503603</v>
      </c>
    </row>
    <row r="21" spans="1:7" ht="45" customHeight="1" x14ac:dyDescent="0.25">
      <c r="A21" s="18" t="s">
        <v>51</v>
      </c>
      <c r="B21" s="19" t="s">
        <v>252</v>
      </c>
      <c r="C21" s="19">
        <v>9864.1540818657995</v>
      </c>
      <c r="D21" s="19">
        <v>1.01377167438857E-4</v>
      </c>
      <c r="E21" s="15" t="s">
        <v>51</v>
      </c>
      <c r="F21" s="20" t="s">
        <v>252</v>
      </c>
      <c r="G21" s="20">
        <f t="shared" si="0"/>
        <v>1.0137716743885762E-4</v>
      </c>
    </row>
    <row r="22" spans="1:7" ht="42.75" customHeight="1" x14ac:dyDescent="0.25">
      <c r="A22" s="18" t="s">
        <v>53</v>
      </c>
      <c r="B22" s="19" t="s">
        <v>253</v>
      </c>
      <c r="C22" s="19">
        <v>3.30618683391695</v>
      </c>
      <c r="D22" s="19">
        <v>0.30246324549519299</v>
      </c>
      <c r="E22" s="15" t="s">
        <v>52</v>
      </c>
      <c r="F22" s="20" t="s">
        <v>254</v>
      </c>
      <c r="G22" s="20">
        <f t="shared" si="0"/>
        <v>0.43786199918625263</v>
      </c>
    </row>
    <row r="23" spans="1:7" ht="45" customHeight="1" x14ac:dyDescent="0.25">
      <c r="A23" s="18" t="s">
        <v>52</v>
      </c>
      <c r="B23" s="19" t="s">
        <v>254</v>
      </c>
      <c r="C23" s="19">
        <v>2.2838245882457402</v>
      </c>
      <c r="D23" s="19">
        <v>0.43786199918625102</v>
      </c>
      <c r="E23" s="15" t="s">
        <v>53</v>
      </c>
      <c r="F23" s="20" t="s">
        <v>253</v>
      </c>
      <c r="G23" s="20">
        <f t="shared" si="0"/>
        <v>0.30246324549519382</v>
      </c>
    </row>
    <row r="24" spans="1:7" ht="30" customHeight="1" x14ac:dyDescent="0.25">
      <c r="A24" s="18" t="s">
        <v>54</v>
      </c>
      <c r="B24" s="19" t="s">
        <v>255</v>
      </c>
      <c r="C24" s="19">
        <v>24.246711672014801</v>
      </c>
      <c r="D24" s="19">
        <v>4.1242705960585199E-2</v>
      </c>
      <c r="E24" s="15" t="s">
        <v>54</v>
      </c>
      <c r="F24" s="20" t="s">
        <v>255</v>
      </c>
      <c r="G24" s="20">
        <f t="shared" si="0"/>
        <v>4.1242705960585387E-2</v>
      </c>
    </row>
    <row r="25" spans="1:7" ht="30" customHeight="1" x14ac:dyDescent="0.25">
      <c r="A25" s="18" t="s">
        <v>55</v>
      </c>
      <c r="B25" s="19" t="s">
        <v>256</v>
      </c>
      <c r="C25" s="19">
        <v>78.694930714616206</v>
      </c>
      <c r="D25" s="19">
        <v>1.2707298817333601E-2</v>
      </c>
      <c r="E25" s="15" t="s">
        <v>55</v>
      </c>
      <c r="F25" s="20" t="s">
        <v>256</v>
      </c>
      <c r="G25" s="20">
        <f t="shared" si="0"/>
        <v>1.27072988173337E-2</v>
      </c>
    </row>
    <row r="26" spans="1:7" ht="45" customHeight="1" x14ac:dyDescent="0.25">
      <c r="A26" s="18" t="s">
        <v>56</v>
      </c>
      <c r="B26" s="19" t="s">
        <v>257</v>
      </c>
      <c r="C26" s="19">
        <v>824.35342559129401</v>
      </c>
      <c r="D26" s="19">
        <v>1.21307192880616E-3</v>
      </c>
      <c r="E26" s="15" t="s">
        <v>56</v>
      </c>
      <c r="F26" s="20" t="s">
        <v>257</v>
      </c>
      <c r="G26" s="20">
        <f t="shared" si="0"/>
        <v>1.2130719288061644E-3</v>
      </c>
    </row>
    <row r="27" spans="1:7" ht="30" customHeight="1" x14ac:dyDescent="0.25">
      <c r="A27" s="18" t="s">
        <v>57</v>
      </c>
      <c r="B27" s="19" t="s">
        <v>258</v>
      </c>
      <c r="C27" s="19">
        <v>30.201470070966899</v>
      </c>
      <c r="D27" s="19">
        <v>3.3110971010689598E-2</v>
      </c>
      <c r="E27" s="15" t="s">
        <v>57</v>
      </c>
      <c r="F27" s="20" t="s">
        <v>258</v>
      </c>
      <c r="G27" s="20">
        <f t="shared" si="0"/>
        <v>3.3110971010689778E-2</v>
      </c>
    </row>
    <row r="28" spans="1:7" ht="30" customHeight="1" x14ac:dyDescent="0.25">
      <c r="A28" s="18" t="s">
        <v>58</v>
      </c>
      <c r="B28" s="19" t="s">
        <v>259</v>
      </c>
      <c r="C28" s="19">
        <v>797.68255187378395</v>
      </c>
      <c r="D28" s="19">
        <v>1.25363153255761E-3</v>
      </c>
      <c r="E28" s="15" t="s">
        <v>58</v>
      </c>
      <c r="F28" s="20" t="s">
        <v>259</v>
      </c>
      <c r="G28" s="20">
        <f t="shared" si="0"/>
        <v>1.2536315325576137E-3</v>
      </c>
    </row>
    <row r="29" spans="1:7" ht="42.75" customHeight="1" x14ac:dyDescent="0.25">
      <c r="A29" s="18" t="s">
        <v>59</v>
      </c>
      <c r="B29" s="19" t="s">
        <v>260</v>
      </c>
      <c r="C29" s="19">
        <v>6.1490483423205697</v>
      </c>
      <c r="D29" s="19">
        <v>0.162626791062535</v>
      </c>
      <c r="E29" s="15" t="s">
        <v>59</v>
      </c>
      <c r="F29" s="20" t="s">
        <v>260</v>
      </c>
      <c r="G29" s="20">
        <f t="shared" si="0"/>
        <v>0.16262679106253589</v>
      </c>
    </row>
    <row r="30" spans="1:7" ht="30" customHeight="1" x14ac:dyDescent="0.25">
      <c r="A30" s="18" t="s">
        <v>60</v>
      </c>
      <c r="B30" s="19" t="s">
        <v>261</v>
      </c>
      <c r="C30" s="19">
        <v>0.186140038580385</v>
      </c>
      <c r="D30" s="19">
        <v>5.3722993055475596</v>
      </c>
      <c r="E30" s="15" t="s">
        <v>60</v>
      </c>
      <c r="F30" s="20" t="s">
        <v>261</v>
      </c>
      <c r="G30" s="20">
        <f t="shared" si="0"/>
        <v>5.3722993055475685</v>
      </c>
    </row>
    <row r="31" spans="1:7" ht="30" customHeight="1" x14ac:dyDescent="0.25">
      <c r="A31" s="18" t="s">
        <v>61</v>
      </c>
      <c r="B31" s="19" t="s">
        <v>262</v>
      </c>
      <c r="C31" s="19">
        <v>47.633513003024099</v>
      </c>
      <c r="D31" s="19">
        <v>2.0993622702917401E-2</v>
      </c>
      <c r="E31" s="15" t="s">
        <v>61</v>
      </c>
      <c r="F31" s="20" t="s">
        <v>262</v>
      </c>
      <c r="G31" s="20">
        <f t="shared" si="0"/>
        <v>2.0993622702917443E-2</v>
      </c>
    </row>
    <row r="32" spans="1:7" ht="30" customHeight="1" x14ac:dyDescent="0.25">
      <c r="A32" s="18" t="s">
        <v>62</v>
      </c>
      <c r="B32" s="19" t="s">
        <v>263</v>
      </c>
      <c r="C32" s="19">
        <v>3.86031566201182</v>
      </c>
      <c r="D32" s="19">
        <v>0.25904617330667801</v>
      </c>
      <c r="E32" s="15" t="s">
        <v>62</v>
      </c>
      <c r="F32" s="20" t="s">
        <v>263</v>
      </c>
      <c r="G32" s="20">
        <f t="shared" si="0"/>
        <v>0.25904617330667867</v>
      </c>
    </row>
    <row r="33" spans="1:7" ht="30" customHeight="1" x14ac:dyDescent="0.25">
      <c r="A33" s="18" t="s">
        <v>63</v>
      </c>
      <c r="B33" s="19" t="s">
        <v>264</v>
      </c>
      <c r="C33" s="19">
        <v>172.85874835077601</v>
      </c>
      <c r="D33" s="19">
        <v>5.7850702353272297E-3</v>
      </c>
      <c r="E33" s="15" t="s">
        <v>63</v>
      </c>
      <c r="F33" s="20" t="s">
        <v>264</v>
      </c>
      <c r="G33" s="20">
        <f t="shared" ref="G33:G64" si="1">1/INDEX(C:C,MATCH(E33,A:A,0))</f>
        <v>5.7850702353272635E-3</v>
      </c>
    </row>
    <row r="34" spans="1:7" ht="30" customHeight="1" x14ac:dyDescent="0.25">
      <c r="A34" s="18" t="s">
        <v>64</v>
      </c>
      <c r="B34" s="19" t="s">
        <v>265</v>
      </c>
      <c r="C34" s="19">
        <v>2.0501092771279898</v>
      </c>
      <c r="D34" s="19">
        <v>0.487778876548913</v>
      </c>
      <c r="E34" s="15" t="s">
        <v>64</v>
      </c>
      <c r="F34" s="20" t="s">
        <v>265</v>
      </c>
      <c r="G34" s="20">
        <f t="shared" si="1"/>
        <v>0.48777887654891544</v>
      </c>
    </row>
    <row r="35" spans="1:7" ht="30" customHeight="1" x14ac:dyDescent="0.25">
      <c r="A35" s="18" t="s">
        <v>65</v>
      </c>
      <c r="B35" s="19" t="s">
        <v>266</v>
      </c>
      <c r="C35" s="19">
        <v>2.1954732751228998</v>
      </c>
      <c r="D35" s="19">
        <v>0.45548265666956</v>
      </c>
      <c r="E35" s="15" t="s">
        <v>65</v>
      </c>
      <c r="F35" s="20" t="s">
        <v>266</v>
      </c>
      <c r="G35" s="20">
        <f t="shared" si="1"/>
        <v>0.45548265666956084</v>
      </c>
    </row>
    <row r="36" spans="1:7" ht="30" customHeight="1" x14ac:dyDescent="0.25">
      <c r="A36" s="18" t="s">
        <v>66</v>
      </c>
      <c r="B36" s="19" t="s">
        <v>267</v>
      </c>
      <c r="C36" s="19">
        <v>2.2168324003238702</v>
      </c>
      <c r="D36" s="19">
        <v>0.451094092568253</v>
      </c>
      <c r="E36" s="15" t="s">
        <v>66</v>
      </c>
      <c r="F36" s="20" t="s">
        <v>267</v>
      </c>
      <c r="G36" s="20">
        <f t="shared" si="1"/>
        <v>0.45109409256825372</v>
      </c>
    </row>
    <row r="37" spans="1:7" ht="30" customHeight="1" x14ac:dyDescent="0.25">
      <c r="A37" s="18" t="s">
        <v>67</v>
      </c>
      <c r="B37" s="19" t="s">
        <v>268</v>
      </c>
      <c r="C37" s="19">
        <v>1.85128548444904E-4</v>
      </c>
      <c r="D37" s="19">
        <v>5401.6520326015798</v>
      </c>
      <c r="E37" s="15" t="s">
        <v>67</v>
      </c>
      <c r="F37" s="20" t="s">
        <v>268</v>
      </c>
      <c r="G37" s="20">
        <f t="shared" si="1"/>
        <v>5401.6520326016025</v>
      </c>
    </row>
    <row r="38" spans="1:7" ht="30" customHeight="1" x14ac:dyDescent="0.25">
      <c r="A38" s="18" t="s">
        <v>68</v>
      </c>
      <c r="B38" s="19" t="s">
        <v>269</v>
      </c>
      <c r="C38" s="19">
        <v>0.234330154740162</v>
      </c>
      <c r="D38" s="19">
        <v>4.2674832059443997</v>
      </c>
      <c r="E38" s="15" t="s">
        <v>68</v>
      </c>
      <c r="F38" s="20" t="s">
        <v>269</v>
      </c>
      <c r="G38" s="20">
        <f t="shared" si="1"/>
        <v>4.2674832059444263</v>
      </c>
    </row>
    <row r="39" spans="1:7" ht="30" customHeight="1" x14ac:dyDescent="0.25">
      <c r="A39" s="18" t="s">
        <v>69</v>
      </c>
      <c r="B39" s="19" t="s">
        <v>270</v>
      </c>
      <c r="C39" s="19">
        <v>2472.05617128943</v>
      </c>
      <c r="D39" s="19">
        <v>4.0452155238786199E-4</v>
      </c>
      <c r="E39" s="15" t="s">
        <v>69</v>
      </c>
      <c r="F39" s="20" t="s">
        <v>270</v>
      </c>
      <c r="G39" s="20">
        <f t="shared" si="1"/>
        <v>4.0452155238786415E-4</v>
      </c>
    </row>
    <row r="40" spans="1:7" ht="30" customHeight="1" x14ac:dyDescent="0.25">
      <c r="A40" s="18" t="s">
        <v>70</v>
      </c>
      <c r="B40" s="19" t="s">
        <v>271</v>
      </c>
      <c r="C40" s="19">
        <v>567.55168060830397</v>
      </c>
      <c r="D40" s="19">
        <v>1.7619540813062001E-3</v>
      </c>
      <c r="E40" s="15" t="s">
        <v>70</v>
      </c>
      <c r="F40" s="20" t="s">
        <v>271</v>
      </c>
      <c r="G40" s="20">
        <f t="shared" si="1"/>
        <v>1.7619540813062105E-3</v>
      </c>
    </row>
    <row r="41" spans="1:7" ht="45" customHeight="1" x14ac:dyDescent="0.25">
      <c r="A41" s="18" t="s">
        <v>71</v>
      </c>
      <c r="B41" s="19" t="s">
        <v>272</v>
      </c>
      <c r="C41" s="19">
        <v>17.782010083979198</v>
      </c>
      <c r="D41" s="19">
        <v>5.6236611905925597E-2</v>
      </c>
      <c r="E41" s="15" t="s">
        <v>71</v>
      </c>
      <c r="F41" s="20" t="s">
        <v>272</v>
      </c>
      <c r="G41" s="20">
        <f t="shared" si="1"/>
        <v>5.6236611905925958E-2</v>
      </c>
    </row>
    <row r="42" spans="1:7" ht="30" customHeight="1" x14ac:dyDescent="0.25">
      <c r="A42" s="18" t="s">
        <v>72</v>
      </c>
      <c r="B42" s="19" t="s">
        <v>273</v>
      </c>
      <c r="C42" s="19">
        <v>725.579961925259</v>
      </c>
      <c r="D42" s="19">
        <v>1.37820785092602E-3</v>
      </c>
      <c r="E42" s="15" t="s">
        <v>72</v>
      </c>
      <c r="F42" s="20" t="s">
        <v>273</v>
      </c>
      <c r="G42" s="20">
        <f t="shared" si="1"/>
        <v>1.3782078509260273E-3</v>
      </c>
    </row>
    <row r="43" spans="1:7" ht="30" customHeight="1" x14ac:dyDescent="0.25">
      <c r="A43" s="18" t="s">
        <v>73</v>
      </c>
      <c r="B43" s="19" t="s">
        <v>274</v>
      </c>
      <c r="C43" s="19">
        <v>12.791231513363501</v>
      </c>
      <c r="D43" s="19">
        <v>7.8178555282597997E-2</v>
      </c>
      <c r="E43" s="15" t="s">
        <v>73</v>
      </c>
      <c r="F43" s="20" t="s">
        <v>274</v>
      </c>
      <c r="G43" s="20">
        <f t="shared" si="1"/>
        <v>7.817855528259815E-2</v>
      </c>
    </row>
    <row r="44" spans="1:7" ht="42.75" customHeight="1" x14ac:dyDescent="0.25">
      <c r="A44" s="18" t="s">
        <v>74</v>
      </c>
      <c r="B44" s="19" t="s">
        <v>275</v>
      </c>
      <c r="C44" s="19">
        <v>15908.2485319198</v>
      </c>
      <c r="D44" s="19">
        <v>6.2860471282775302E-5</v>
      </c>
      <c r="E44" s="15" t="s">
        <v>74</v>
      </c>
      <c r="F44" s="20" t="s">
        <v>275</v>
      </c>
      <c r="G44" s="20">
        <f t="shared" si="1"/>
        <v>6.2860471282775491E-5</v>
      </c>
    </row>
    <row r="45" spans="1:7" ht="42.75" customHeight="1" x14ac:dyDescent="0.25">
      <c r="A45" s="18" t="s">
        <v>75</v>
      </c>
      <c r="B45" s="19" t="s">
        <v>276</v>
      </c>
      <c r="C45" s="19">
        <v>5.4820808953276901</v>
      </c>
      <c r="D45" s="19">
        <v>0.18241248516640499</v>
      </c>
      <c r="E45" s="15" t="s">
        <v>75</v>
      </c>
      <c r="F45" s="20" t="s">
        <v>276</v>
      </c>
      <c r="G45" s="20">
        <f t="shared" si="1"/>
        <v>0.18241248516640601</v>
      </c>
    </row>
    <row r="46" spans="1:7" ht="30" customHeight="1" x14ac:dyDescent="0.25">
      <c r="A46" s="18" t="s">
        <v>76</v>
      </c>
      <c r="B46" s="19" t="s">
        <v>277</v>
      </c>
      <c r="C46" s="19">
        <v>0.43179510215099498</v>
      </c>
      <c r="D46" s="19">
        <v>2.3159132538059799</v>
      </c>
      <c r="E46" s="15" t="s">
        <v>76</v>
      </c>
      <c r="F46" s="20" t="s">
        <v>277</v>
      </c>
      <c r="G46" s="20">
        <f t="shared" si="1"/>
        <v>2.3159132538059888</v>
      </c>
    </row>
    <row r="47" spans="1:7" ht="30" customHeight="1" x14ac:dyDescent="0.25">
      <c r="A47" s="18" t="s">
        <v>77</v>
      </c>
      <c r="B47" s="19" t="s">
        <v>278</v>
      </c>
      <c r="C47" s="19">
        <v>0.22899147871477299</v>
      </c>
      <c r="D47" s="19">
        <v>4.3669747259267</v>
      </c>
      <c r="E47" s="15" t="s">
        <v>77</v>
      </c>
      <c r="F47" s="20" t="s">
        <v>278</v>
      </c>
      <c r="G47" s="20">
        <f t="shared" si="1"/>
        <v>4.3669747259267195</v>
      </c>
    </row>
    <row r="48" spans="1:7" ht="30" customHeight="1" x14ac:dyDescent="0.25">
      <c r="A48" s="18" t="s">
        <v>78</v>
      </c>
      <c r="B48" s="19" t="s">
        <v>279</v>
      </c>
      <c r="C48" s="19">
        <v>339.39607214309302</v>
      </c>
      <c r="D48" s="19">
        <v>2.9464100562082698E-3</v>
      </c>
      <c r="E48" s="15" t="s">
        <v>78</v>
      </c>
      <c r="F48" s="20" t="s">
        <v>279</v>
      </c>
      <c r="G48" s="20">
        <f t="shared" si="1"/>
        <v>2.9464100562082794E-3</v>
      </c>
    </row>
    <row r="49" spans="1:7" ht="45" customHeight="1" x14ac:dyDescent="0.25">
      <c r="A49" s="18" t="s">
        <v>79</v>
      </c>
      <c r="B49" s="19" t="s">
        <v>280</v>
      </c>
      <c r="C49" s="19">
        <v>182.58527805090199</v>
      </c>
      <c r="D49" s="19">
        <v>5.4768928287920998E-3</v>
      </c>
      <c r="E49" s="15" t="s">
        <v>79</v>
      </c>
      <c r="F49" s="20" t="s">
        <v>280</v>
      </c>
      <c r="G49" s="20">
        <f t="shared" si="1"/>
        <v>5.476892828792118E-3</v>
      </c>
    </row>
    <row r="50" spans="1:7" ht="42.75" customHeight="1" x14ac:dyDescent="0.25">
      <c r="A50" s="18" t="s">
        <v>80</v>
      </c>
      <c r="B50" s="19" t="s">
        <v>281</v>
      </c>
      <c r="C50" s="19">
        <v>25.4408835904628</v>
      </c>
      <c r="D50" s="19">
        <v>3.9306810883521101E-2</v>
      </c>
      <c r="E50" s="15" t="s">
        <v>80</v>
      </c>
      <c r="F50" s="20" t="s">
        <v>281</v>
      </c>
      <c r="G50" s="20">
        <f t="shared" si="1"/>
        <v>3.9306810883521233E-2</v>
      </c>
    </row>
    <row r="51" spans="1:7" ht="30" customHeight="1" x14ac:dyDescent="0.25">
      <c r="A51" s="18" t="s">
        <v>81</v>
      </c>
      <c r="B51" s="19" t="s">
        <v>282</v>
      </c>
      <c r="C51" s="19">
        <v>935.09029321898595</v>
      </c>
      <c r="D51" s="19">
        <v>1.0694154428205699E-3</v>
      </c>
      <c r="E51" s="15" t="s">
        <v>81</v>
      </c>
      <c r="F51" s="20" t="s">
        <v>282</v>
      </c>
      <c r="G51" s="20">
        <f t="shared" si="1"/>
        <v>1.0694154428205717E-3</v>
      </c>
    </row>
    <row r="52" spans="1:7" ht="30" customHeight="1" x14ac:dyDescent="0.25">
      <c r="A52" s="18" t="s">
        <v>82</v>
      </c>
      <c r="B52" s="19" t="s">
        <v>283</v>
      </c>
      <c r="C52" s="19">
        <v>1.7601074198642499</v>
      </c>
      <c r="D52" s="19">
        <v>0.56814714188133197</v>
      </c>
      <c r="E52" s="15" t="s">
        <v>82</v>
      </c>
      <c r="F52" s="20" t="s">
        <v>283</v>
      </c>
      <c r="G52" s="20">
        <f t="shared" si="1"/>
        <v>0.56814714188133242</v>
      </c>
    </row>
    <row r="53" spans="1:7" ht="42.75" customHeight="1" x14ac:dyDescent="0.25">
      <c r="A53" s="18" t="s">
        <v>83</v>
      </c>
      <c r="B53" s="19" t="s">
        <v>284</v>
      </c>
      <c r="C53" s="19">
        <v>2189.2241813032301</v>
      </c>
      <c r="D53" s="19">
        <v>4.5678282221636301E-4</v>
      </c>
      <c r="E53" s="15" t="s">
        <v>83</v>
      </c>
      <c r="F53" s="20" t="s">
        <v>284</v>
      </c>
      <c r="G53" s="20">
        <f t="shared" si="1"/>
        <v>4.5678282221636474E-4</v>
      </c>
    </row>
    <row r="54" spans="1:7" ht="30" customHeight="1" x14ac:dyDescent="0.25">
      <c r="A54" s="18" t="s">
        <v>84</v>
      </c>
      <c r="B54" s="19" t="s">
        <v>285</v>
      </c>
      <c r="C54" s="19">
        <v>2.6275041334456199</v>
      </c>
      <c r="D54" s="19">
        <v>0.38058931564405502</v>
      </c>
      <c r="E54" s="15" t="s">
        <v>84</v>
      </c>
      <c r="F54" s="20" t="s">
        <v>285</v>
      </c>
      <c r="G54" s="20">
        <f t="shared" si="1"/>
        <v>0.38058931564405718</v>
      </c>
    </row>
    <row r="55" spans="1:7" ht="45" customHeight="1" x14ac:dyDescent="0.25">
      <c r="A55" s="18" t="s">
        <v>85</v>
      </c>
      <c r="B55" s="19" t="s">
        <v>286</v>
      </c>
      <c r="C55" s="19">
        <v>74.676387215608202</v>
      </c>
      <c r="D55" s="19">
        <v>1.33911138083416E-2</v>
      </c>
      <c r="E55" s="15" t="s">
        <v>85</v>
      </c>
      <c r="F55" s="20" t="s">
        <v>286</v>
      </c>
      <c r="G55" s="20">
        <f t="shared" si="1"/>
        <v>1.3391113808341666E-2</v>
      </c>
    </row>
    <row r="56" spans="1:7" ht="30" customHeight="1" x14ac:dyDescent="0.25">
      <c r="A56" s="18" t="s">
        <v>86</v>
      </c>
      <c r="B56" s="19" t="s">
        <v>287</v>
      </c>
      <c r="C56" s="19">
        <v>2.1582177450220201</v>
      </c>
      <c r="D56" s="19">
        <v>0.46334527751266902</v>
      </c>
      <c r="E56" s="15" t="s">
        <v>86</v>
      </c>
      <c r="F56" s="20" t="s">
        <v>287</v>
      </c>
      <c r="G56" s="20">
        <f t="shared" si="1"/>
        <v>0.46334527751267152</v>
      </c>
    </row>
    <row r="57" spans="1:7" ht="30" customHeight="1" x14ac:dyDescent="0.25">
      <c r="A57" s="18" t="s">
        <v>87</v>
      </c>
      <c r="B57" s="19" t="s">
        <v>288</v>
      </c>
      <c r="C57" s="19">
        <v>1.6570764500194</v>
      </c>
      <c r="D57" s="19">
        <v>0.60347245897332702</v>
      </c>
      <c r="E57" s="15" t="s">
        <v>87</v>
      </c>
      <c r="F57" s="20" t="s">
        <v>288</v>
      </c>
      <c r="G57" s="20">
        <f t="shared" si="1"/>
        <v>0.6034724589733278</v>
      </c>
    </row>
    <row r="58" spans="1:7" ht="75" customHeight="1" x14ac:dyDescent="0.25">
      <c r="A58" s="18" t="s">
        <v>88</v>
      </c>
      <c r="B58" s="19" t="s">
        <v>289</v>
      </c>
      <c r="C58" s="19">
        <v>339.39607214309302</v>
      </c>
      <c r="D58" s="19">
        <v>2.9464100562082698E-3</v>
      </c>
      <c r="E58" s="15" t="s">
        <v>88</v>
      </c>
      <c r="F58" s="20" t="s">
        <v>289</v>
      </c>
      <c r="G58" s="20">
        <f t="shared" si="1"/>
        <v>2.9464100562082794E-3</v>
      </c>
    </row>
    <row r="59" spans="1:7" ht="30" customHeight="1" x14ac:dyDescent="0.25">
      <c r="A59" s="18" t="s">
        <v>89</v>
      </c>
      <c r="B59" s="19" t="s">
        <v>290</v>
      </c>
      <c r="C59" s="19">
        <v>1.3610964125623299</v>
      </c>
      <c r="D59" s="19">
        <v>0.73470181154724101</v>
      </c>
      <c r="E59" s="15" t="s">
        <v>89</v>
      </c>
      <c r="F59" s="20" t="s">
        <v>290</v>
      </c>
      <c r="G59" s="20">
        <f t="shared" si="1"/>
        <v>0.7347018115472449</v>
      </c>
    </row>
    <row r="60" spans="1:7" ht="45" customHeight="1" x14ac:dyDescent="0.25">
      <c r="A60" s="18" t="s">
        <v>207</v>
      </c>
      <c r="B60" s="19" t="s">
        <v>291</v>
      </c>
      <c r="C60" s="19">
        <v>64.850302612149804</v>
      </c>
      <c r="D60" s="19">
        <v>1.54201285070433E-2</v>
      </c>
      <c r="E60" s="15" t="s">
        <v>90</v>
      </c>
      <c r="F60" s="20" t="s">
        <v>291</v>
      </c>
      <c r="G60" s="20" t="e">
        <f t="shared" si="1"/>
        <v>#N/A</v>
      </c>
    </row>
    <row r="61" spans="1:7" ht="30" customHeight="1" x14ac:dyDescent="0.25">
      <c r="A61" s="18" t="s">
        <v>91</v>
      </c>
      <c r="B61" s="19" t="s">
        <v>292</v>
      </c>
      <c r="C61" s="19">
        <v>1.99452691653347</v>
      </c>
      <c r="D61" s="19">
        <v>0.50137202547159399</v>
      </c>
      <c r="E61" s="15" t="s">
        <v>91</v>
      </c>
      <c r="F61" s="20" t="s">
        <v>293</v>
      </c>
      <c r="G61" s="20">
        <f t="shared" si="1"/>
        <v>0.50137202547159465</v>
      </c>
    </row>
    <row r="62" spans="1:7" ht="30" customHeight="1" x14ac:dyDescent="0.25">
      <c r="A62" s="18" t="s">
        <v>93</v>
      </c>
      <c r="B62" s="19" t="s">
        <v>294</v>
      </c>
      <c r="C62" s="19">
        <v>7704.8057949559197</v>
      </c>
      <c r="D62" s="19">
        <v>1.29789124685617E-4</v>
      </c>
      <c r="E62" s="15" t="s">
        <v>92</v>
      </c>
      <c r="F62" s="20" t="s">
        <v>294</v>
      </c>
      <c r="G62" s="20" t="e">
        <f t="shared" si="1"/>
        <v>#N/A</v>
      </c>
    </row>
    <row r="63" spans="1:7" ht="30" customHeight="1" x14ac:dyDescent="0.25">
      <c r="A63" s="18" t="s">
        <v>94</v>
      </c>
      <c r="B63" s="19" t="s">
        <v>295</v>
      </c>
      <c r="C63" s="19">
        <v>1.01195813106594</v>
      </c>
      <c r="D63" s="19">
        <v>0.98818317606346695</v>
      </c>
      <c r="E63" s="15" t="s">
        <v>93</v>
      </c>
      <c r="F63" s="20" t="s">
        <v>295</v>
      </c>
      <c r="G63" s="20">
        <f t="shared" si="1"/>
        <v>1.2978912468561722E-4</v>
      </c>
    </row>
    <row r="64" spans="1:7" ht="30" customHeight="1" x14ac:dyDescent="0.25">
      <c r="A64" s="18" t="s">
        <v>95</v>
      </c>
      <c r="B64" s="19" t="s">
        <v>296</v>
      </c>
      <c r="C64" s="19">
        <v>78.992938896170301</v>
      </c>
      <c r="D64" s="19">
        <v>1.26593593550737E-2</v>
      </c>
      <c r="E64" s="15" t="s">
        <v>94</v>
      </c>
      <c r="F64" s="20" t="s">
        <v>296</v>
      </c>
      <c r="G64" s="20">
        <f t="shared" si="1"/>
        <v>0.98818317606347605</v>
      </c>
    </row>
    <row r="65" spans="1:7" ht="30" customHeight="1" x14ac:dyDescent="0.25">
      <c r="A65" s="18" t="s">
        <v>96</v>
      </c>
      <c r="B65" s="19" t="s">
        <v>297</v>
      </c>
      <c r="C65" s="19">
        <v>25649.060044980099</v>
      </c>
      <c r="D65" s="19">
        <v>3.8987783499524799E-5</v>
      </c>
      <c r="E65" s="15" t="s">
        <v>95</v>
      </c>
      <c r="F65" s="20" t="s">
        <v>297</v>
      </c>
      <c r="G65" s="20">
        <f t="shared" ref="G65:G96" si="2">1/INDEX(C:C,MATCH(E65,A:A,0))</f>
        <v>1.2659359355073717E-2</v>
      </c>
    </row>
    <row r="66" spans="1:7" ht="30" customHeight="1" x14ac:dyDescent="0.25">
      <c r="A66" s="18" t="s">
        <v>97</v>
      </c>
      <c r="B66" s="19" t="s">
        <v>298</v>
      </c>
      <c r="C66" s="19">
        <v>36.219791887760998</v>
      </c>
      <c r="D66" s="19">
        <v>2.76092144068311E-2</v>
      </c>
      <c r="E66" s="15" t="s">
        <v>96</v>
      </c>
      <c r="F66" s="20" t="s">
        <v>298</v>
      </c>
      <c r="G66" s="20">
        <f t="shared" si="2"/>
        <v>3.8987783499524961E-5</v>
      </c>
    </row>
    <row r="67" spans="1:7" ht="30" customHeight="1" x14ac:dyDescent="0.25">
      <c r="A67" s="18" t="s">
        <v>98</v>
      </c>
      <c r="B67" s="19" t="s">
        <v>299</v>
      </c>
      <c r="C67" s="19">
        <v>73.575979514518494</v>
      </c>
      <c r="D67" s="19">
        <v>1.35913922804476E-2</v>
      </c>
      <c r="E67" s="15" t="s">
        <v>97</v>
      </c>
      <c r="F67" s="20" t="s">
        <v>299</v>
      </c>
      <c r="G67" s="20">
        <f t="shared" si="2"/>
        <v>2.7609214406831235E-2</v>
      </c>
    </row>
    <row r="68" spans="1:7" ht="45" customHeight="1" x14ac:dyDescent="0.25">
      <c r="A68" s="18" t="s">
        <v>100</v>
      </c>
      <c r="B68" s="19" t="s">
        <v>300</v>
      </c>
      <c r="C68" s="19">
        <v>307.561540516712</v>
      </c>
      <c r="D68" s="19">
        <v>3.2513818155545998E-3</v>
      </c>
      <c r="E68" s="15" t="s">
        <v>98</v>
      </c>
      <c r="F68" s="20" t="s">
        <v>301</v>
      </c>
      <c r="G68" s="20">
        <f t="shared" si="2"/>
        <v>1.3591392280447635E-2</v>
      </c>
    </row>
    <row r="69" spans="1:7" ht="42.75" customHeight="1" x14ac:dyDescent="0.25">
      <c r="A69" s="18" t="s">
        <v>99</v>
      </c>
      <c r="B69" s="19" t="s">
        <v>301</v>
      </c>
      <c r="C69" s="19">
        <v>1.6937946229922399E-2</v>
      </c>
      <c r="D69" s="19">
        <v>59.039034982494499</v>
      </c>
      <c r="E69" s="15" t="s">
        <v>99</v>
      </c>
      <c r="F69" s="20" t="s">
        <v>300</v>
      </c>
      <c r="G69" s="20">
        <f t="shared" si="2"/>
        <v>59.039034982494535</v>
      </c>
    </row>
    <row r="70" spans="1:7" ht="30" customHeight="1" x14ac:dyDescent="0.25">
      <c r="A70" s="18" t="s">
        <v>101</v>
      </c>
      <c r="B70" s="19" t="s">
        <v>302</v>
      </c>
      <c r="C70" s="19">
        <v>7918.4542073001503</v>
      </c>
      <c r="D70" s="19">
        <v>1.2628727448825501E-4</v>
      </c>
      <c r="E70" s="15" t="s">
        <v>100</v>
      </c>
      <c r="F70" s="20" t="s">
        <v>302</v>
      </c>
      <c r="G70" s="20">
        <f t="shared" si="2"/>
        <v>3.2513818155546106E-3</v>
      </c>
    </row>
    <row r="71" spans="1:7" ht="30" customHeight="1" x14ac:dyDescent="0.25">
      <c r="A71" s="18" t="s">
        <v>103</v>
      </c>
      <c r="B71" s="19" t="s">
        <v>303</v>
      </c>
      <c r="C71" s="19">
        <v>97.660258565560596</v>
      </c>
      <c r="D71" s="19">
        <v>1.02395796886886E-2</v>
      </c>
      <c r="E71" s="15" t="s">
        <v>101</v>
      </c>
      <c r="F71" s="20" t="s">
        <v>304</v>
      </c>
      <c r="G71" s="20">
        <f t="shared" si="2"/>
        <v>1.2628727448825604E-4</v>
      </c>
    </row>
    <row r="72" spans="1:7" ht="30" customHeight="1" x14ac:dyDescent="0.25">
      <c r="A72" s="18" t="s">
        <v>102</v>
      </c>
      <c r="B72" s="19" t="s">
        <v>304</v>
      </c>
      <c r="C72" s="19">
        <v>3.2973406718514702</v>
      </c>
      <c r="D72" s="19">
        <v>0.30327469907393401</v>
      </c>
      <c r="E72" s="15" t="s">
        <v>102</v>
      </c>
      <c r="F72" s="20" t="s">
        <v>303</v>
      </c>
      <c r="G72" s="20">
        <f t="shared" si="2"/>
        <v>0.30327469907393462</v>
      </c>
    </row>
    <row r="73" spans="1:7" ht="30" customHeight="1" x14ac:dyDescent="0.25">
      <c r="A73" s="18" t="s">
        <v>105</v>
      </c>
      <c r="B73" s="19" t="s">
        <v>305</v>
      </c>
      <c r="C73" s="19">
        <v>6.3021481437164404</v>
      </c>
      <c r="D73" s="19">
        <v>0.15867605413196201</v>
      </c>
      <c r="E73" s="15" t="s">
        <v>103</v>
      </c>
      <c r="F73" s="20" t="s">
        <v>306</v>
      </c>
      <c r="G73" s="20">
        <f t="shared" si="2"/>
        <v>1.023957968868869E-2</v>
      </c>
    </row>
    <row r="74" spans="1:7" ht="30" customHeight="1" x14ac:dyDescent="0.25">
      <c r="A74" s="18" t="s">
        <v>104</v>
      </c>
      <c r="B74" s="19" t="s">
        <v>306</v>
      </c>
      <c r="C74" s="19">
        <v>27.435429206057499</v>
      </c>
      <c r="D74" s="19">
        <v>3.6449220184942697E-2</v>
      </c>
      <c r="E74" s="15" t="s">
        <v>104</v>
      </c>
      <c r="F74" s="20" t="s">
        <v>305</v>
      </c>
      <c r="G74" s="20">
        <f t="shared" si="2"/>
        <v>3.6449220184942795E-2</v>
      </c>
    </row>
    <row r="75" spans="1:7" ht="30" customHeight="1" x14ac:dyDescent="0.25">
      <c r="A75" s="18" t="s">
        <v>106</v>
      </c>
      <c r="B75" s="19" t="s">
        <v>307</v>
      </c>
      <c r="C75" s="19">
        <v>558.21242513600896</v>
      </c>
      <c r="D75" s="19">
        <v>1.7914327144479901E-3</v>
      </c>
      <c r="E75" s="15" t="s">
        <v>105</v>
      </c>
      <c r="F75" s="20" t="s">
        <v>307</v>
      </c>
      <c r="G75" s="20">
        <f t="shared" si="2"/>
        <v>0.15867605413196301</v>
      </c>
    </row>
    <row r="76" spans="1:7" ht="30" customHeight="1" x14ac:dyDescent="0.25">
      <c r="A76" s="18" t="s">
        <v>107</v>
      </c>
      <c r="B76" s="19" t="s">
        <v>308</v>
      </c>
      <c r="C76" s="19">
        <v>24.3318853358913</v>
      </c>
      <c r="D76" s="19">
        <v>4.1098336039128297E-2</v>
      </c>
      <c r="E76" s="15" t="s">
        <v>106</v>
      </c>
      <c r="F76" s="20" t="s">
        <v>308</v>
      </c>
      <c r="G76" s="20">
        <f t="shared" si="2"/>
        <v>1.7914327144479972E-3</v>
      </c>
    </row>
    <row r="77" spans="1:7" ht="30" customHeight="1" x14ac:dyDescent="0.25">
      <c r="A77" s="18" t="s">
        <v>108</v>
      </c>
      <c r="B77" s="19" t="s">
        <v>309</v>
      </c>
      <c r="C77" s="19">
        <v>42.766755061946697</v>
      </c>
      <c r="D77" s="19">
        <v>2.3382648474300102E-2</v>
      </c>
      <c r="E77" s="15" t="s">
        <v>107</v>
      </c>
      <c r="F77" s="20" t="s">
        <v>309</v>
      </c>
      <c r="G77" s="20">
        <f t="shared" si="2"/>
        <v>4.1098336039128346E-2</v>
      </c>
    </row>
    <row r="78" spans="1:7" ht="30" customHeight="1" x14ac:dyDescent="0.25">
      <c r="A78" s="18" t="s">
        <v>109</v>
      </c>
      <c r="B78" s="19" t="s">
        <v>310</v>
      </c>
      <c r="C78" s="19">
        <v>54646.766664431103</v>
      </c>
      <c r="D78" s="19">
        <v>1.8299344335241E-5</v>
      </c>
      <c r="E78" s="15" t="s">
        <v>108</v>
      </c>
      <c r="F78" s="20" t="s">
        <v>310</v>
      </c>
      <c r="G78" s="20">
        <f t="shared" si="2"/>
        <v>2.338264847430024E-2</v>
      </c>
    </row>
    <row r="79" spans="1:7" ht="30" customHeight="1" x14ac:dyDescent="0.25">
      <c r="A79" s="18" t="s">
        <v>110</v>
      </c>
      <c r="B79" s="19" t="s">
        <v>311</v>
      </c>
      <c r="C79" s="19">
        <v>61.742956625611498</v>
      </c>
      <c r="D79" s="19">
        <v>1.6196179364452199E-2</v>
      </c>
      <c r="E79" s="15" t="s">
        <v>109</v>
      </c>
      <c r="F79" s="20" t="s">
        <v>311</v>
      </c>
      <c r="G79" s="20">
        <f t="shared" si="2"/>
        <v>1.8299344335241109E-5</v>
      </c>
    </row>
    <row r="80" spans="1:7" ht="42.75" customHeight="1" x14ac:dyDescent="0.25">
      <c r="A80" s="18" t="s">
        <v>111</v>
      </c>
      <c r="B80" s="19" t="s">
        <v>312</v>
      </c>
      <c r="C80" s="19">
        <v>4.1270229472213504</v>
      </c>
      <c r="D80" s="19">
        <v>0.24230541307585399</v>
      </c>
      <c r="E80" s="15" t="s">
        <v>110</v>
      </c>
      <c r="F80" s="20" t="s">
        <v>312</v>
      </c>
      <c r="G80" s="20">
        <f t="shared" si="2"/>
        <v>1.6196179364452262E-2</v>
      </c>
    </row>
    <row r="81" spans="1:7" ht="42.75" customHeight="1" x14ac:dyDescent="0.25">
      <c r="A81" s="18" t="s">
        <v>112</v>
      </c>
      <c r="B81" s="19" t="s">
        <v>313</v>
      </c>
      <c r="C81" s="19">
        <v>1604.8367521363</v>
      </c>
      <c r="D81" s="19">
        <v>6.2311633795078102E-4</v>
      </c>
      <c r="E81" s="15" t="s">
        <v>111</v>
      </c>
      <c r="F81" s="20" t="s">
        <v>313</v>
      </c>
      <c r="G81" s="20">
        <f t="shared" si="2"/>
        <v>0.24230541307585454</v>
      </c>
    </row>
    <row r="82" spans="1:7" ht="30" customHeight="1" x14ac:dyDescent="0.25">
      <c r="A82" s="18" t="s">
        <v>113</v>
      </c>
      <c r="B82" s="19" t="s">
        <v>314</v>
      </c>
      <c r="C82" s="19">
        <v>50.834747793320403</v>
      </c>
      <c r="D82" s="19">
        <v>1.9671583777020201E-2</v>
      </c>
      <c r="E82" s="15" t="s">
        <v>112</v>
      </c>
      <c r="F82" s="20" t="s">
        <v>314</v>
      </c>
      <c r="G82" s="20">
        <f t="shared" si="2"/>
        <v>6.2311633795078319E-4</v>
      </c>
    </row>
    <row r="83" spans="1:7" ht="57" customHeight="1" x14ac:dyDescent="0.25">
      <c r="A83" s="18" t="s">
        <v>114</v>
      </c>
      <c r="B83" s="19" t="s">
        <v>315</v>
      </c>
      <c r="C83" s="19">
        <v>1.64835924929955</v>
      </c>
      <c r="D83" s="19">
        <v>0.60666386919291804</v>
      </c>
      <c r="E83" s="15" t="s">
        <v>113</v>
      </c>
      <c r="F83" s="20" t="s">
        <v>315</v>
      </c>
      <c r="G83" s="20">
        <f t="shared" si="2"/>
        <v>1.9671583777020298E-2</v>
      </c>
    </row>
    <row r="84" spans="1:7" ht="45" customHeight="1" x14ac:dyDescent="0.25">
      <c r="A84" s="18" t="s">
        <v>115</v>
      </c>
      <c r="B84" s="19" t="s">
        <v>316</v>
      </c>
      <c r="C84" s="19">
        <v>4.6826214010132396</v>
      </c>
      <c r="D84" s="19">
        <v>0.21355559511678901</v>
      </c>
      <c r="E84" s="15" t="s">
        <v>114</v>
      </c>
      <c r="F84" s="20" t="s">
        <v>316</v>
      </c>
      <c r="G84" s="20">
        <f t="shared" si="2"/>
        <v>0.60666386919291881</v>
      </c>
    </row>
    <row r="85" spans="1:7" ht="30" customHeight="1" x14ac:dyDescent="0.25">
      <c r="A85" s="18" t="s">
        <v>116</v>
      </c>
      <c r="B85" s="19" t="s">
        <v>317</v>
      </c>
      <c r="C85" s="19">
        <v>83.575954675094394</v>
      </c>
      <c r="D85" s="19">
        <v>1.1965163950415501E-2</v>
      </c>
      <c r="E85" s="15" t="s">
        <v>115</v>
      </c>
      <c r="F85" s="20" t="s">
        <v>317</v>
      </c>
      <c r="G85" s="20">
        <f t="shared" si="2"/>
        <v>0.21355559511679015</v>
      </c>
    </row>
    <row r="86" spans="1:7" ht="45" customHeight="1" x14ac:dyDescent="0.25">
      <c r="A86" s="18" t="s">
        <v>117</v>
      </c>
      <c r="B86" s="19" t="s">
        <v>318</v>
      </c>
      <c r="C86" s="19">
        <v>4.2122301507847197</v>
      </c>
      <c r="D86" s="19">
        <v>0.23740393193228099</v>
      </c>
      <c r="E86" s="15" t="s">
        <v>116</v>
      </c>
      <c r="F86" s="20" t="s">
        <v>318</v>
      </c>
      <c r="G86" s="20">
        <f t="shared" si="2"/>
        <v>1.1965163950415509E-2</v>
      </c>
    </row>
    <row r="87" spans="1:7" ht="60" customHeight="1" x14ac:dyDescent="0.25">
      <c r="A87" s="18" t="s">
        <v>119</v>
      </c>
      <c r="B87" s="19" t="s">
        <v>319</v>
      </c>
      <c r="C87" s="19">
        <v>1.2180397803977301</v>
      </c>
      <c r="D87" s="19">
        <v>0.820991248474221</v>
      </c>
      <c r="E87" s="15" t="s">
        <v>117</v>
      </c>
      <c r="F87" s="20" t="s">
        <v>320</v>
      </c>
      <c r="G87" s="20">
        <f t="shared" si="2"/>
        <v>0.23740393193228163</v>
      </c>
    </row>
    <row r="88" spans="1:7" ht="57" customHeight="1" x14ac:dyDescent="0.25">
      <c r="A88" s="18" t="s">
        <v>120</v>
      </c>
      <c r="B88" s="19" t="s">
        <v>321</v>
      </c>
      <c r="C88" s="19">
        <v>0.60901989019886504</v>
      </c>
      <c r="D88" s="19">
        <v>1.64198249694844</v>
      </c>
      <c r="E88" s="15" t="s">
        <v>118</v>
      </c>
      <c r="F88" s="20" t="s">
        <v>319</v>
      </c>
      <c r="G88" s="20" t="e">
        <f t="shared" si="2"/>
        <v>#N/A</v>
      </c>
    </row>
    <row r="89" spans="1:7" ht="42.75" customHeight="1" x14ac:dyDescent="0.25">
      <c r="A89" s="18" t="s">
        <v>121</v>
      </c>
      <c r="B89" s="19" t="s">
        <v>322</v>
      </c>
      <c r="C89" s="19">
        <v>13161.231232525</v>
      </c>
      <c r="D89" s="19">
        <v>7.59807332864668E-5</v>
      </c>
      <c r="E89" s="15" t="s">
        <v>119</v>
      </c>
      <c r="F89" s="20" t="s">
        <v>321</v>
      </c>
      <c r="G89" s="20">
        <f t="shared" si="2"/>
        <v>0.82099124847422233</v>
      </c>
    </row>
    <row r="90" spans="1:7" ht="30" customHeight="1" x14ac:dyDescent="0.25">
      <c r="A90" s="18" t="s">
        <v>122</v>
      </c>
      <c r="B90" s="19" t="s">
        <v>323</v>
      </c>
      <c r="C90" s="19">
        <v>0.77478878550782804</v>
      </c>
      <c r="D90" s="19">
        <v>1.29067433435366</v>
      </c>
      <c r="E90" s="15" t="s">
        <v>120</v>
      </c>
      <c r="F90" s="20" t="s">
        <v>322</v>
      </c>
      <c r="G90" s="20">
        <f t="shared" si="2"/>
        <v>1.6419824969484447</v>
      </c>
    </row>
    <row r="91" spans="1:7" ht="30" customHeight="1" x14ac:dyDescent="0.25">
      <c r="A91" s="18" t="s">
        <v>123</v>
      </c>
      <c r="B91" s="19" t="s">
        <v>324</v>
      </c>
      <c r="C91" s="19">
        <v>8.1085309993821202</v>
      </c>
      <c r="D91" s="19">
        <v>0.123326901022663</v>
      </c>
      <c r="E91" s="15" t="s">
        <v>121</v>
      </c>
      <c r="F91" s="20" t="s">
        <v>323</v>
      </c>
      <c r="G91" s="20">
        <f t="shared" si="2"/>
        <v>7.5980733286466895E-5</v>
      </c>
    </row>
    <row r="92" spans="1:7" ht="45" customHeight="1" x14ac:dyDescent="0.25">
      <c r="A92" s="18" t="s">
        <v>124</v>
      </c>
      <c r="B92" s="19" t="s">
        <v>325</v>
      </c>
      <c r="C92" s="19">
        <v>15.912343576237699</v>
      </c>
      <c r="D92" s="19">
        <v>6.2844294129830003E-2</v>
      </c>
      <c r="E92" s="15" t="s">
        <v>122</v>
      </c>
      <c r="F92" s="20" t="s">
        <v>324</v>
      </c>
      <c r="G92" s="20">
        <f t="shared" si="2"/>
        <v>1.2906743343536644</v>
      </c>
    </row>
    <row r="93" spans="1:7" ht="45" customHeight="1" x14ac:dyDescent="0.25">
      <c r="A93" s="18" t="s">
        <v>125</v>
      </c>
      <c r="B93" s="19" t="s">
        <v>326</v>
      </c>
      <c r="C93" s="19">
        <v>4857.8459746938797</v>
      </c>
      <c r="D93" s="19">
        <v>2.0585255382927399E-4</v>
      </c>
      <c r="E93" s="15" t="s">
        <v>123</v>
      </c>
      <c r="F93" s="20" t="s">
        <v>325</v>
      </c>
      <c r="G93" s="20">
        <f t="shared" si="2"/>
        <v>0.1233269010226638</v>
      </c>
    </row>
    <row r="94" spans="1:7" ht="42.75" customHeight="1" x14ac:dyDescent="0.25">
      <c r="A94" s="18" t="s">
        <v>126</v>
      </c>
      <c r="B94" s="19" t="s">
        <v>327</v>
      </c>
      <c r="C94" s="19">
        <v>82.2314616519444</v>
      </c>
      <c r="D94" s="19">
        <v>1.21607956360137E-2</v>
      </c>
      <c r="E94" s="15" t="s">
        <v>124</v>
      </c>
      <c r="F94" s="20" t="s">
        <v>326</v>
      </c>
      <c r="G94" s="20">
        <f t="shared" si="2"/>
        <v>6.2844294129830447E-2</v>
      </c>
    </row>
    <row r="95" spans="1:7" ht="30" customHeight="1" x14ac:dyDescent="0.25">
      <c r="A95" s="18" t="s">
        <v>127</v>
      </c>
      <c r="B95" s="19" t="s">
        <v>328</v>
      </c>
      <c r="C95" s="19">
        <v>10.7910135579671</v>
      </c>
      <c r="D95" s="19">
        <v>9.2669701008917901E-2</v>
      </c>
      <c r="E95" s="15" t="s">
        <v>125</v>
      </c>
      <c r="F95" s="20" t="s">
        <v>327</v>
      </c>
      <c r="G95" s="20">
        <f t="shared" si="2"/>
        <v>2.0585255382927527E-4</v>
      </c>
    </row>
    <row r="96" spans="1:7" ht="60" customHeight="1" x14ac:dyDescent="0.25">
      <c r="A96" s="18" t="s">
        <v>128</v>
      </c>
      <c r="B96" s="19" t="s">
        <v>329</v>
      </c>
      <c r="C96" s="19">
        <v>2.5109956269387999</v>
      </c>
      <c r="D96" s="19">
        <v>0.39824840364979702</v>
      </c>
      <c r="E96" s="15" t="s">
        <v>126</v>
      </c>
      <c r="F96" s="20" t="s">
        <v>328</v>
      </c>
      <c r="G96" s="20">
        <f t="shared" si="2"/>
        <v>1.216079563601378E-2</v>
      </c>
    </row>
    <row r="97" spans="1:7" ht="57" customHeight="1" x14ac:dyDescent="0.25">
      <c r="A97" s="18" t="s">
        <v>129</v>
      </c>
      <c r="B97" s="19" t="s">
        <v>330</v>
      </c>
      <c r="C97" s="19">
        <v>365.66351565014497</v>
      </c>
      <c r="D97" s="19">
        <v>2.73475465065748E-3</v>
      </c>
      <c r="E97" s="15" t="s">
        <v>127</v>
      </c>
      <c r="F97" s="20" t="s">
        <v>329</v>
      </c>
      <c r="G97" s="20">
        <f t="shared" ref="G97:G128" si="3">1/INDEX(C:C,MATCH(E97,A:A,0))</f>
        <v>9.2669701008918789E-2</v>
      </c>
    </row>
    <row r="98" spans="1:7" ht="42.75" customHeight="1" x14ac:dyDescent="0.25">
      <c r="A98" s="18" t="s">
        <v>130</v>
      </c>
      <c r="B98" s="19" t="s">
        <v>331</v>
      </c>
      <c r="C98" s="19">
        <v>4.9242987830732003</v>
      </c>
      <c r="D98" s="19">
        <v>0.20307459885200299</v>
      </c>
      <c r="E98" s="15" t="s">
        <v>128</v>
      </c>
      <c r="F98" s="20" t="s">
        <v>330</v>
      </c>
      <c r="G98" s="20">
        <f t="shared" si="3"/>
        <v>0.39824840364979769</v>
      </c>
    </row>
    <row r="99" spans="1:7" ht="30" customHeight="1" x14ac:dyDescent="0.25">
      <c r="A99" s="18" t="s">
        <v>132</v>
      </c>
      <c r="B99" s="19" t="s">
        <v>332</v>
      </c>
      <c r="C99" s="19">
        <v>0.60901989019886504</v>
      </c>
      <c r="D99" s="19">
        <v>1.64198249694844</v>
      </c>
      <c r="E99" s="15" t="s">
        <v>129</v>
      </c>
      <c r="F99" s="20" t="s">
        <v>331</v>
      </c>
      <c r="G99" s="20">
        <f t="shared" si="3"/>
        <v>2.7347546506574848E-3</v>
      </c>
    </row>
    <row r="100" spans="1:7" ht="45" customHeight="1" x14ac:dyDescent="0.25">
      <c r="A100" s="18" t="s">
        <v>131</v>
      </c>
      <c r="B100" s="19" t="s">
        <v>333</v>
      </c>
      <c r="C100" s="19">
        <v>22.410045036337699</v>
      </c>
      <c r="D100" s="19">
        <v>4.4622846512736E-2</v>
      </c>
      <c r="E100" s="15" t="s">
        <v>130</v>
      </c>
      <c r="F100" s="20" t="s">
        <v>333</v>
      </c>
      <c r="G100" s="20">
        <f t="shared" si="3"/>
        <v>0.20307459885200366</v>
      </c>
    </row>
    <row r="101" spans="1:7" ht="75" customHeight="1" x14ac:dyDescent="0.25">
      <c r="A101" s="18" t="s">
        <v>135</v>
      </c>
      <c r="B101" s="19" t="s">
        <v>334</v>
      </c>
      <c r="C101" s="19">
        <v>1.01195813106594</v>
      </c>
      <c r="D101" s="19">
        <v>0.98818317606346695</v>
      </c>
      <c r="E101" s="15" t="s">
        <v>131</v>
      </c>
      <c r="F101" s="20" t="s">
        <v>332</v>
      </c>
      <c r="G101" s="20">
        <f t="shared" si="3"/>
        <v>4.462284651273607E-2</v>
      </c>
    </row>
    <row r="102" spans="1:7" ht="45" customHeight="1" x14ac:dyDescent="0.25">
      <c r="A102" s="18" t="s">
        <v>133</v>
      </c>
      <c r="B102" s="19" t="s">
        <v>335</v>
      </c>
      <c r="C102" s="19">
        <v>316.37589026879601</v>
      </c>
      <c r="D102" s="19">
        <v>3.1607971111527701E-3</v>
      </c>
      <c r="E102" s="15" t="s">
        <v>132</v>
      </c>
      <c r="F102" s="20" t="s">
        <v>335</v>
      </c>
      <c r="G102" s="20">
        <f t="shared" si="3"/>
        <v>1.6419824969484447</v>
      </c>
    </row>
    <row r="103" spans="1:7" ht="45" customHeight="1" x14ac:dyDescent="0.25">
      <c r="A103" s="18" t="s">
        <v>134</v>
      </c>
      <c r="B103" s="19" t="s">
        <v>336</v>
      </c>
      <c r="C103" s="19">
        <v>0.60901989019886504</v>
      </c>
      <c r="D103" s="19">
        <v>1.64198249694844</v>
      </c>
      <c r="E103" s="15" t="s">
        <v>133</v>
      </c>
      <c r="F103" s="20" t="s">
        <v>336</v>
      </c>
      <c r="G103" s="20">
        <f t="shared" si="3"/>
        <v>3.1607971111527822E-3</v>
      </c>
    </row>
    <row r="104" spans="1:7" ht="42.75" customHeight="1" x14ac:dyDescent="0.25">
      <c r="A104" s="18" t="s">
        <v>136</v>
      </c>
      <c r="B104" s="19" t="s">
        <v>337</v>
      </c>
      <c r="C104" s="19">
        <v>127.381465221193</v>
      </c>
      <c r="D104" s="19">
        <v>7.8504356835865999E-3</v>
      </c>
      <c r="E104" s="15" t="s">
        <v>134</v>
      </c>
      <c r="F104" s="20" t="s">
        <v>338</v>
      </c>
      <c r="G104" s="20">
        <f t="shared" si="3"/>
        <v>1.6419824969484447</v>
      </c>
    </row>
    <row r="105" spans="1:7" ht="42.75" customHeight="1" x14ac:dyDescent="0.25">
      <c r="A105" s="18" t="s">
        <v>137</v>
      </c>
      <c r="B105" s="19" t="s">
        <v>339</v>
      </c>
      <c r="C105" s="19">
        <v>147.620404885516</v>
      </c>
      <c r="D105" s="19">
        <v>6.7741312644110903E-3</v>
      </c>
      <c r="E105" s="15" t="s">
        <v>135</v>
      </c>
      <c r="F105" s="20" t="s">
        <v>337</v>
      </c>
      <c r="G105" s="20">
        <f t="shared" si="3"/>
        <v>0.98818317606347605</v>
      </c>
    </row>
    <row r="106" spans="1:7" ht="30" customHeight="1" x14ac:dyDescent="0.25">
      <c r="A106" s="18" t="s">
        <v>138</v>
      </c>
      <c r="B106" s="19" t="s">
        <v>340</v>
      </c>
      <c r="C106" s="19">
        <v>2666.0898674810401</v>
      </c>
      <c r="D106" s="19">
        <v>3.7508112993385798E-4</v>
      </c>
      <c r="E106" s="15" t="s">
        <v>136</v>
      </c>
      <c r="F106" s="20" t="s">
        <v>339</v>
      </c>
      <c r="G106" s="20">
        <f t="shared" si="3"/>
        <v>7.8504356835866086E-3</v>
      </c>
    </row>
    <row r="107" spans="1:7" ht="30" customHeight="1" x14ac:dyDescent="0.25">
      <c r="A107" s="18" t="s">
        <v>139</v>
      </c>
      <c r="B107" s="19" t="s">
        <v>341</v>
      </c>
      <c r="C107" s="19">
        <v>0.50501179413088404</v>
      </c>
      <c r="D107" s="19">
        <v>1.9801517739223899</v>
      </c>
      <c r="E107" s="15" t="s">
        <v>137</v>
      </c>
      <c r="F107" s="20" t="s">
        <v>340</v>
      </c>
      <c r="G107" s="20">
        <f t="shared" si="3"/>
        <v>6.7741312644111068E-3</v>
      </c>
    </row>
    <row r="108" spans="1:7" ht="45" customHeight="1" x14ac:dyDescent="0.25">
      <c r="A108" s="18" t="s">
        <v>140</v>
      </c>
      <c r="B108" s="19" t="s">
        <v>342</v>
      </c>
      <c r="C108" s="19">
        <v>38.906221932459097</v>
      </c>
      <c r="D108" s="19">
        <v>2.57028297873792E-2</v>
      </c>
      <c r="E108" s="15" t="s">
        <v>138</v>
      </c>
      <c r="F108" s="20" t="s">
        <v>341</v>
      </c>
      <c r="G108" s="20">
        <f t="shared" si="3"/>
        <v>3.7508112993385863E-4</v>
      </c>
    </row>
    <row r="109" spans="1:7" ht="42.75" customHeight="1" x14ac:dyDescent="0.25">
      <c r="A109" s="18" t="s">
        <v>141</v>
      </c>
      <c r="B109" s="19" t="s">
        <v>343</v>
      </c>
      <c r="C109" s="19">
        <v>60.616368318475999</v>
      </c>
      <c r="D109" s="19">
        <v>1.6497194202497199E-2</v>
      </c>
      <c r="E109" s="15" t="s">
        <v>139</v>
      </c>
      <c r="F109" s="20" t="s">
        <v>342</v>
      </c>
      <c r="G109" s="20">
        <f t="shared" si="3"/>
        <v>1.9801517739223922</v>
      </c>
    </row>
    <row r="110" spans="1:7" ht="45" customHeight="1" x14ac:dyDescent="0.25">
      <c r="A110" s="18" t="s">
        <v>142</v>
      </c>
      <c r="B110" s="19" t="s">
        <v>344</v>
      </c>
      <c r="C110" s="19">
        <v>8.7313252060869306</v>
      </c>
      <c r="D110" s="19">
        <v>0.11453015165474099</v>
      </c>
      <c r="E110" s="15" t="s">
        <v>140</v>
      </c>
      <c r="F110" s="20" t="s">
        <v>343</v>
      </c>
      <c r="G110" s="20">
        <f t="shared" si="3"/>
        <v>2.5702829787379311E-2</v>
      </c>
    </row>
    <row r="111" spans="1:7" ht="42.75" customHeight="1" x14ac:dyDescent="0.25">
      <c r="A111" s="18" t="s">
        <v>143</v>
      </c>
      <c r="B111" s="19" t="s">
        <v>345</v>
      </c>
      <c r="C111" s="19">
        <v>233.655688209913</v>
      </c>
      <c r="D111" s="19">
        <v>4.2798016502881304E-3</v>
      </c>
      <c r="E111" s="15" t="s">
        <v>141</v>
      </c>
      <c r="F111" s="20" t="s">
        <v>344</v>
      </c>
      <c r="G111" s="20">
        <f t="shared" si="3"/>
        <v>1.6497194202497248E-2</v>
      </c>
    </row>
    <row r="112" spans="1:7" ht="45" customHeight="1" x14ac:dyDescent="0.25">
      <c r="A112" s="18" t="s">
        <v>145</v>
      </c>
      <c r="B112" s="19" t="s">
        <v>346</v>
      </c>
      <c r="C112" s="19">
        <v>1.03533368964146</v>
      </c>
      <c r="D112" s="19">
        <v>0.96587217242616696</v>
      </c>
      <c r="E112" s="15" t="s">
        <v>142</v>
      </c>
      <c r="F112" s="20" t="s">
        <v>345</v>
      </c>
      <c r="G112" s="20">
        <f t="shared" si="3"/>
        <v>0.11453015165474113</v>
      </c>
    </row>
    <row r="113" spans="1:7" ht="57" customHeight="1" x14ac:dyDescent="0.25">
      <c r="A113" s="18" t="s">
        <v>144</v>
      </c>
      <c r="B113" s="19" t="s">
        <v>347</v>
      </c>
      <c r="C113" s="19">
        <v>5.1852321596556203</v>
      </c>
      <c r="D113" s="19">
        <v>0.192855395710269</v>
      </c>
      <c r="E113" s="15" t="s">
        <v>143</v>
      </c>
      <c r="F113" s="20" t="s">
        <v>347</v>
      </c>
      <c r="G113" s="20">
        <f t="shared" si="3"/>
        <v>4.2798016502881538E-3</v>
      </c>
    </row>
    <row r="114" spans="1:7" ht="42.75" customHeight="1" x14ac:dyDescent="0.25">
      <c r="A114" s="18" t="s">
        <v>147</v>
      </c>
      <c r="B114" s="19" t="s">
        <v>348</v>
      </c>
      <c r="C114" s="19">
        <v>1.46528050633957</v>
      </c>
      <c r="D114" s="19">
        <v>0.68246318412991303</v>
      </c>
      <c r="E114" s="15" t="s">
        <v>144</v>
      </c>
      <c r="F114" s="20" t="s">
        <v>346</v>
      </c>
      <c r="G114" s="20">
        <f t="shared" si="3"/>
        <v>0.19285539571026949</v>
      </c>
    </row>
    <row r="115" spans="1:7" ht="42.75" customHeight="1" x14ac:dyDescent="0.25">
      <c r="A115" s="18" t="s">
        <v>148</v>
      </c>
      <c r="B115" s="19" t="s">
        <v>349</v>
      </c>
      <c r="C115" s="19">
        <v>1.2247297851238499</v>
      </c>
      <c r="D115" s="19">
        <v>0.81650663856343797</v>
      </c>
      <c r="E115" s="15" t="s">
        <v>145</v>
      </c>
      <c r="F115" s="20" t="s">
        <v>350</v>
      </c>
      <c r="G115" s="20">
        <f t="shared" si="3"/>
        <v>0.96587217242617096</v>
      </c>
    </row>
    <row r="116" spans="1:7" ht="30" customHeight="1" x14ac:dyDescent="0.25">
      <c r="A116" s="18" t="s">
        <v>150</v>
      </c>
      <c r="B116" s="19" t="s">
        <v>351</v>
      </c>
      <c r="C116" s="19">
        <v>43.961081064227102</v>
      </c>
      <c r="D116" s="19">
        <v>2.27473932804108E-2</v>
      </c>
      <c r="E116" s="15" t="s">
        <v>146</v>
      </c>
      <c r="F116" s="20" t="s">
        <v>348</v>
      </c>
      <c r="G116" s="20" t="e">
        <f t="shared" si="3"/>
        <v>#N/A</v>
      </c>
    </row>
    <row r="117" spans="1:7" ht="45" customHeight="1" x14ac:dyDescent="0.25">
      <c r="A117" s="18" t="s">
        <v>149</v>
      </c>
      <c r="B117" s="19" t="s">
        <v>352</v>
      </c>
      <c r="C117" s="19">
        <v>1055.8189846323801</v>
      </c>
      <c r="D117" s="19">
        <v>9.4713205062151495E-4</v>
      </c>
      <c r="E117" s="15" t="s">
        <v>147</v>
      </c>
      <c r="F117" s="20" t="s">
        <v>349</v>
      </c>
      <c r="G117" s="20">
        <f t="shared" si="3"/>
        <v>0.68246318412991702</v>
      </c>
    </row>
    <row r="118" spans="1:7" ht="42.75" customHeight="1" x14ac:dyDescent="0.25">
      <c r="A118" s="18" t="s">
        <v>151</v>
      </c>
      <c r="B118" s="19" t="s">
        <v>353</v>
      </c>
      <c r="C118" s="19">
        <v>1814.0104816391299</v>
      </c>
      <c r="D118" s="19">
        <v>5.5126473089416798E-4</v>
      </c>
      <c r="E118" s="15" t="s">
        <v>148</v>
      </c>
      <c r="F118" s="20" t="s">
        <v>352</v>
      </c>
      <c r="G118" s="20">
        <f t="shared" si="3"/>
        <v>0.81650663856344097</v>
      </c>
    </row>
    <row r="119" spans="1:7" ht="30" customHeight="1" x14ac:dyDescent="0.25">
      <c r="A119" s="18" t="s">
        <v>153</v>
      </c>
      <c r="B119" s="19" t="s">
        <v>354</v>
      </c>
      <c r="C119" s="19">
        <v>79.850008648609403</v>
      </c>
      <c r="D119" s="19">
        <v>1.25234801714378E-2</v>
      </c>
      <c r="E119" s="15" t="s">
        <v>149</v>
      </c>
      <c r="F119" s="20" t="s">
        <v>351</v>
      </c>
      <c r="G119" s="20">
        <f t="shared" si="3"/>
        <v>9.4713205062152265E-4</v>
      </c>
    </row>
    <row r="120" spans="1:7" ht="42.75" customHeight="1" x14ac:dyDescent="0.25">
      <c r="A120" s="18" t="s">
        <v>152</v>
      </c>
      <c r="B120" s="19" t="s">
        <v>355</v>
      </c>
      <c r="C120" s="19">
        <v>347.467595003329</v>
      </c>
      <c r="D120" s="19">
        <v>2.8779662172249902E-3</v>
      </c>
      <c r="E120" s="15" t="s">
        <v>150</v>
      </c>
      <c r="F120" s="20" t="s">
        <v>353</v>
      </c>
      <c r="G120" s="20">
        <f t="shared" si="3"/>
        <v>2.2747393280410935E-2</v>
      </c>
    </row>
    <row r="121" spans="1:7" ht="30" customHeight="1" x14ac:dyDescent="0.25">
      <c r="A121" s="18" t="s">
        <v>154</v>
      </c>
      <c r="B121" s="19" t="s">
        <v>356</v>
      </c>
      <c r="C121" s="19">
        <v>5281.6207170768403</v>
      </c>
      <c r="D121" s="19">
        <v>1.89335822007578E-4</v>
      </c>
      <c r="E121" s="15" t="s">
        <v>151</v>
      </c>
      <c r="F121" s="20" t="s">
        <v>355</v>
      </c>
      <c r="G121" s="20">
        <f t="shared" si="3"/>
        <v>5.5126473089417069E-4</v>
      </c>
    </row>
    <row r="122" spans="1:7" ht="45" customHeight="1" x14ac:dyDescent="0.25">
      <c r="A122" s="18" t="s">
        <v>156</v>
      </c>
      <c r="B122" s="19" t="s">
        <v>357</v>
      </c>
      <c r="C122" s="19">
        <v>2182.80226968441</v>
      </c>
      <c r="D122" s="19">
        <v>4.5812669974205997E-4</v>
      </c>
      <c r="E122" s="15" t="s">
        <v>152</v>
      </c>
      <c r="F122" s="20" t="s">
        <v>354</v>
      </c>
      <c r="G122" s="20">
        <f t="shared" si="3"/>
        <v>2.8779662172250028E-3</v>
      </c>
    </row>
    <row r="123" spans="1:7" ht="30" customHeight="1" x14ac:dyDescent="0.25">
      <c r="A123" s="18" t="s">
        <v>155</v>
      </c>
      <c r="B123" s="19" t="s">
        <v>358</v>
      </c>
      <c r="C123" s="19">
        <v>9.4057126944427001</v>
      </c>
      <c r="D123" s="19">
        <v>0.106318365496199</v>
      </c>
      <c r="E123" s="15" t="s">
        <v>153</v>
      </c>
      <c r="F123" s="20" t="s">
        <v>356</v>
      </c>
      <c r="G123" s="20">
        <f t="shared" si="3"/>
        <v>1.2523480171437841E-2</v>
      </c>
    </row>
    <row r="124" spans="1:7" ht="42.75" customHeight="1" x14ac:dyDescent="0.25">
      <c r="A124" s="18" t="s">
        <v>157</v>
      </c>
      <c r="B124" s="19" t="s">
        <v>359</v>
      </c>
      <c r="C124" s="19">
        <v>1772.6356818752699</v>
      </c>
      <c r="D124" s="19">
        <v>5.6413171088945597E-4</v>
      </c>
      <c r="E124" s="15" t="s">
        <v>154</v>
      </c>
      <c r="F124" s="20" t="s">
        <v>358</v>
      </c>
      <c r="G124" s="20">
        <f t="shared" si="3"/>
        <v>1.8933582200757854E-4</v>
      </c>
    </row>
    <row r="125" spans="1:7" ht="45" customHeight="1" x14ac:dyDescent="0.25">
      <c r="A125" s="18" t="s">
        <v>158</v>
      </c>
      <c r="B125" s="19" t="s">
        <v>360</v>
      </c>
      <c r="C125" s="19">
        <v>12.791216378918101</v>
      </c>
      <c r="D125" s="19">
        <v>7.8178647782719601E-2</v>
      </c>
      <c r="E125" s="15" t="s">
        <v>155</v>
      </c>
      <c r="F125" s="20" t="s">
        <v>357</v>
      </c>
      <c r="G125" s="20">
        <f t="shared" si="3"/>
        <v>0.10631836549619925</v>
      </c>
    </row>
    <row r="126" spans="1:7" ht="45" customHeight="1" x14ac:dyDescent="0.25">
      <c r="A126" s="18" t="s">
        <v>159</v>
      </c>
      <c r="B126" s="19" t="s">
        <v>361</v>
      </c>
      <c r="C126" s="19">
        <v>6.0292472287597603</v>
      </c>
      <c r="D126" s="19">
        <v>0.16585818462211199</v>
      </c>
      <c r="E126" s="15" t="s">
        <v>156</v>
      </c>
      <c r="F126" s="20" t="s">
        <v>359</v>
      </c>
      <c r="G126" s="20">
        <f t="shared" si="3"/>
        <v>4.5812669974206149E-4</v>
      </c>
    </row>
    <row r="127" spans="1:7" ht="45" customHeight="1" x14ac:dyDescent="0.25">
      <c r="A127" s="18" t="s">
        <v>160</v>
      </c>
      <c r="B127" s="19" t="s">
        <v>362</v>
      </c>
      <c r="C127" s="19">
        <v>548.168967635782</v>
      </c>
      <c r="D127" s="19">
        <v>1.82425503638583E-3</v>
      </c>
      <c r="E127" s="15" t="s">
        <v>157</v>
      </c>
      <c r="F127" s="20" t="s">
        <v>361</v>
      </c>
      <c r="G127" s="20">
        <f t="shared" si="3"/>
        <v>5.6413171088945965E-4</v>
      </c>
    </row>
    <row r="128" spans="1:7" ht="42.75" customHeight="1" x14ac:dyDescent="0.25">
      <c r="A128" s="18" t="s">
        <v>164</v>
      </c>
      <c r="B128" s="19" t="s">
        <v>363</v>
      </c>
      <c r="C128" s="19">
        <v>53.1767479438534</v>
      </c>
      <c r="D128" s="19">
        <v>1.8805211651074401E-2</v>
      </c>
      <c r="E128" s="15" t="s">
        <v>158</v>
      </c>
      <c r="F128" s="20" t="s">
        <v>362</v>
      </c>
      <c r="G128" s="20">
        <f t="shared" si="3"/>
        <v>7.8178647782720212E-2</v>
      </c>
    </row>
    <row r="129" spans="1:7" ht="30" customHeight="1" x14ac:dyDescent="0.25">
      <c r="A129" s="18" t="s">
        <v>163</v>
      </c>
      <c r="B129" s="19" t="s">
        <v>364</v>
      </c>
      <c r="C129" s="19">
        <v>121.791809115433</v>
      </c>
      <c r="D129" s="19">
        <v>8.2107327846013597E-3</v>
      </c>
      <c r="E129" s="15" t="s">
        <v>159</v>
      </c>
      <c r="F129" s="20" t="s">
        <v>365</v>
      </c>
      <c r="G129" s="20">
        <f t="shared" ref="G129:G160" si="4">1/INDEX(C:C,MATCH(E129,A:A,0))</f>
        <v>0.16585818462211308</v>
      </c>
    </row>
    <row r="130" spans="1:7" ht="30" customHeight="1" x14ac:dyDescent="0.25">
      <c r="A130" s="18" t="s">
        <v>162</v>
      </c>
      <c r="B130" s="19" t="s">
        <v>366</v>
      </c>
      <c r="C130" s="19">
        <v>10.7910135579671</v>
      </c>
      <c r="D130" s="19">
        <v>9.2669701008917901E-2</v>
      </c>
      <c r="E130" s="15" t="s">
        <v>160</v>
      </c>
      <c r="F130" s="20" t="s">
        <v>366</v>
      </c>
      <c r="G130" s="20">
        <f t="shared" si="4"/>
        <v>1.8242550363858367E-3</v>
      </c>
    </row>
    <row r="131" spans="1:7" ht="30" customHeight="1" x14ac:dyDescent="0.25">
      <c r="A131" s="18" t="s">
        <v>161</v>
      </c>
      <c r="B131" s="19" t="s">
        <v>365</v>
      </c>
      <c r="C131" s="19">
        <v>1278.4699365645299</v>
      </c>
      <c r="D131" s="19">
        <v>7.8218499426522799E-4</v>
      </c>
      <c r="E131" s="15" t="s">
        <v>161</v>
      </c>
      <c r="F131" s="20" t="s">
        <v>364</v>
      </c>
      <c r="G131" s="20">
        <f t="shared" si="4"/>
        <v>7.821849942652333E-4</v>
      </c>
    </row>
    <row r="132" spans="1:7" ht="30" customHeight="1" x14ac:dyDescent="0.25">
      <c r="A132" s="18" t="s">
        <v>165</v>
      </c>
      <c r="B132" s="19" t="s">
        <v>367</v>
      </c>
      <c r="C132" s="19">
        <v>0.44385107484979303</v>
      </c>
      <c r="D132" s="19">
        <v>2.2530079494308199</v>
      </c>
      <c r="E132" s="15" t="s">
        <v>162</v>
      </c>
      <c r="F132" s="20" t="s">
        <v>363</v>
      </c>
      <c r="G132" s="20">
        <f t="shared" si="4"/>
        <v>9.2669701008918789E-2</v>
      </c>
    </row>
    <row r="133" spans="1:7" ht="30" customHeight="1" x14ac:dyDescent="0.25">
      <c r="A133" s="18" t="s">
        <v>166</v>
      </c>
      <c r="B133" s="19" t="s">
        <v>368</v>
      </c>
      <c r="C133" s="19">
        <v>4.5535246037188798E-4</v>
      </c>
      <c r="D133" s="19">
        <v>2196.1010141095799</v>
      </c>
      <c r="E133" s="15" t="s">
        <v>163</v>
      </c>
      <c r="F133" s="20" t="s">
        <v>367</v>
      </c>
      <c r="G133" s="20">
        <f t="shared" si="4"/>
        <v>8.2107327846013892E-3</v>
      </c>
    </row>
    <row r="134" spans="1:7" ht="30" customHeight="1" x14ac:dyDescent="0.25">
      <c r="A134" s="18" t="s">
        <v>167</v>
      </c>
      <c r="B134" s="19" t="s">
        <v>369</v>
      </c>
      <c r="C134" s="19">
        <v>10.283499321118599</v>
      </c>
      <c r="D134" s="19">
        <v>9.7243162932520097E-2</v>
      </c>
      <c r="E134" s="15" t="s">
        <v>164</v>
      </c>
      <c r="F134" s="20" t="s">
        <v>368</v>
      </c>
      <c r="G134" s="20">
        <f t="shared" si="4"/>
        <v>1.8805211651074426E-2</v>
      </c>
    </row>
    <row r="135" spans="1:7" ht="30" customHeight="1" x14ac:dyDescent="0.25">
      <c r="A135" s="18" t="s">
        <v>168</v>
      </c>
      <c r="B135" s="19" t="s">
        <v>370</v>
      </c>
      <c r="C135" s="19">
        <v>14.598718644501099</v>
      </c>
      <c r="D135" s="19">
        <v>6.8499162450580298E-2</v>
      </c>
      <c r="E135" s="15" t="s">
        <v>165</v>
      </c>
      <c r="F135" s="20" t="s">
        <v>369</v>
      </c>
      <c r="G135" s="20">
        <f t="shared" si="4"/>
        <v>2.2530079494308253</v>
      </c>
    </row>
    <row r="136" spans="1:7" ht="30" customHeight="1" x14ac:dyDescent="0.25">
      <c r="A136" s="18" t="s">
        <v>169</v>
      </c>
      <c r="B136" s="19" t="s">
        <v>371</v>
      </c>
      <c r="C136" s="19">
        <v>2440.4260374727501</v>
      </c>
      <c r="D136" s="19">
        <v>4.0976451842628803E-4</v>
      </c>
      <c r="E136" s="15" t="s">
        <v>166</v>
      </c>
      <c r="F136" s="20" t="s">
        <v>370</v>
      </c>
      <c r="G136" s="20">
        <f t="shared" si="4"/>
        <v>2196.1010141095899</v>
      </c>
    </row>
    <row r="137" spans="1:7" ht="45" customHeight="1" x14ac:dyDescent="0.25">
      <c r="A137" s="18" t="s">
        <v>170</v>
      </c>
      <c r="B137" s="19" t="s">
        <v>372</v>
      </c>
      <c r="C137" s="19">
        <v>31.9240963522969</v>
      </c>
      <c r="D137" s="19">
        <v>3.13243008968693E-2</v>
      </c>
      <c r="E137" s="15" t="s">
        <v>167</v>
      </c>
      <c r="F137" s="20" t="s">
        <v>371</v>
      </c>
      <c r="G137" s="20">
        <f t="shared" si="4"/>
        <v>9.7243162932520513E-2</v>
      </c>
    </row>
    <row r="138" spans="1:7" ht="45" customHeight="1" x14ac:dyDescent="0.25">
      <c r="A138" s="18" t="s">
        <v>171</v>
      </c>
      <c r="B138" s="19" t="s">
        <v>373</v>
      </c>
      <c r="C138" s="19">
        <v>72.795113076163503</v>
      </c>
      <c r="D138" s="19">
        <v>1.3737185887103801E-2</v>
      </c>
      <c r="E138" s="15" t="s">
        <v>168</v>
      </c>
      <c r="F138" s="20" t="s">
        <v>372</v>
      </c>
      <c r="G138" s="20">
        <f t="shared" si="4"/>
        <v>6.8499162450580561E-2</v>
      </c>
    </row>
    <row r="139" spans="1:7" ht="42.75" customHeight="1" x14ac:dyDescent="0.25">
      <c r="A139" s="18" t="s">
        <v>173</v>
      </c>
      <c r="B139" s="19" t="s">
        <v>374</v>
      </c>
      <c r="C139" s="19">
        <v>1.0970888409842701</v>
      </c>
      <c r="D139" s="19">
        <v>0.91150320980644906</v>
      </c>
      <c r="E139" s="15" t="s">
        <v>169</v>
      </c>
      <c r="F139" s="20" t="s">
        <v>373</v>
      </c>
      <c r="G139" s="20">
        <f t="shared" si="4"/>
        <v>4.0976451842628976E-4</v>
      </c>
    </row>
    <row r="140" spans="1:7" ht="45" customHeight="1" x14ac:dyDescent="0.25">
      <c r="A140" s="18" t="s">
        <v>172</v>
      </c>
      <c r="B140" s="19" t="s">
        <v>375</v>
      </c>
      <c r="C140" s="19">
        <v>24.182619435179699</v>
      </c>
      <c r="D140" s="19">
        <v>4.1352013278811599E-2</v>
      </c>
      <c r="E140" s="15" t="s">
        <v>170</v>
      </c>
      <c r="F140" s="20" t="s">
        <v>374</v>
      </c>
      <c r="G140" s="20">
        <f t="shared" si="4"/>
        <v>3.1324300896869432E-2</v>
      </c>
    </row>
    <row r="141" spans="1:7" ht="30" customHeight="1" x14ac:dyDescent="0.25">
      <c r="A141" s="18" t="s">
        <v>174</v>
      </c>
      <c r="B141" s="19" t="s">
        <v>376</v>
      </c>
      <c r="C141" s="19">
        <v>10.7910135579671</v>
      </c>
      <c r="D141" s="19">
        <v>9.2669701008917901E-2</v>
      </c>
      <c r="E141" s="15" t="s">
        <v>171</v>
      </c>
      <c r="F141" s="20" t="s">
        <v>376</v>
      </c>
      <c r="G141" s="20">
        <f t="shared" si="4"/>
        <v>1.373718588710382E-2</v>
      </c>
    </row>
    <row r="142" spans="1:7" ht="45" customHeight="1" x14ac:dyDescent="0.25">
      <c r="A142" s="18" t="s">
        <v>175</v>
      </c>
      <c r="B142" s="19" t="s">
        <v>377</v>
      </c>
      <c r="C142" s="19">
        <v>57.054357031358599</v>
      </c>
      <c r="D142" s="19">
        <v>1.75271452003283E-2</v>
      </c>
      <c r="E142" s="15" t="s">
        <v>172</v>
      </c>
      <c r="F142" s="20" t="s">
        <v>377</v>
      </c>
      <c r="G142" s="20">
        <f t="shared" si="4"/>
        <v>4.1352013278811668E-2</v>
      </c>
    </row>
    <row r="143" spans="1:7" ht="45" customHeight="1" x14ac:dyDescent="0.25">
      <c r="A143" s="18" t="s">
        <v>176</v>
      </c>
      <c r="B143" s="19" t="s">
        <v>378</v>
      </c>
      <c r="C143" s="19">
        <v>22.701474592689799</v>
      </c>
      <c r="D143" s="19">
        <v>4.4050001946658299E-2</v>
      </c>
      <c r="E143" s="15" t="s">
        <v>173</v>
      </c>
      <c r="F143" s="20" t="s">
        <v>378</v>
      </c>
      <c r="G143" s="20">
        <f t="shared" si="4"/>
        <v>0.91150320980644983</v>
      </c>
    </row>
    <row r="144" spans="1:7" ht="42.75" customHeight="1" x14ac:dyDescent="0.25">
      <c r="A144" s="18" t="s">
        <v>178</v>
      </c>
      <c r="B144" s="19" t="s">
        <v>379</v>
      </c>
      <c r="C144" s="19">
        <v>5.3289240392400696</v>
      </c>
      <c r="D144" s="19">
        <v>0.18765514250839299</v>
      </c>
      <c r="E144" s="15" t="s">
        <v>174</v>
      </c>
      <c r="F144" s="20" t="s">
        <v>380</v>
      </c>
      <c r="G144" s="20">
        <f t="shared" si="4"/>
        <v>9.2669701008918789E-2</v>
      </c>
    </row>
    <row r="145" spans="1:7" ht="42.75" customHeight="1" x14ac:dyDescent="0.25">
      <c r="A145" s="18" t="s">
        <v>177</v>
      </c>
      <c r="B145" s="19" t="s">
        <v>380</v>
      </c>
      <c r="C145" s="19">
        <v>5.5060052462243896E-4</v>
      </c>
      <c r="D145" s="19">
        <v>1816.1987780264501</v>
      </c>
      <c r="E145" s="15" t="s">
        <v>175</v>
      </c>
      <c r="F145" s="20" t="s">
        <v>379</v>
      </c>
      <c r="G145" s="20">
        <f t="shared" si="4"/>
        <v>1.7527145200328404E-2</v>
      </c>
    </row>
    <row r="146" spans="1:7" ht="42.75" customHeight="1" x14ac:dyDescent="0.25">
      <c r="A146" s="18" t="s">
        <v>179</v>
      </c>
      <c r="B146" s="19" t="s">
        <v>381</v>
      </c>
      <c r="C146" s="19">
        <v>0.60901989019886504</v>
      </c>
      <c r="D146" s="19">
        <v>1.64198249694844</v>
      </c>
      <c r="E146" s="15" t="s">
        <v>176</v>
      </c>
      <c r="F146" s="20" t="s">
        <v>381</v>
      </c>
      <c r="G146" s="20">
        <f t="shared" si="4"/>
        <v>4.405000194665832E-2</v>
      </c>
    </row>
    <row r="147" spans="1:7" ht="60" customHeight="1" x14ac:dyDescent="0.25">
      <c r="A147" s="18" t="s">
        <v>180</v>
      </c>
      <c r="B147" s="19" t="s">
        <v>382</v>
      </c>
      <c r="C147" s="19">
        <v>0.44343894331217698</v>
      </c>
      <c r="D147" s="19">
        <v>2.2551018918877501</v>
      </c>
      <c r="E147" s="15" t="s">
        <v>177</v>
      </c>
      <c r="F147" s="20" t="s">
        <v>382</v>
      </c>
      <c r="G147" s="20">
        <f t="shared" si="4"/>
        <v>1816.1987780264574</v>
      </c>
    </row>
    <row r="148" spans="1:7" ht="30" customHeight="1" x14ac:dyDescent="0.25">
      <c r="A148" s="18" t="s">
        <v>181</v>
      </c>
      <c r="B148" s="19" t="s">
        <v>383</v>
      </c>
      <c r="C148" s="19">
        <v>878.37812031859403</v>
      </c>
      <c r="D148" s="19">
        <v>1.1384618729315401E-3</v>
      </c>
      <c r="E148" s="15" t="s">
        <v>178</v>
      </c>
      <c r="F148" s="20" t="s">
        <v>383</v>
      </c>
      <c r="G148" s="20">
        <f t="shared" si="4"/>
        <v>0.18765514250839366</v>
      </c>
    </row>
    <row r="149" spans="1:7" ht="45" customHeight="1" x14ac:dyDescent="0.25">
      <c r="A149" s="18" t="s">
        <v>182</v>
      </c>
      <c r="B149" s="19" t="s">
        <v>384</v>
      </c>
      <c r="C149" s="19">
        <v>1.09014560345597</v>
      </c>
      <c r="D149" s="19">
        <v>0.91730865751309598</v>
      </c>
      <c r="E149" s="15" t="s">
        <v>179</v>
      </c>
      <c r="F149" s="20" t="s">
        <v>384</v>
      </c>
      <c r="G149" s="20">
        <f t="shared" si="4"/>
        <v>1.6419824969484447</v>
      </c>
    </row>
    <row r="150" spans="1:7" ht="60" customHeight="1" x14ac:dyDescent="0.25">
      <c r="A150" s="18" t="s">
        <v>184</v>
      </c>
      <c r="B150" s="19" t="s">
        <v>385</v>
      </c>
      <c r="C150" s="19">
        <v>52.210498000995997</v>
      </c>
      <c r="D150" s="19">
        <v>1.9153236193627601E-2</v>
      </c>
      <c r="E150" s="15" t="s">
        <v>180</v>
      </c>
      <c r="F150" s="20" t="s">
        <v>386</v>
      </c>
      <c r="G150" s="20">
        <f t="shared" si="4"/>
        <v>2.2551018918877612</v>
      </c>
    </row>
    <row r="151" spans="1:7" ht="57" customHeight="1" x14ac:dyDescent="0.25">
      <c r="A151" s="18" t="s">
        <v>183</v>
      </c>
      <c r="B151" s="19" t="s">
        <v>386</v>
      </c>
      <c r="C151" s="19">
        <v>108.428714310112</v>
      </c>
      <c r="D151" s="19">
        <v>9.2226492434462105E-3</v>
      </c>
      <c r="E151" s="15" t="s">
        <v>181</v>
      </c>
      <c r="F151" s="20" t="s">
        <v>385</v>
      </c>
      <c r="G151" s="20">
        <f t="shared" si="4"/>
        <v>1.138461872931549E-3</v>
      </c>
    </row>
    <row r="152" spans="1:7" ht="30" customHeight="1" x14ac:dyDescent="0.25">
      <c r="A152" s="18" t="s">
        <v>185</v>
      </c>
      <c r="B152" s="19" t="s">
        <v>387</v>
      </c>
      <c r="C152" s="19">
        <v>254.54705410732001</v>
      </c>
      <c r="D152" s="19">
        <v>3.9285467416110302E-3</v>
      </c>
      <c r="E152" s="15" t="s">
        <v>182</v>
      </c>
      <c r="F152" s="20" t="s">
        <v>387</v>
      </c>
      <c r="G152" s="20">
        <f t="shared" si="4"/>
        <v>0.9173086575130962</v>
      </c>
    </row>
    <row r="153" spans="1:7" ht="30" customHeight="1" x14ac:dyDescent="0.25">
      <c r="A153" s="18" t="s">
        <v>188</v>
      </c>
      <c r="B153" s="19" t="s">
        <v>388</v>
      </c>
      <c r="C153" s="19">
        <v>9.1352983529829803</v>
      </c>
      <c r="D153" s="19">
        <v>0.109465499796562</v>
      </c>
      <c r="E153" s="15" t="s">
        <v>183</v>
      </c>
      <c r="F153" s="20" t="s">
        <v>389</v>
      </c>
      <c r="G153" s="20">
        <f t="shared" si="4"/>
        <v>9.2226492434462123E-3</v>
      </c>
    </row>
    <row r="154" spans="1:7" ht="45" customHeight="1" x14ac:dyDescent="0.25">
      <c r="A154" s="18" t="s">
        <v>189</v>
      </c>
      <c r="B154" s="19" t="s">
        <v>390</v>
      </c>
      <c r="C154" s="19">
        <v>0.44385107484979303</v>
      </c>
      <c r="D154" s="19">
        <v>2.2530079494308199</v>
      </c>
      <c r="E154" s="15" t="s">
        <v>184</v>
      </c>
      <c r="F154" s="20" t="s">
        <v>391</v>
      </c>
      <c r="G154" s="20">
        <f t="shared" si="4"/>
        <v>1.9153236193627639E-2</v>
      </c>
    </row>
    <row r="155" spans="1:7" ht="45" customHeight="1" x14ac:dyDescent="0.25">
      <c r="A155" s="18" t="s">
        <v>190</v>
      </c>
      <c r="B155" s="19" t="s">
        <v>392</v>
      </c>
      <c r="C155" s="19">
        <v>0.44385107484979303</v>
      </c>
      <c r="D155" s="19">
        <v>2.2530079494308199</v>
      </c>
      <c r="E155" s="15" t="s">
        <v>185</v>
      </c>
      <c r="F155" s="20" t="s">
        <v>388</v>
      </c>
      <c r="G155" s="20">
        <f t="shared" si="4"/>
        <v>3.9285467416110354E-3</v>
      </c>
    </row>
    <row r="156" spans="1:7" ht="42.75" customHeight="1" x14ac:dyDescent="0.25">
      <c r="A156" s="18" t="s">
        <v>187</v>
      </c>
      <c r="B156" s="19" t="s">
        <v>391</v>
      </c>
      <c r="C156" s="19">
        <v>0.101503314627131</v>
      </c>
      <c r="D156" s="19">
        <v>9.8518950210982297</v>
      </c>
      <c r="E156" s="15" t="s">
        <v>186</v>
      </c>
      <c r="F156" s="20" t="s">
        <v>390</v>
      </c>
      <c r="G156" s="20">
        <f t="shared" si="4"/>
        <v>0.59850040983846464</v>
      </c>
    </row>
    <row r="157" spans="1:7" ht="42.75" customHeight="1" x14ac:dyDescent="0.25">
      <c r="A157" s="18" t="s">
        <v>186</v>
      </c>
      <c r="B157" s="19" t="s">
        <v>389</v>
      </c>
      <c r="C157" s="19">
        <v>1.67084263195392</v>
      </c>
      <c r="D157" s="19">
        <v>0.59850040983846098</v>
      </c>
      <c r="E157" s="15" t="s">
        <v>187</v>
      </c>
      <c r="F157" s="20" t="s">
        <v>392</v>
      </c>
      <c r="G157" s="20">
        <f t="shared" si="4"/>
        <v>9.8518950210982403</v>
      </c>
    </row>
    <row r="158" spans="1:7" ht="30" customHeight="1" x14ac:dyDescent="0.25">
      <c r="A158" s="18" t="s">
        <v>191</v>
      </c>
      <c r="B158" s="19" t="s">
        <v>393</v>
      </c>
      <c r="C158" s="19">
        <v>0.44385107484979303</v>
      </c>
      <c r="D158" s="19">
        <v>2.2530079494308199</v>
      </c>
      <c r="E158" s="15" t="s">
        <v>188</v>
      </c>
      <c r="F158" s="20" t="s">
        <v>393</v>
      </c>
      <c r="G158" s="20">
        <f t="shared" si="4"/>
        <v>0.10946549979656292</v>
      </c>
    </row>
    <row r="159" spans="1:7" ht="45" customHeight="1" x14ac:dyDescent="0.25">
      <c r="A159" s="18" t="s">
        <v>192</v>
      </c>
      <c r="B159" s="19" t="s">
        <v>394</v>
      </c>
      <c r="C159" s="19">
        <v>2.1370708421831099</v>
      </c>
      <c r="D159" s="19">
        <v>0.467930206271708</v>
      </c>
      <c r="E159" s="15" t="s">
        <v>189</v>
      </c>
      <c r="F159" s="20" t="s">
        <v>394</v>
      </c>
      <c r="G159" s="20">
        <f t="shared" si="4"/>
        <v>2.2530079494308253</v>
      </c>
    </row>
    <row r="160" spans="1:7" ht="30" customHeight="1" x14ac:dyDescent="0.25">
      <c r="A160" s="18" t="s">
        <v>195</v>
      </c>
      <c r="B160" s="19" t="s">
        <v>395</v>
      </c>
      <c r="C160" s="19">
        <v>0.44385107484979303</v>
      </c>
      <c r="D160" s="19">
        <v>2.2530079494308199</v>
      </c>
      <c r="E160" s="15" t="s">
        <v>190</v>
      </c>
      <c r="F160" s="20" t="s">
        <v>396</v>
      </c>
      <c r="G160" s="20">
        <f t="shared" si="4"/>
        <v>2.2530079494308253</v>
      </c>
    </row>
    <row r="161" spans="1:7" ht="45" customHeight="1" x14ac:dyDescent="0.25">
      <c r="A161" s="18" t="s">
        <v>194</v>
      </c>
      <c r="B161" s="19" t="s">
        <v>397</v>
      </c>
      <c r="C161" s="19">
        <v>0.44385107484979303</v>
      </c>
      <c r="D161" s="19">
        <v>2.2530079494308199</v>
      </c>
      <c r="E161" s="15" t="s">
        <v>191</v>
      </c>
      <c r="F161" s="20" t="s">
        <v>397</v>
      </c>
      <c r="G161" s="20">
        <f t="shared" ref="G161:G181" si="5">1/INDEX(C:C,MATCH(E161,A:A,0))</f>
        <v>2.2530079494308253</v>
      </c>
    </row>
    <row r="162" spans="1:7" ht="30" customHeight="1" x14ac:dyDescent="0.25">
      <c r="A162" s="18" t="s">
        <v>193</v>
      </c>
      <c r="B162" s="19" t="s">
        <v>396</v>
      </c>
      <c r="C162" s="19">
        <v>0.92666375584911997</v>
      </c>
      <c r="D162" s="19">
        <v>1.07914008040994</v>
      </c>
      <c r="E162" s="15" t="s">
        <v>192</v>
      </c>
      <c r="F162" s="20" t="s">
        <v>395</v>
      </c>
      <c r="G162" s="20">
        <f t="shared" si="5"/>
        <v>0.46793020627171017</v>
      </c>
    </row>
    <row r="163" spans="1:7" ht="30" customHeight="1" x14ac:dyDescent="0.25">
      <c r="A163" s="18" t="s">
        <v>196</v>
      </c>
      <c r="B163" s="19" t="s">
        <v>398</v>
      </c>
      <c r="C163" s="19">
        <v>14.5976571358791</v>
      </c>
      <c r="D163" s="19">
        <v>6.8504143554799002E-2</v>
      </c>
      <c r="E163" s="15" t="s">
        <v>193</v>
      </c>
      <c r="G163" s="20">
        <f t="shared" si="5"/>
        <v>1.079140080409944</v>
      </c>
    </row>
    <row r="164" spans="1:7" x14ac:dyDescent="0.25">
      <c r="A164" s="18" t="s">
        <v>209</v>
      </c>
      <c r="B164" s="19" t="s">
        <v>399</v>
      </c>
      <c r="C164" s="19">
        <v>1.01607113950767</v>
      </c>
      <c r="D164" s="19">
        <v>0.98418305679318696</v>
      </c>
      <c r="E164" s="15" t="s">
        <v>194</v>
      </c>
      <c r="G164" s="20">
        <f t="shared" si="5"/>
        <v>2.2530079494308253</v>
      </c>
    </row>
    <row r="165" spans="1:7" ht="30" customHeight="1" x14ac:dyDescent="0.25">
      <c r="A165" s="18" t="s">
        <v>197</v>
      </c>
      <c r="B165" s="19" t="s">
        <v>400</v>
      </c>
      <c r="C165" s="19">
        <v>1.1852593271008899E-3</v>
      </c>
      <c r="D165" s="19">
        <v>843.69722062931896</v>
      </c>
      <c r="E165" s="15" t="s">
        <v>195</v>
      </c>
      <c r="G165" s="20">
        <f t="shared" si="5"/>
        <v>2.2530079494308253</v>
      </c>
    </row>
    <row r="166" spans="1:7" x14ac:dyDescent="0.25">
      <c r="A166" s="18" t="s">
        <v>401</v>
      </c>
      <c r="B166" s="19" t="s">
        <v>402</v>
      </c>
      <c r="C166" s="19">
        <v>5.6554899142155402E-6</v>
      </c>
      <c r="D166" s="19">
        <v>176819.34105945699</v>
      </c>
      <c r="E166" s="15" t="s">
        <v>196</v>
      </c>
      <c r="G166" s="20">
        <f t="shared" si="5"/>
        <v>6.8504143554799141E-2</v>
      </c>
    </row>
    <row r="167" spans="1:7" x14ac:dyDescent="0.25">
      <c r="A167" s="5" t="s">
        <v>198</v>
      </c>
      <c r="B167" s="19" t="s">
        <v>198</v>
      </c>
      <c r="C167" s="19">
        <v>1.4771204183113101E-2</v>
      </c>
      <c r="D167" s="19">
        <v>67.699287587076299</v>
      </c>
      <c r="E167" t="s">
        <v>197</v>
      </c>
      <c r="G167" s="20">
        <f t="shared" si="5"/>
        <v>843.6972206293209</v>
      </c>
    </row>
    <row r="168" spans="1:7" ht="75" customHeight="1" x14ac:dyDescent="0.25">
      <c r="A168" s="5" t="s">
        <v>199</v>
      </c>
      <c r="B168" s="19" t="s">
        <v>403</v>
      </c>
      <c r="C168" s="19">
        <v>4.3606346939094296</v>
      </c>
      <c r="D168" s="19">
        <v>0.22932441495195999</v>
      </c>
      <c r="E168" t="s">
        <v>198</v>
      </c>
      <c r="G168" s="20">
        <f t="shared" si="5"/>
        <v>67.699287587076412</v>
      </c>
    </row>
    <row r="169" spans="1:7" ht="30" customHeight="1" x14ac:dyDescent="0.25">
      <c r="A169" s="18" t="s">
        <v>210</v>
      </c>
      <c r="B169" s="19" t="s">
        <v>404</v>
      </c>
      <c r="C169" s="19">
        <v>3.6896245193669799</v>
      </c>
      <c r="D169" s="19">
        <v>0.27103028905812998</v>
      </c>
      <c r="E169" t="s">
        <v>199</v>
      </c>
      <c r="G169" s="20">
        <f t="shared" si="5"/>
        <v>0.22932441495196021</v>
      </c>
    </row>
    <row r="170" spans="1:7" x14ac:dyDescent="0.25">
      <c r="A170" s="18" t="s">
        <v>211</v>
      </c>
      <c r="B170" s="19" t="s">
        <v>405</v>
      </c>
      <c r="C170" s="19">
        <v>0.17920766671440599</v>
      </c>
      <c r="D170" s="19">
        <v>5.5801184086261602</v>
      </c>
      <c r="E170" t="s">
        <v>200</v>
      </c>
      <c r="G170" s="20">
        <f t="shared" si="5"/>
        <v>4066.7662978005696</v>
      </c>
    </row>
    <row r="171" spans="1:7" ht="30" customHeight="1" x14ac:dyDescent="0.25">
      <c r="A171" s="18" t="s">
        <v>200</v>
      </c>
      <c r="B171" s="19" t="s">
        <v>406</v>
      </c>
      <c r="C171" s="19">
        <v>2.4589561503468501E-4</v>
      </c>
      <c r="D171" s="19">
        <v>4066.7662978005601</v>
      </c>
      <c r="E171" t="s">
        <v>201</v>
      </c>
      <c r="G171" s="20">
        <f t="shared" si="5"/>
        <v>21.980527589656937</v>
      </c>
    </row>
    <row r="172" spans="1:7" x14ac:dyDescent="0.25">
      <c r="A172" s="5" t="s">
        <v>407</v>
      </c>
      <c r="B172" s="19" t="s">
        <v>407</v>
      </c>
      <c r="C172" s="19">
        <v>0.51848770679911604</v>
      </c>
      <c r="D172" s="19">
        <v>1.92868603611356</v>
      </c>
      <c r="E172" t="s">
        <v>202</v>
      </c>
      <c r="G172" s="20">
        <f t="shared" si="5"/>
        <v>141.23046143305638</v>
      </c>
    </row>
    <row r="173" spans="1:7" ht="30" customHeight="1" x14ac:dyDescent="0.25">
      <c r="A173" s="18" t="s">
        <v>201</v>
      </c>
      <c r="B173" s="19" t="s">
        <v>408</v>
      </c>
      <c r="C173" s="19">
        <v>4.5494813348818601E-2</v>
      </c>
      <c r="D173" s="19">
        <v>21.980527589656901</v>
      </c>
      <c r="E173" t="s">
        <v>203</v>
      </c>
      <c r="G173" s="20">
        <f t="shared" si="5"/>
        <v>0.74089293110114562</v>
      </c>
    </row>
    <row r="174" spans="1:7" x14ac:dyDescent="0.25">
      <c r="A174" s="18" t="s">
        <v>202</v>
      </c>
      <c r="B174" s="19" t="s">
        <v>409</v>
      </c>
      <c r="C174" s="19">
        <v>7.08062545327024E-3</v>
      </c>
      <c r="D174" s="19">
        <v>141.23046143305601</v>
      </c>
      <c r="E174" t="s">
        <v>204</v>
      </c>
      <c r="G174" s="20">
        <f t="shared" si="5"/>
        <v>176819.34105945757</v>
      </c>
    </row>
    <row r="175" spans="1:7" x14ac:dyDescent="0.25">
      <c r="A175" s="18" t="s">
        <v>410</v>
      </c>
      <c r="B175" s="19" t="s">
        <v>411</v>
      </c>
      <c r="C175" s="19">
        <v>4.1686535590447402</v>
      </c>
      <c r="D175" s="19">
        <v>0.239885609546587</v>
      </c>
      <c r="E175" t="s">
        <v>205</v>
      </c>
      <c r="G175" s="20">
        <f t="shared" si="5"/>
        <v>0.38671524677031982</v>
      </c>
    </row>
    <row r="176" spans="1:7" x14ac:dyDescent="0.25">
      <c r="A176" s="5" t="s">
        <v>203</v>
      </c>
      <c r="B176" s="19" t="s">
        <v>203</v>
      </c>
      <c r="C176" s="19">
        <v>1.34972269004343</v>
      </c>
      <c r="D176" s="19">
        <v>0.74089293110114096</v>
      </c>
      <c r="E176" t="s">
        <v>206</v>
      </c>
      <c r="G176" s="20">
        <f t="shared" si="5"/>
        <v>3.6026170362606633</v>
      </c>
    </row>
    <row r="177" spans="1:7" ht="45" customHeight="1" x14ac:dyDescent="0.25">
      <c r="A177" s="18" t="s">
        <v>412</v>
      </c>
      <c r="B177" s="19" t="s">
        <v>350</v>
      </c>
      <c r="C177" s="19">
        <v>13.864352772058201</v>
      </c>
      <c r="D177" s="19">
        <v>7.21274203304582E-2</v>
      </c>
      <c r="E177" t="s">
        <v>207</v>
      </c>
      <c r="G177" s="20">
        <f t="shared" si="5"/>
        <v>1.5420128507043366E-2</v>
      </c>
    </row>
    <row r="178" spans="1:7" x14ac:dyDescent="0.25">
      <c r="A178" s="5" t="s">
        <v>413</v>
      </c>
      <c r="B178" s="19" t="s">
        <v>413</v>
      </c>
      <c r="C178" s="19">
        <v>3.8606620658196999E-3</v>
      </c>
      <c r="D178" s="19">
        <v>259.02292999262397</v>
      </c>
      <c r="E178" t="s">
        <v>208</v>
      </c>
      <c r="G178" s="20">
        <f t="shared" si="5"/>
        <v>11.810944139972742</v>
      </c>
    </row>
    <row r="179" spans="1:7" x14ac:dyDescent="0.25">
      <c r="A179" s="18" t="s">
        <v>208</v>
      </c>
      <c r="B179" s="19" t="s">
        <v>414</v>
      </c>
      <c r="C179" s="19">
        <v>8.4667236433336304E-2</v>
      </c>
      <c r="D179" s="19">
        <v>11.810944139972699</v>
      </c>
      <c r="E179" t="s">
        <v>209</v>
      </c>
      <c r="G179" s="20">
        <f t="shared" si="5"/>
        <v>0.98418305679319151</v>
      </c>
    </row>
    <row r="180" spans="1:7" x14ac:dyDescent="0.25">
      <c r="A180" s="5" t="s">
        <v>415</v>
      </c>
      <c r="B180" s="19" t="s">
        <v>415</v>
      </c>
      <c r="C180" s="19">
        <v>0.603276262549724</v>
      </c>
      <c r="D180" s="19">
        <v>1.6576153614490601</v>
      </c>
      <c r="E180" t="s">
        <v>210</v>
      </c>
      <c r="G180" s="20">
        <f t="shared" si="5"/>
        <v>0.27103028905813092</v>
      </c>
    </row>
    <row r="181" spans="1:7" x14ac:dyDescent="0.25">
      <c r="A181" s="5" t="s">
        <v>416</v>
      </c>
      <c r="B181" s="19" t="s">
        <v>416</v>
      </c>
      <c r="C181" s="19">
        <v>0.60911125685946299</v>
      </c>
      <c r="D181" s="19">
        <v>1.6417361996491899</v>
      </c>
      <c r="E181" t="s">
        <v>211</v>
      </c>
      <c r="G181" s="20">
        <f t="shared" si="5"/>
        <v>5.580118408626169</v>
      </c>
    </row>
    <row r="182" spans="1:7" x14ac:dyDescent="0.25">
      <c r="A182" s="5" t="s">
        <v>417</v>
      </c>
      <c r="B182" s="19" t="s">
        <v>417</v>
      </c>
      <c r="C182" s="19">
        <v>64.850302612149804</v>
      </c>
      <c r="D182" s="19">
        <v>1.54201285070433E-2</v>
      </c>
    </row>
    <row r="183" spans="1:7" x14ac:dyDescent="0.25">
      <c r="A183" s="5" t="s">
        <v>204</v>
      </c>
      <c r="B183" s="19" t="s">
        <v>204</v>
      </c>
      <c r="C183" s="19">
        <v>5.6554899142155402E-6</v>
      </c>
      <c r="D183" s="19">
        <v>176819.34105945699</v>
      </c>
    </row>
    <row r="184" spans="1:7" ht="30" customHeight="1" x14ac:dyDescent="0.25">
      <c r="A184" s="18" t="s">
        <v>418</v>
      </c>
      <c r="B184" s="19" t="s">
        <v>419</v>
      </c>
      <c r="C184" s="19">
        <v>1.0970888409842701</v>
      </c>
      <c r="D184" s="19">
        <v>0.91150320980644906</v>
      </c>
    </row>
    <row r="185" spans="1:7" ht="30" customHeight="1" x14ac:dyDescent="0.25">
      <c r="A185" s="18" t="s">
        <v>205</v>
      </c>
      <c r="B185" s="19" t="s">
        <v>420</v>
      </c>
      <c r="C185" s="19">
        <v>2.58588201099277</v>
      </c>
      <c r="D185" s="19">
        <v>0.38671524677031899</v>
      </c>
    </row>
    <row r="186" spans="1:7" x14ac:dyDescent="0.25">
      <c r="A186" s="18" t="s">
        <v>206</v>
      </c>
      <c r="B186" s="19" t="s">
        <v>421</v>
      </c>
      <c r="C186" s="19">
        <v>0.27757599265614702</v>
      </c>
      <c r="D186" s="19">
        <v>3.60261703626065</v>
      </c>
    </row>
    <row r="187" spans="1:7" ht="45" customHeight="1" x14ac:dyDescent="0.25">
      <c r="A187" s="18" t="s">
        <v>422</v>
      </c>
      <c r="B187" s="19" t="s">
        <v>320</v>
      </c>
      <c r="C187" s="19">
        <v>16.4139946513925</v>
      </c>
      <c r="D187" s="19">
        <v>6.0923621655692602E-2</v>
      </c>
    </row>
  </sheetData>
  <hyperlinks>
    <hyperlink ref="A1" r:id="rId1" display="https://www.xe.com/currency/usd-us-dollar/" xr:uid="{00000000-0004-0000-0600-000000000000}"/>
    <hyperlink ref="A2" r:id="rId2" display="https://www.xe.com/currency/eur-euro/" xr:uid="{00000000-0004-0000-0600-000001000000}"/>
    <hyperlink ref="A3" r:id="rId3" display="https://www.xe.com/currency/gbp-british-pound/" xr:uid="{00000000-0004-0000-0600-000002000000}"/>
    <hyperlink ref="A4" r:id="rId4" display="https://www.xe.com/currency/inr-indian-rupee/" xr:uid="{00000000-0004-0000-0600-000003000000}"/>
    <hyperlink ref="A5" r:id="rId5" display="https://www.xe.com/currency/aud-australian-dollar/" xr:uid="{00000000-0004-0000-0600-000004000000}"/>
    <hyperlink ref="A6" r:id="rId6" display="https://www.xe.com/currency/cad-canadian-dollar/" xr:uid="{00000000-0004-0000-0600-000005000000}"/>
    <hyperlink ref="A7" r:id="rId7" display="https://www.xe.com/currency/sgd-singapore-dollar/" xr:uid="{00000000-0004-0000-0600-000006000000}"/>
    <hyperlink ref="A8" r:id="rId8" display="https://www.xe.com/currency/chf-swiss-franc/" xr:uid="{00000000-0004-0000-0600-000007000000}"/>
    <hyperlink ref="A9" r:id="rId9" display="https://www.xe.com/currency/myr-malaysian-ringgit/" xr:uid="{00000000-0004-0000-0600-000008000000}"/>
    <hyperlink ref="A10" r:id="rId10" display="https://www.xe.com/currency/jpy-japanese-yen/" xr:uid="{00000000-0004-0000-0600-000009000000}"/>
    <hyperlink ref="A11" r:id="rId11" display="https://www.xe.com/currency/cny-chinese-yuan-renminbi/" xr:uid="{00000000-0004-0000-0600-00000A000000}"/>
    <hyperlink ref="A12" r:id="rId12" display="https://www.xe.com/currency/nzd-new-zealand-dollar/" xr:uid="{00000000-0004-0000-0600-00000B000000}"/>
    <hyperlink ref="A13" r:id="rId13" display="https://www.xe.com/currency/thb-thai-baht/" xr:uid="{00000000-0004-0000-0600-00000C000000}"/>
    <hyperlink ref="A14" r:id="rId14" display="https://www.xe.com/currency/huf-hungarian-forint/" xr:uid="{00000000-0004-0000-0600-00000D000000}"/>
    <hyperlink ref="A15" r:id="rId15" display="https://www.xe.com/currency/aed-emirati-dirham/" xr:uid="{00000000-0004-0000-0600-00000E000000}"/>
    <hyperlink ref="A16" r:id="rId16" display="https://www.xe.com/currency/hkd-hong-kong-dollar/" xr:uid="{00000000-0004-0000-0600-00000F000000}"/>
    <hyperlink ref="A17" r:id="rId17" display="https://www.xe.com/currency/mxn-mexican-peso/" xr:uid="{00000000-0004-0000-0600-000010000000}"/>
    <hyperlink ref="A18" r:id="rId18" display="https://www.xe.com/currency/zar-south-african-rand/" xr:uid="{00000000-0004-0000-0600-000011000000}"/>
    <hyperlink ref="A19" r:id="rId19" display="https://www.xe.com/currency/php-philippine-peso/" xr:uid="{00000000-0004-0000-0600-000012000000}"/>
    <hyperlink ref="A20" r:id="rId20" display="https://www.xe.com/currency/sek-swedish-krona/" xr:uid="{00000000-0004-0000-0600-000013000000}"/>
    <hyperlink ref="A21" r:id="rId21" display="https://www.xe.com/currency/idr-indonesian-rupiah/" xr:uid="{00000000-0004-0000-0600-000014000000}"/>
    <hyperlink ref="A22" r:id="rId22" display="https://www.xe.com/currency/brl-brazilian-real/" xr:uid="{00000000-0004-0000-0600-000015000000}"/>
    <hyperlink ref="A23" r:id="rId23" display="https://www.xe.com/currency/sar-saudi-arabian-riyal/" xr:uid="{00000000-0004-0000-0600-000016000000}"/>
    <hyperlink ref="A24" r:id="rId24" display="https://www.xe.com/currency/try-turkish-lira/" xr:uid="{00000000-0004-0000-0600-000017000000}"/>
    <hyperlink ref="A25" r:id="rId25" display="https://www.xe.com/currency/kes-kenyan-shilling/" xr:uid="{00000000-0004-0000-0600-000018000000}"/>
    <hyperlink ref="A26" r:id="rId26" display="https://www.xe.com/currency/krw-south-korean-won/" xr:uid="{00000000-0004-0000-0600-000019000000}"/>
    <hyperlink ref="A27" r:id="rId27" display="https://www.xe.com/currency/egp-egyptian-pound/" xr:uid="{00000000-0004-0000-0600-00001A000000}"/>
    <hyperlink ref="A28" r:id="rId28" display="https://www.xe.com/currency/iqd-iraqi-dinar/" xr:uid="{00000000-0004-0000-0600-00001B000000}"/>
    <hyperlink ref="A29" r:id="rId29" display="https://www.xe.com/currency/nok-norwegian-krone/" xr:uid="{00000000-0004-0000-0600-00001C000000}"/>
    <hyperlink ref="A30" r:id="rId30" display="https://www.xe.com/currency/kwd-kuwaiti-dinar/" xr:uid="{00000000-0004-0000-0600-00001D000000}"/>
    <hyperlink ref="A31" r:id="rId31" display="https://www.xe.com/currency/rub-russian-ruble/" xr:uid="{00000000-0004-0000-0600-00001E000000}"/>
    <hyperlink ref="A32" r:id="rId32" display="https://www.xe.com/currency/dkk-danish-krone/" xr:uid="{00000000-0004-0000-0600-00001F000000}"/>
    <hyperlink ref="A33" r:id="rId33" display="https://www.xe.com/currency/pkr-pakistani-rupee/" xr:uid="{00000000-0004-0000-0600-000020000000}"/>
    <hyperlink ref="A34" r:id="rId34" display="https://www.xe.com/currency/ils-israeli-shekel/" xr:uid="{00000000-0004-0000-0600-000021000000}"/>
    <hyperlink ref="A35" r:id="rId35" display="https://www.xe.com/currency/pln-polish-zloty/" xr:uid="{00000000-0004-0000-0600-000022000000}"/>
    <hyperlink ref="A36" r:id="rId36" display="https://www.xe.com/currency/qar-qatari-riyal/" xr:uid="{00000000-0004-0000-0600-000023000000}"/>
    <hyperlink ref="A37" r:id="rId37" display="https://www.xe.com/currency/xau-gold-ounce/" xr:uid="{00000000-0004-0000-0600-000024000000}"/>
    <hyperlink ref="A38" r:id="rId38" display="https://www.xe.com/currency/omr-omani-rial/" xr:uid="{00000000-0004-0000-0600-000025000000}"/>
    <hyperlink ref="A39" r:id="rId39" display="https://www.xe.com/currency/cop-colombian-peso/" xr:uid="{00000000-0004-0000-0600-000026000000}"/>
    <hyperlink ref="A40" r:id="rId40" display="https://www.xe.com/currency/clp-chilean-peso/" xr:uid="{00000000-0004-0000-0600-000027000000}"/>
    <hyperlink ref="A41" r:id="rId41" display="https://www.xe.com/currency/twd-taiwan-new-dollar/" xr:uid="{00000000-0004-0000-0600-000028000000}"/>
    <hyperlink ref="A42" r:id="rId42" display="https://www.xe.com/currency/ars-argentine-peso/" xr:uid="{00000000-0004-0000-0600-000029000000}"/>
    <hyperlink ref="A43" r:id="rId43" display="https://www.xe.com/currency/czk-czech-koruna/" xr:uid="{00000000-0004-0000-0600-00002A000000}"/>
    <hyperlink ref="A44" r:id="rId44" display="https://www.xe.com/currency/vnd-vietnamese-dong/" xr:uid="{00000000-0004-0000-0600-00002B000000}"/>
    <hyperlink ref="A45" r:id="rId45" display="https://www.xe.com/currency/mad-moroccan-dirham/" xr:uid="{00000000-0004-0000-0600-00002C000000}"/>
    <hyperlink ref="A46" r:id="rId46" display="https://www.xe.com/currency/jod-jordanian-dinar/" xr:uid="{00000000-0004-0000-0600-00002D000000}"/>
    <hyperlink ref="A47" r:id="rId47" display="https://www.xe.com/currency/bhd-bahraini-dinar/" xr:uid="{00000000-0004-0000-0600-00002E000000}"/>
    <hyperlink ref="A48" r:id="rId48" display="https://www.xe.com/currency/xof-cfa-franc/" xr:uid="{00000000-0004-0000-0600-00002F000000}"/>
    <hyperlink ref="A49" r:id="rId49" display="https://www.xe.com/currency/lkr-sri-lankan-rupee/" xr:uid="{00000000-0004-0000-0600-000030000000}"/>
    <hyperlink ref="A50" r:id="rId50" display="https://www.xe.com/currency/uah-ukrainian-hryvnia/" xr:uid="{00000000-0004-0000-0600-000031000000}"/>
    <hyperlink ref="A51" r:id="rId51" display="https://www.xe.com/currency/ngn-nigerian-naira/" xr:uid="{00000000-0004-0000-0600-000032000000}"/>
    <hyperlink ref="A52" r:id="rId52" display="https://www.xe.com/currency/tnd-tunisian-dinar/" xr:uid="{00000000-0004-0000-0600-000033000000}"/>
    <hyperlink ref="A53" r:id="rId53" display="https://www.xe.com/currency/ugx-ugandan-shilling/" xr:uid="{00000000-0004-0000-0600-000034000000}"/>
    <hyperlink ref="A54" r:id="rId54" display="https://www.xe.com/currency/ron-romanian-leu/" xr:uid="{00000000-0004-0000-0600-000035000000}"/>
    <hyperlink ref="A55" r:id="rId55" display="https://www.xe.com/currency/bdt-bangladeshi-taka/" xr:uid="{00000000-0004-0000-0600-000036000000}"/>
    <hyperlink ref="A56" r:id="rId56" display="https://www.xe.com/currency/pen-peruvian-sol/" xr:uid="{00000000-0004-0000-0600-000037000000}"/>
    <hyperlink ref="A57" r:id="rId57" display="https://www.xe.com/currency/gel-georgian-lari/" xr:uid="{00000000-0004-0000-0600-000038000000}"/>
    <hyperlink ref="A58" r:id="rId58" display="https://www.xe.com/currency/xaf-central-african-cfa-franc-beac/" xr:uid="{00000000-0004-0000-0600-000039000000}"/>
    <hyperlink ref="A59" r:id="rId59" display="https://www.xe.com/currency/fjd-fijian-dollar/" xr:uid="{00000000-0004-0000-0600-00003A000000}"/>
    <hyperlink ref="A60" r:id="rId60" display="https://www.xe.com/currency/ves-venezuelan-bol%C3%ADvar/" xr:uid="{00000000-0004-0000-0600-00003B000000}"/>
    <hyperlink ref="A61" r:id="rId61" display="https://www.xe.com/currency/byn-belarusian-ruble/" xr:uid="{00000000-0004-0000-0600-00003C000000}"/>
    <hyperlink ref="A62" r:id="rId62" display="https://www.xe.com/currency/uzs-uzbekistani-som/" xr:uid="{00000000-0004-0000-0600-00003D000000}"/>
    <hyperlink ref="A63" r:id="rId63" display="https://www.xe.com/currency/bgn-bulgarian-lev/" xr:uid="{00000000-0004-0000-0600-00003E000000}"/>
    <hyperlink ref="A64" r:id="rId64" display="https://www.xe.com/currency/dzd-algerian-dinar/" xr:uid="{00000000-0004-0000-0600-00003F000000}"/>
    <hyperlink ref="A65" r:id="rId65" display="https://www.xe.com/currency/irr-iranian-rial/" xr:uid="{00000000-0004-0000-0600-000040000000}"/>
    <hyperlink ref="A66" r:id="rId66" display="https://www.xe.com/currency/dop-dominican-peso/" xr:uid="{00000000-0004-0000-0600-000041000000}"/>
    <hyperlink ref="A67" r:id="rId67" display="https://www.xe.com/currency/isk-icelandic-krona/" xr:uid="{00000000-0004-0000-0600-000042000000}"/>
    <hyperlink ref="A68" r:id="rId68" display="https://www.xe.com/currency/crc-costa-rican-colon/" xr:uid="{00000000-0004-0000-0600-000043000000}"/>
    <hyperlink ref="A69" r:id="rId69" display="https://www.xe.com/currency/xag-silver-ounce/" xr:uid="{00000000-0004-0000-0600-000044000000}"/>
    <hyperlink ref="A70" r:id="rId70" display="https://www.xe.com/currency/syp-syrian-pound/" xr:uid="{00000000-0004-0000-0600-000045000000}"/>
    <hyperlink ref="A71" r:id="rId71" display="https://www.xe.com/currency/jmd-jamaican-dollar/" xr:uid="{00000000-0004-0000-0600-000046000000}"/>
    <hyperlink ref="A72" r:id="rId72" display="https://www.xe.com/currency/lyd-libyan-dinar/" xr:uid="{00000000-0004-0000-0600-000047000000}"/>
    <hyperlink ref="A73" r:id="rId73" display="https://www.xe.com/currency/ghs-ghanaian-cedi/" xr:uid="{00000000-0004-0000-0600-000048000000}"/>
    <hyperlink ref="A74" r:id="rId74" display="https://www.xe.com/currency/mur-mauritian-rupee/" xr:uid="{00000000-0004-0000-0600-000049000000}"/>
    <hyperlink ref="A75" r:id="rId75" display="https://www.xe.com/currency/aoa-angolan-kwanza/" xr:uid="{00000000-0004-0000-0600-00004A000000}"/>
    <hyperlink ref="A76" r:id="rId76" display="https://www.xe.com/currency/uyu-uruguayan-peso/" xr:uid="{00000000-0004-0000-0600-00004B000000}"/>
    <hyperlink ref="A77" r:id="rId77" display="https://www.xe.com/currency/afn-afghan-afghani/" xr:uid="{00000000-0004-0000-0600-00004C000000}"/>
    <hyperlink ref="A78" r:id="rId78" display="https://www.xe.com/currency/lbp-lebanese-pound/" xr:uid="{00000000-0004-0000-0600-00004D000000}"/>
    <hyperlink ref="A79" r:id="rId79" display="https://www.xe.com/currency/xpf-cfp-franc/" xr:uid="{00000000-0004-0000-0600-00004E000000}"/>
    <hyperlink ref="A80" r:id="rId80" display="https://www.xe.com/currency/ttd-trinidadian-dollar/" xr:uid="{00000000-0004-0000-0600-00004F000000}"/>
    <hyperlink ref="A81" r:id="rId81" display="https://www.xe.com/currency/tzs-tanzanian-shilling/" xr:uid="{00000000-0004-0000-0600-000050000000}"/>
    <hyperlink ref="A82" r:id="rId82" display="https://www.xe.com/currency/all-albanian-lek/" xr:uid="{00000000-0004-0000-0600-000051000000}"/>
    <hyperlink ref="A83" r:id="rId83" display="https://www.xe.com/currency/xcd-east-caribbean-dollar/" xr:uid="{00000000-0004-0000-0600-000052000000}"/>
    <hyperlink ref="A84" r:id="rId84" display="https://www.xe.com/currency/gtq-guatemalan-quetzal/" xr:uid="{00000000-0004-0000-0600-000053000000}"/>
    <hyperlink ref="A85" r:id="rId85" display="https://www.xe.com/currency/npr-nepalese-rupee/" xr:uid="{00000000-0004-0000-0600-000054000000}"/>
    <hyperlink ref="A86" r:id="rId86" display="https://www.xe.com/currency/bob-bolivian-bol%C3%ADviano/" xr:uid="{00000000-0004-0000-0600-000055000000}"/>
    <hyperlink ref="A87" r:id="rId87" display="https://www.xe.com/currency/bbd-barbadian-or-bajan-dollar/" xr:uid="{00000000-0004-0000-0600-000056000000}"/>
    <hyperlink ref="A88" r:id="rId88" display="https://www.xe.com/currency/cuc-cuban-convertible-peso/" xr:uid="{00000000-0004-0000-0600-000057000000}"/>
    <hyperlink ref="A89" r:id="rId89" display="https://www.xe.com/currency/lak-lao-kip/" xr:uid="{00000000-0004-0000-0600-000058000000}"/>
    <hyperlink ref="A90" r:id="rId90" display="https://www.xe.com/currency/bnd-bruneian-dollar/" xr:uid="{00000000-0004-0000-0600-000059000000}"/>
    <hyperlink ref="A91" r:id="rId91" display="https://www.xe.com/currency/bwp-botswana-pula/" xr:uid="{00000000-0004-0000-0600-00005A000000}"/>
    <hyperlink ref="A92" r:id="rId92" display="https://www.xe.com/currency/hnl-honduran-lempira/" xr:uid="{00000000-0004-0000-0600-00005B000000}"/>
    <hyperlink ref="A93" r:id="rId93" display="https://www.xe.com/currency/pyg-paraguayan-guarani/" xr:uid="{00000000-0004-0000-0600-00005C000000}"/>
    <hyperlink ref="A94" r:id="rId94" display="https://www.xe.com/currency/etb-ethiopian-birr/" xr:uid="{00000000-0004-0000-0600-00005D000000}"/>
    <hyperlink ref="A95" r:id="rId95" display="https://www.xe.com/currency/nad-namibian-dollar/" xr:uid="{00000000-0004-0000-0600-00005E000000}"/>
    <hyperlink ref="A96" r:id="rId96" display="https://www.xe.com/currency/pgk-papua-new-guinean-kina/" xr:uid="{00000000-0004-0000-0600-00005F000000}"/>
    <hyperlink ref="A97" r:id="rId97" display="https://www.xe.com/currency/sdg-sudanese-pound/" xr:uid="{00000000-0004-0000-0600-000060000000}"/>
    <hyperlink ref="A98" r:id="rId98" display="https://www.xe.com/currency/mop-macau-pataca/" xr:uid="{00000000-0004-0000-0600-000061000000}"/>
    <hyperlink ref="A99" r:id="rId99" display="https://www.xe.com/currency/bmd-bermudian-dollar/" xr:uid="{00000000-0004-0000-0600-000062000000}"/>
    <hyperlink ref="A100" r:id="rId100" display="https://www.xe.com/currency/nio-nicaraguan-cordoba/" xr:uid="{00000000-0004-0000-0600-000063000000}"/>
    <hyperlink ref="A101" r:id="rId101" display="https://www.xe.com/currency/bam-bosnia-herzegovina-convertible-mark/" xr:uid="{00000000-0004-0000-0600-000064000000}"/>
    <hyperlink ref="A102" r:id="rId102" display="https://www.xe.com/currency/kzt-kazakhstani-tenge/" xr:uid="{00000000-0004-0000-0600-000065000000}"/>
    <hyperlink ref="A103" r:id="rId103" display="https://www.xe.com/currency/pab-panamanian-balboa/" xr:uid="{00000000-0004-0000-0600-000066000000}"/>
    <hyperlink ref="A104" r:id="rId104" display="https://www.xe.com/currency/gyd-guyanese-dollar/" xr:uid="{00000000-0004-0000-0600-000067000000}"/>
    <hyperlink ref="A105" r:id="rId105" display="https://www.xe.com/currency/yer-yemeni-rial/" xr:uid="{00000000-0004-0000-0600-000068000000}"/>
    <hyperlink ref="A106" r:id="rId106" display="https://www.xe.com/currency/mga-malagasy-ariary/" xr:uid="{00000000-0004-0000-0600-000069000000}"/>
    <hyperlink ref="A107" r:id="rId107" display="https://www.xe.com/currency/kyd-caymanian-dollar/" xr:uid="{00000000-0004-0000-0600-00006A000000}"/>
    <hyperlink ref="A108" r:id="rId108" display="https://www.xe.com/currency/mzn-mozambican-metical/" xr:uid="{00000000-0004-0000-0600-00006B000000}"/>
    <hyperlink ref="A109" r:id="rId109" display="https://www.xe.com/currency/rsd-serbian-dinar/" xr:uid="{00000000-0004-0000-0600-00006C000000}"/>
    <hyperlink ref="A110" r:id="rId110" display="https://www.xe.com/currency/scr-seychellois-rupee/" xr:uid="{00000000-0004-0000-0600-00006D000000}"/>
    <hyperlink ref="A111" r:id="rId111" display="https://www.xe.com/currency/amd-armenian-dram/" xr:uid="{00000000-0004-0000-0600-00006E000000}"/>
    <hyperlink ref="A112" r:id="rId112" display="https://www.xe.com/currency/azn-azerbaijan-manat/" xr:uid="{00000000-0004-0000-0600-00006F000000}"/>
    <hyperlink ref="A113" r:id="rId113" display="https://www.xe.com/currency/sbd-solomon-islander-dollar/" xr:uid="{00000000-0004-0000-0600-000070000000}"/>
    <hyperlink ref="A114" r:id="rId114" display="https://www.xe.com/currency/top-tongan-pa'anga/" xr:uid="{00000000-0004-0000-0600-000071000000}"/>
    <hyperlink ref="A115" r:id="rId115" display="https://www.xe.com/currency/bzd-belizean-dollar/" xr:uid="{00000000-0004-0000-0600-000072000000}"/>
    <hyperlink ref="A116" r:id="rId116" display="https://www.xe.com/currency/gmd-gambian-dalasi/" xr:uid="{00000000-0004-0000-0600-000073000000}"/>
    <hyperlink ref="A117" r:id="rId117" display="https://www.xe.com/currency/mwk-malawian-kwacha/" xr:uid="{00000000-0004-0000-0600-000074000000}"/>
    <hyperlink ref="A118" r:id="rId118" display="https://www.xe.com/currency/bif-burundian-franc/" xr:uid="{00000000-0004-0000-0600-000075000000}"/>
    <hyperlink ref="A119" r:id="rId119" display="https://www.xe.com/currency/htg-haitian-gourde/" xr:uid="{00000000-0004-0000-0600-000076000000}"/>
    <hyperlink ref="A120" r:id="rId120" display="https://www.xe.com/currency/sos-somali-shilling/" xr:uid="{00000000-0004-0000-0600-000077000000}"/>
    <hyperlink ref="A121" r:id="rId121" display="https://www.xe.com/currency/gnf-guinean-franc/" xr:uid="{00000000-0004-0000-0600-000078000000}"/>
    <hyperlink ref="A122" r:id="rId122" display="https://www.xe.com/currency/mnt-mongolian-tughrik/" xr:uid="{00000000-0004-0000-0600-000079000000}"/>
    <hyperlink ref="A123" r:id="rId123" display="https://www.xe.com/currency/mvr-maldivian-rufiyaa/" xr:uid="{00000000-0004-0000-0600-00007A000000}"/>
    <hyperlink ref="A124" r:id="rId124" display="https://www.xe.com/currency/cdf-congolese-franc/" xr:uid="{00000000-0004-0000-0600-00007B000000}"/>
    <hyperlink ref="A125" r:id="rId125" display="https://www.xe.com/currency/stn-sao-tomean-dobra/" xr:uid="{00000000-0004-0000-0600-00007C000000}"/>
    <hyperlink ref="A126" r:id="rId126" display="https://www.xe.com/currency/tjs-tajikistani-somoni/" xr:uid="{00000000-0004-0000-0600-00007D000000}"/>
    <hyperlink ref="A127" r:id="rId127" display="https://www.xe.com/currency/kpw-north-korean-won/" xr:uid="{00000000-0004-0000-0600-00007E000000}"/>
    <hyperlink ref="A128" r:id="rId128" display="https://www.xe.com/currency/kgs-kyrgyzstani-som/" xr:uid="{00000000-0004-0000-0600-00007F000000}"/>
    <hyperlink ref="A129" r:id="rId129" display="https://www.xe.com/currency/lrd-liberian-dollar/" xr:uid="{00000000-0004-0000-0600-000080000000}"/>
    <hyperlink ref="A130" r:id="rId130" display="https://www.xe.com/currency/lsl-basotho-loti/" xr:uid="{00000000-0004-0000-0600-000081000000}"/>
    <hyperlink ref="A131" r:id="rId131" display="https://www.xe.com/currency/mmk-burmese-kyat/" xr:uid="{00000000-0004-0000-0600-000082000000}"/>
    <hyperlink ref="A132" r:id="rId132" display="https://www.xe.com/currency/gip-gibraltar-pound/" xr:uid="{00000000-0004-0000-0600-000083000000}"/>
    <hyperlink ref="A133" r:id="rId133" display="https://www.xe.com/currency/xpt-platinum-ounce/" xr:uid="{00000000-0004-0000-0600-000084000000}"/>
    <hyperlink ref="A134" r:id="rId134" display="https://www.xe.com/currency/mdl-moldovan-leu/" xr:uid="{00000000-0004-0000-0600-000085000000}"/>
    <hyperlink ref="A135" r:id="rId135" display="https://www.xe.com/currency/cup-cuban-peso/" xr:uid="{00000000-0004-0000-0600-000086000000}"/>
    <hyperlink ref="A136" r:id="rId136" display="https://www.xe.com/currency/khr-cambodian-riel/" xr:uid="{00000000-0004-0000-0600-000087000000}"/>
    <hyperlink ref="A137" r:id="rId137" display="https://www.xe.com/currency/mkd-macedonian-denar/" xr:uid="{00000000-0004-0000-0600-000088000000}"/>
    <hyperlink ref="A138" r:id="rId138" display="https://www.xe.com/currency/vuv-ni-vanuatu-vatu/" xr:uid="{00000000-0004-0000-0600-000089000000}"/>
    <hyperlink ref="A139" r:id="rId139" display="https://www.xe.com/currency/ang-dutch-guilder/" xr:uid="{00000000-0004-0000-0600-00008A000000}"/>
    <hyperlink ref="A140" r:id="rId140" display="https://www.xe.com/currency/mru-mauritanian-ouguiya/" xr:uid="{00000000-0004-0000-0600-00008B000000}"/>
    <hyperlink ref="A141" r:id="rId141" display="https://www.xe.com/currency/szl-swazi-lilangeni/" xr:uid="{00000000-0004-0000-0600-00008C000000}"/>
    <hyperlink ref="A142" r:id="rId142" display="https://www.xe.com/currency/cve-cape-verdean-escudo/" xr:uid="{00000000-0004-0000-0600-00008D000000}"/>
    <hyperlink ref="A143" r:id="rId143" display="https://www.xe.com/currency/srd-surinamese-dollar/" xr:uid="{00000000-0004-0000-0600-00008E000000}"/>
    <hyperlink ref="A144" r:id="rId144" display="https://www.xe.com/currency/svc-salvadoran-colon/" xr:uid="{00000000-0004-0000-0600-00008F000000}"/>
    <hyperlink ref="A145" r:id="rId145" display="https://www.xe.com/currency/xpd-palladium-ounce/" xr:uid="{00000000-0004-0000-0600-000090000000}"/>
    <hyperlink ref="A146" r:id="rId146" display="https://www.xe.com/currency/bsd-bahamian-dollar/" xr:uid="{00000000-0004-0000-0600-000091000000}"/>
    <hyperlink ref="A147" r:id="rId147" display="https://www.xe.com/currency/xdr-imf-special-drawing-rights/" xr:uid="{00000000-0004-0000-0600-000092000000}"/>
    <hyperlink ref="A148" r:id="rId148" display="https://www.xe.com/currency/rwf-rwandan-franc/" xr:uid="{00000000-0004-0000-0600-000093000000}"/>
    <hyperlink ref="A149" r:id="rId149" display="https://www.xe.com/currency/awg-aruban-or-dutch-guilder/" xr:uid="{00000000-0004-0000-0600-000094000000}"/>
    <hyperlink ref="A150" r:id="rId150" display="https://www.xe.com/currency/btn-bhutanese-ngultrum/" xr:uid="{00000000-0004-0000-0600-000095000000}"/>
    <hyperlink ref="A151" r:id="rId151" display="https://www.xe.com/currency/djf-djiboutian-franc/" xr:uid="{00000000-0004-0000-0600-000096000000}"/>
    <hyperlink ref="A152" r:id="rId152" display="https://www.xe.com/currency/kmf-comorian-franc/" xr:uid="{00000000-0004-0000-0600-000097000000}"/>
    <hyperlink ref="A153" r:id="rId153" display="https://www.xe.com/currency/ern-eritrean-nakfa/" xr:uid="{00000000-0004-0000-0600-000098000000}"/>
    <hyperlink ref="A154" r:id="rId154" display="https://www.xe.com/currency/fkp-falkland-island-pound/" xr:uid="{00000000-0004-0000-0600-000099000000}"/>
    <hyperlink ref="A155" r:id="rId155" display="https://www.xe.com/currency/shp-saint-helenian-pound/" xr:uid="{00000000-0004-0000-0600-00009A000000}"/>
    <hyperlink ref="A156" r:id="rId156" display="https://www.xe.com/currency/spl-seborgan-luigino/" xr:uid="{00000000-0004-0000-0600-00009B000000}"/>
    <hyperlink ref="A157" r:id="rId157" display="https://www.xe.com/currency/wst-samoan-tala/" xr:uid="{00000000-0004-0000-0600-00009C000000}"/>
    <hyperlink ref="A158" r:id="rId158" display="https://www.xe.com/currency/jep-jersey-pound/" xr:uid="{00000000-0004-0000-0600-00009D000000}"/>
    <hyperlink ref="A159" r:id="rId159" display="https://www.xe.com/currency/tmt-turkmenistani-manat/" xr:uid="{00000000-0004-0000-0600-00009E000000}"/>
    <hyperlink ref="A160" r:id="rId160" display="https://www.xe.com/currency/ggp-guernsey-pound/" xr:uid="{00000000-0004-0000-0600-00009F000000}"/>
    <hyperlink ref="A161" r:id="rId161" display="https://www.xe.com/currency/imp-isle-of-man-pound/" xr:uid="{00000000-0004-0000-0600-0000A0000000}"/>
    <hyperlink ref="A162" r:id="rId162" display="https://www.xe.com/currency/tvd-tuvaluan-dollar/" xr:uid="{00000000-0004-0000-0600-0000A1000000}"/>
    <hyperlink ref="A163" r:id="rId163" display="https://www.xe.com/currency/zmw-zambian-kwacha/" xr:uid="{00000000-0004-0000-0600-0000A2000000}"/>
    <hyperlink ref="A164" r:id="rId164" display="https://www.xe.com/currency/ada-cardano/" xr:uid="{00000000-0004-0000-0600-0000A3000000}"/>
    <hyperlink ref="A165" r:id="rId165" display="https://www.xe.com/currency/bch-bitcoin-cash/" xr:uid="{00000000-0004-0000-0600-0000A4000000}"/>
    <hyperlink ref="A166" r:id="rId166" display="https://www.xe.com/currency/btc-bitcoin/" xr:uid="{00000000-0004-0000-0600-0000A5000000}"/>
    <hyperlink ref="A169" r:id="rId167" display="https://www.xe.com/currency/doge-dogecoin/" xr:uid="{00000000-0004-0000-0600-0000A6000000}"/>
    <hyperlink ref="A170" r:id="rId168" display="https://www.xe.com/currency/dot-polkadot/" xr:uid="{00000000-0004-0000-0600-0000A7000000}"/>
    <hyperlink ref="A171" r:id="rId169" display="https://www.xe.com/currency/eth-ethereum/" xr:uid="{00000000-0004-0000-0600-0000A8000000}"/>
    <hyperlink ref="A173" r:id="rId170" display="https://www.xe.com/currency/link-chainlink/" xr:uid="{00000000-0004-0000-0600-0000A9000000}"/>
    <hyperlink ref="A174" r:id="rId171" display="https://www.xe.com/currency/ltc-litecoin/" xr:uid="{00000000-0004-0000-0600-0000AA000000}"/>
    <hyperlink ref="A175" r:id="rId172" display="https://www.xe.com/currency/luna-terra/" xr:uid="{00000000-0004-0000-0600-0000AB000000}"/>
    <hyperlink ref="A177" r:id="rId173" display="https://www.xe.com/currency/sle-sierra-leonean-leone/" xr:uid="{00000000-0004-0000-0600-0000AC000000}"/>
    <hyperlink ref="A179" r:id="rId174" display="https://www.xe.com/currency/uni-uniswap/" xr:uid="{00000000-0004-0000-0600-0000AD000000}"/>
    <hyperlink ref="A184" r:id="rId175" display="https://www.xe.com/currency/xcg-caribbean-guilder/" xr:uid="{00000000-0004-0000-0600-0000AE000000}"/>
    <hyperlink ref="A185" r:id="rId176" display="https://www.xe.com/currency/xlm-stellar-lumen/" xr:uid="{00000000-0004-0000-0600-0000AF000000}"/>
    <hyperlink ref="A186" r:id="rId177" display="https://www.xe.com/currency/xrp-ripple/" xr:uid="{00000000-0004-0000-0600-0000B0000000}"/>
    <hyperlink ref="A187" r:id="rId178" display="https://www.xe.com/currency/zwg-zimbabwean-dollar/" xr:uid="{00000000-0004-0000-0600-0000B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4"/>
  <sheetViews>
    <sheetView workbookViewId="0">
      <selection activeCell="E16" sqref="E16"/>
    </sheetView>
  </sheetViews>
  <sheetFormatPr defaultRowHeight="15" x14ac:dyDescent="0.25"/>
  <cols>
    <col min="1" max="1" width="9" bestFit="1" customWidth="1"/>
    <col min="2" max="2" width="21.42578125" bestFit="1" customWidth="1"/>
  </cols>
  <sheetData>
    <row r="1" spans="1:2" x14ac:dyDescent="0.25">
      <c r="A1" s="38" t="s">
        <v>423</v>
      </c>
      <c r="B1" s="38" t="s">
        <v>424</v>
      </c>
    </row>
    <row r="2" spans="1:2" x14ac:dyDescent="0.25">
      <c r="A2" s="37" t="s">
        <v>425</v>
      </c>
      <c r="B2" s="37" t="s">
        <v>426</v>
      </c>
    </row>
    <row r="3" spans="1:2" x14ac:dyDescent="0.25">
      <c r="A3" s="37" t="s">
        <v>427</v>
      </c>
      <c r="B3" s="37" t="s">
        <v>428</v>
      </c>
    </row>
    <row r="4" spans="1:2" x14ac:dyDescent="0.25">
      <c r="A4" s="37" t="s">
        <v>429</v>
      </c>
      <c r="B4" s="37" t="s">
        <v>430</v>
      </c>
    </row>
    <row r="5" spans="1:2" x14ac:dyDescent="0.25">
      <c r="A5" s="37" t="s">
        <v>431</v>
      </c>
      <c r="B5" s="37" t="s">
        <v>432</v>
      </c>
    </row>
    <row r="6" spans="1:2" x14ac:dyDescent="0.25">
      <c r="A6" s="37" t="s">
        <v>433</v>
      </c>
      <c r="B6" s="37" t="s">
        <v>434</v>
      </c>
    </row>
    <row r="7" spans="1:2" x14ac:dyDescent="0.25">
      <c r="A7" s="37" t="s">
        <v>435</v>
      </c>
      <c r="B7" s="37" t="s">
        <v>436</v>
      </c>
    </row>
    <row r="8" spans="1:2" x14ac:dyDescent="0.25">
      <c r="A8" s="37" t="s">
        <v>437</v>
      </c>
      <c r="B8" s="37" t="s">
        <v>438</v>
      </c>
    </row>
    <row r="9" spans="1:2" x14ac:dyDescent="0.25">
      <c r="A9" s="37" t="s">
        <v>439</v>
      </c>
      <c r="B9" s="37" t="s">
        <v>440</v>
      </c>
    </row>
    <row r="10" spans="1:2" x14ac:dyDescent="0.25">
      <c r="A10" s="37" t="s">
        <v>441</v>
      </c>
      <c r="B10" s="37" t="s">
        <v>442</v>
      </c>
    </row>
    <row r="11" spans="1:2" x14ac:dyDescent="0.25">
      <c r="A11" s="37" t="s">
        <v>443</v>
      </c>
      <c r="B11" s="37" t="s">
        <v>444</v>
      </c>
    </row>
    <row r="12" spans="1:2" x14ac:dyDescent="0.25">
      <c r="A12" s="37" t="s">
        <v>445</v>
      </c>
      <c r="B12" s="22" t="s">
        <v>446</v>
      </c>
    </row>
    <row r="13" spans="1:2" x14ac:dyDescent="0.25">
      <c r="A13" s="37" t="s">
        <v>447</v>
      </c>
      <c r="B13" s="22" t="s">
        <v>448</v>
      </c>
    </row>
    <row r="14" spans="1:2" x14ac:dyDescent="0.25">
      <c r="A14" s="37" t="s">
        <v>449</v>
      </c>
      <c r="B14" s="37" t="s">
        <v>450</v>
      </c>
    </row>
    <row r="15" spans="1:2" x14ac:dyDescent="0.25">
      <c r="A15" s="37" t="s">
        <v>451</v>
      </c>
      <c r="B15" s="37" t="s">
        <v>452</v>
      </c>
    </row>
    <row r="16" spans="1:2" x14ac:dyDescent="0.25">
      <c r="A16" s="37" t="s">
        <v>453</v>
      </c>
      <c r="B16" s="37" t="s">
        <v>454</v>
      </c>
    </row>
    <row r="17" spans="1:2" x14ac:dyDescent="0.25">
      <c r="A17" s="37" t="s">
        <v>455</v>
      </c>
      <c r="B17" s="37" t="s">
        <v>456</v>
      </c>
    </row>
    <row r="18" spans="1:2" x14ac:dyDescent="0.25">
      <c r="A18" s="37" t="s">
        <v>457</v>
      </c>
      <c r="B18" s="37" t="s">
        <v>458</v>
      </c>
    </row>
    <row r="19" spans="1:2" x14ac:dyDescent="0.25">
      <c r="A19" s="37" t="s">
        <v>459</v>
      </c>
      <c r="B19" s="37" t="s">
        <v>460</v>
      </c>
    </row>
    <row r="20" spans="1:2" x14ac:dyDescent="0.25">
      <c r="A20" s="37" t="s">
        <v>461</v>
      </c>
      <c r="B20" s="37" t="s">
        <v>462</v>
      </c>
    </row>
    <row r="21" spans="1:2" x14ac:dyDescent="0.25">
      <c r="A21" s="37" t="s">
        <v>463</v>
      </c>
      <c r="B21" s="37" t="s">
        <v>464</v>
      </c>
    </row>
    <row r="22" spans="1:2" x14ac:dyDescent="0.25">
      <c r="A22" s="37" t="s">
        <v>465</v>
      </c>
      <c r="B22" s="37" t="s">
        <v>466</v>
      </c>
    </row>
    <row r="23" spans="1:2" x14ac:dyDescent="0.25">
      <c r="A23" s="37" t="s">
        <v>467</v>
      </c>
      <c r="B23" s="37" t="s">
        <v>468</v>
      </c>
    </row>
    <row r="24" spans="1:2" x14ac:dyDescent="0.25">
      <c r="A24" s="37" t="s">
        <v>469</v>
      </c>
      <c r="B24" s="37" t="s">
        <v>470</v>
      </c>
    </row>
    <row r="25" spans="1:2" x14ac:dyDescent="0.25">
      <c r="A25" s="37" t="s">
        <v>471</v>
      </c>
      <c r="B25" s="37" t="s">
        <v>472</v>
      </c>
    </row>
    <row r="26" spans="1:2" x14ac:dyDescent="0.25">
      <c r="A26" s="37" t="s">
        <v>473</v>
      </c>
      <c r="B26" s="37" t="s">
        <v>474</v>
      </c>
    </row>
    <row r="27" spans="1:2" x14ac:dyDescent="0.25">
      <c r="A27" s="37" t="s">
        <v>475</v>
      </c>
      <c r="B27" s="37" t="s">
        <v>476</v>
      </c>
    </row>
    <row r="28" spans="1:2" x14ac:dyDescent="0.25">
      <c r="A28" s="37" t="s">
        <v>477</v>
      </c>
      <c r="B28" s="37" t="s">
        <v>478</v>
      </c>
    </row>
    <row r="29" spans="1:2" x14ac:dyDescent="0.25">
      <c r="A29" s="37" t="s">
        <v>479</v>
      </c>
      <c r="B29" s="37" t="s">
        <v>480</v>
      </c>
    </row>
    <row r="30" spans="1:2" x14ac:dyDescent="0.25">
      <c r="A30" s="37" t="s">
        <v>481</v>
      </c>
      <c r="B30" s="37" t="s">
        <v>482</v>
      </c>
    </row>
    <row r="31" spans="1:2" x14ac:dyDescent="0.25">
      <c r="A31" s="37" t="s">
        <v>483</v>
      </c>
      <c r="B31" s="37" t="s">
        <v>484</v>
      </c>
    </row>
    <row r="32" spans="1:2" x14ac:dyDescent="0.25">
      <c r="A32" s="37" t="s">
        <v>485</v>
      </c>
      <c r="B32" s="37" t="s">
        <v>486</v>
      </c>
    </row>
    <row r="33" spans="1:2" x14ac:dyDescent="0.25">
      <c r="A33" s="37" t="s">
        <v>487</v>
      </c>
      <c r="B33" s="37" t="s">
        <v>488</v>
      </c>
    </row>
    <row r="34" spans="1:2" x14ac:dyDescent="0.25">
      <c r="A34" s="37" t="s">
        <v>489</v>
      </c>
      <c r="B34" s="37" t="s">
        <v>490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01"/>
  <sheetViews>
    <sheetView workbookViewId="0">
      <selection activeCell="G18" sqref="G18"/>
    </sheetView>
  </sheetViews>
  <sheetFormatPr defaultRowHeight="15" x14ac:dyDescent="0.25"/>
  <cols>
    <col min="1" max="1" width="18.140625" bestFit="1" customWidth="1"/>
    <col min="2" max="2" width="9" bestFit="1" customWidth="1"/>
    <col min="3" max="3" width="9.85546875" bestFit="1" customWidth="1"/>
    <col min="4" max="4" width="12.28515625" bestFit="1" customWidth="1"/>
    <col min="5" max="5" width="13.42578125" bestFit="1" customWidth="1"/>
    <col min="18" max="18" width="20" bestFit="1" customWidth="1"/>
    <col min="19" max="19" width="12.28515625" bestFit="1" customWidth="1"/>
    <col min="23" max="23" width="18.140625" bestFit="1" customWidth="1"/>
  </cols>
  <sheetData>
    <row r="1" spans="1:23" x14ac:dyDescent="0.25">
      <c r="A1" s="38" t="s">
        <v>424</v>
      </c>
      <c r="B1" s="38" t="s">
        <v>423</v>
      </c>
      <c r="C1" s="38" t="s">
        <v>491</v>
      </c>
      <c r="D1" s="38" t="s">
        <v>492</v>
      </c>
      <c r="E1" s="38" t="s">
        <v>493</v>
      </c>
      <c r="Q1" s="39" t="s">
        <v>494</v>
      </c>
      <c r="R1" s="39" t="s">
        <v>495</v>
      </c>
      <c r="S1" s="39" t="s">
        <v>492</v>
      </c>
      <c r="U1" s="39" t="s">
        <v>494</v>
      </c>
      <c r="V1" s="39" t="s">
        <v>496</v>
      </c>
      <c r="W1" s="39" t="s">
        <v>497</v>
      </c>
    </row>
    <row r="2" spans="1:23" x14ac:dyDescent="0.25">
      <c r="A2" t="s">
        <v>426</v>
      </c>
      <c r="B2" t="str">
        <f>IF(A2="","",IFERROR(INDEX(Streams!$A:$A, MATCH(A2, Streams!$B:$B, 0)), "enter the stream name"))</f>
        <v>S1</v>
      </c>
      <c r="C2" t="s">
        <v>498</v>
      </c>
      <c r="D2" t="str">
        <f t="shared" ref="D2:D33" si="0">IF(C2="","",IFERROR(INDEX($S:$S, MATCH(C2, $R:$R, 0)), "enter input or output"))</f>
        <v>Input</v>
      </c>
      <c r="E2" t="s">
        <v>499</v>
      </c>
      <c r="Q2" s="36">
        <v>1</v>
      </c>
      <c r="R2" s="36" t="s">
        <v>498</v>
      </c>
      <c r="S2" s="37" t="s">
        <v>500</v>
      </c>
      <c r="U2" s="37">
        <v>1</v>
      </c>
      <c r="V2" s="37" t="s">
        <v>501</v>
      </c>
      <c r="W2" s="37" t="s">
        <v>499</v>
      </c>
    </row>
    <row r="3" spans="1:23" x14ac:dyDescent="0.25">
      <c r="A3" t="s">
        <v>430</v>
      </c>
      <c r="B3" t="str">
        <f>IF(A3="","",IFERROR(INDEX(Streams!$A:$A, MATCH(A3, Streams!$B:$B, 0)), "enter the stream name"))</f>
        <v>S3</v>
      </c>
      <c r="C3" t="s">
        <v>502</v>
      </c>
      <c r="D3" t="str">
        <f t="shared" si="0"/>
        <v>Output</v>
      </c>
      <c r="E3" t="s">
        <v>499</v>
      </c>
      <c r="Q3" s="36">
        <v>2</v>
      </c>
      <c r="R3" s="36" t="s">
        <v>503</v>
      </c>
      <c r="S3" s="37" t="s">
        <v>500</v>
      </c>
      <c r="U3" s="37">
        <v>2</v>
      </c>
      <c r="V3" s="37" t="s">
        <v>501</v>
      </c>
      <c r="W3" s="37" t="s">
        <v>504</v>
      </c>
    </row>
    <row r="4" spans="1:23" x14ac:dyDescent="0.25">
      <c r="A4" t="s">
        <v>434</v>
      </c>
      <c r="B4" t="str">
        <f>IF(A4="","",IFERROR(INDEX(Streams!$A:$A, MATCH(A4, Streams!$B:$B, 0)), "enter the stream name"))</f>
        <v>S5</v>
      </c>
      <c r="C4" t="s">
        <v>505</v>
      </c>
      <c r="D4" t="str">
        <f t="shared" si="0"/>
        <v>Input</v>
      </c>
      <c r="E4" t="s">
        <v>499</v>
      </c>
      <c r="Q4" s="36">
        <v>3</v>
      </c>
      <c r="R4" s="36" t="s">
        <v>505</v>
      </c>
      <c r="S4" s="37" t="s">
        <v>500</v>
      </c>
      <c r="U4" s="37">
        <v>3</v>
      </c>
      <c r="V4" s="37" t="s">
        <v>501</v>
      </c>
      <c r="W4" s="37" t="s">
        <v>506</v>
      </c>
    </row>
    <row r="5" spans="1:23" x14ac:dyDescent="0.25">
      <c r="A5" t="s">
        <v>436</v>
      </c>
      <c r="B5" t="str">
        <f>IF(A5="","",IFERROR(INDEX(Streams!$A:$A, MATCH(A5, Streams!$B:$B, 0)), "enter the stream name"))</f>
        <v>S6</v>
      </c>
      <c r="C5" t="s">
        <v>503</v>
      </c>
      <c r="D5" t="str">
        <f t="shared" si="0"/>
        <v>Input</v>
      </c>
      <c r="E5" t="s">
        <v>499</v>
      </c>
      <c r="Q5" s="36">
        <v>4</v>
      </c>
      <c r="R5" s="36" t="s">
        <v>507</v>
      </c>
      <c r="S5" s="37" t="s">
        <v>508</v>
      </c>
      <c r="U5" s="37">
        <v>4</v>
      </c>
      <c r="V5" s="37" t="s">
        <v>501</v>
      </c>
      <c r="W5" s="37" t="s">
        <v>509</v>
      </c>
    </row>
    <row r="6" spans="1:23" x14ac:dyDescent="0.25">
      <c r="A6" t="s">
        <v>450</v>
      </c>
      <c r="B6" t="str">
        <f>IF(A6="","",IFERROR(INDEX(Streams!$A:$A, MATCH(A6, Streams!$B:$B, 0)), "enter the stream name"))</f>
        <v>S13</v>
      </c>
      <c r="C6" t="s">
        <v>503</v>
      </c>
      <c r="D6" t="str">
        <f t="shared" si="0"/>
        <v>Input</v>
      </c>
      <c r="E6" t="s">
        <v>499</v>
      </c>
      <c r="Q6" s="36">
        <v>5</v>
      </c>
      <c r="R6" s="37" t="s">
        <v>510</v>
      </c>
      <c r="S6" s="37" t="s">
        <v>508</v>
      </c>
    </row>
    <row r="7" spans="1:23" x14ac:dyDescent="0.25">
      <c r="A7" t="s">
        <v>448</v>
      </c>
      <c r="B7" t="str">
        <f>IF(A7="","",IFERROR(INDEX(Streams!$A:$A, MATCH(A7, Streams!$B:$B, 0)), "enter the stream name"))</f>
        <v>S12</v>
      </c>
      <c r="C7" t="s">
        <v>507</v>
      </c>
      <c r="D7" t="str">
        <f t="shared" si="0"/>
        <v>Output</v>
      </c>
      <c r="E7" t="s">
        <v>499</v>
      </c>
      <c r="Q7" s="36">
        <v>6</v>
      </c>
      <c r="R7" s="36" t="s">
        <v>502</v>
      </c>
      <c r="S7" s="37" t="s">
        <v>508</v>
      </c>
    </row>
    <row r="8" spans="1:23" x14ac:dyDescent="0.25">
      <c r="A8" t="s">
        <v>456</v>
      </c>
      <c r="B8" t="str">
        <f>IF(A8="","",IFERROR(INDEX(Streams!$A:$A, MATCH(A8, Streams!$B:$B, 0)), "enter the stream name"))</f>
        <v>S16</v>
      </c>
      <c r="C8" t="s">
        <v>507</v>
      </c>
      <c r="D8" t="str">
        <f t="shared" si="0"/>
        <v>Output</v>
      </c>
      <c r="E8" t="s">
        <v>499</v>
      </c>
    </row>
    <row r="9" spans="1:23" x14ac:dyDescent="0.25">
      <c r="A9" t="s">
        <v>458</v>
      </c>
      <c r="B9" t="str">
        <f>IF(A9="","",IFERROR(INDEX(Streams!$A:$A, MATCH(A9, Streams!$B:$B, 0)), "enter the stream name"))</f>
        <v>S17</v>
      </c>
      <c r="C9" t="s">
        <v>503</v>
      </c>
      <c r="D9" t="str">
        <f t="shared" si="0"/>
        <v>Input</v>
      </c>
      <c r="E9" t="s">
        <v>499</v>
      </c>
    </row>
    <row r="10" spans="1:23" x14ac:dyDescent="0.25">
      <c r="A10" t="s">
        <v>466</v>
      </c>
      <c r="B10" t="str">
        <f>IF(A10="","",IFERROR(INDEX(Streams!$A:$A, MATCH(A10, Streams!$B:$B, 0)), "enter the stream name"))</f>
        <v>S21</v>
      </c>
      <c r="C10" t="s">
        <v>502</v>
      </c>
      <c r="D10" t="str">
        <f t="shared" si="0"/>
        <v>Output</v>
      </c>
      <c r="E10" t="s">
        <v>499</v>
      </c>
    </row>
    <row r="11" spans="1:23" x14ac:dyDescent="0.25">
      <c r="A11" t="s">
        <v>468</v>
      </c>
      <c r="B11" t="str">
        <f>IF(A11="","",IFERROR(INDEX(Streams!$A:$A, MATCH(A11, Streams!$B:$B, 0)), "enter the stream name"))</f>
        <v>S22</v>
      </c>
      <c r="C11" t="s">
        <v>507</v>
      </c>
      <c r="D11" t="str">
        <f t="shared" si="0"/>
        <v>Output</v>
      </c>
      <c r="E11" t="s">
        <v>499</v>
      </c>
    </row>
    <row r="12" spans="1:23" x14ac:dyDescent="0.25">
      <c r="A12" t="s">
        <v>474</v>
      </c>
      <c r="B12" t="str">
        <f>IF(A12="","",IFERROR(INDEX(Streams!$A:$A, MATCH(A12, Streams!$B:$B, 0)), "enter the stream name"))</f>
        <v>S25</v>
      </c>
      <c r="C12" t="s">
        <v>503</v>
      </c>
      <c r="D12" t="str">
        <f t="shared" si="0"/>
        <v>Input</v>
      </c>
      <c r="E12" t="s">
        <v>499</v>
      </c>
    </row>
    <row r="13" spans="1:23" x14ac:dyDescent="0.25">
      <c r="A13" t="s">
        <v>472</v>
      </c>
      <c r="B13" t="str">
        <f>IF(A13="","",IFERROR(INDEX(Streams!$A:$A, MATCH(A13, Streams!$B:$B, 0)), "enter the stream name"))</f>
        <v>S24</v>
      </c>
      <c r="C13" t="s">
        <v>507</v>
      </c>
      <c r="D13" t="str">
        <f t="shared" si="0"/>
        <v>Output</v>
      </c>
      <c r="E13" t="s">
        <v>499</v>
      </c>
    </row>
    <row r="14" spans="1:23" x14ac:dyDescent="0.25">
      <c r="A14" t="s">
        <v>478</v>
      </c>
      <c r="B14" t="str">
        <f>IF(A14="","",IFERROR(INDEX(Streams!$A:$A, MATCH(A14, Streams!$B:$B, 0)), "enter the stream name"))</f>
        <v>S27</v>
      </c>
      <c r="C14" t="s">
        <v>507</v>
      </c>
      <c r="D14" t="str">
        <f t="shared" si="0"/>
        <v>Output</v>
      </c>
      <c r="E14" t="s">
        <v>499</v>
      </c>
    </row>
    <row r="15" spans="1:23" x14ac:dyDescent="0.25">
      <c r="A15" t="s">
        <v>486</v>
      </c>
      <c r="B15" t="str">
        <f>IF(A15="","",IFERROR(INDEX(Streams!$A:$A, MATCH(A15, Streams!$B:$B, 0)), "enter the stream name"))</f>
        <v>S31</v>
      </c>
      <c r="C15" t="s">
        <v>507</v>
      </c>
      <c r="D15" t="str">
        <f t="shared" si="0"/>
        <v>Output</v>
      </c>
      <c r="E15" t="s">
        <v>499</v>
      </c>
    </row>
    <row r="16" spans="1:23" x14ac:dyDescent="0.25">
      <c r="A16" t="s">
        <v>488</v>
      </c>
      <c r="B16" t="str">
        <f>IF(A16="","",IFERROR(INDEX(Streams!$A:$A, MATCH(A16, Streams!$B:$B, 0)), "enter the stream name"))</f>
        <v>S32</v>
      </c>
      <c r="C16" t="s">
        <v>510</v>
      </c>
      <c r="D16" t="str">
        <f t="shared" si="0"/>
        <v>Output</v>
      </c>
      <c r="E16" t="s">
        <v>504</v>
      </c>
    </row>
    <row r="17" spans="1:5" x14ac:dyDescent="0.25">
      <c r="A17" t="s">
        <v>490</v>
      </c>
      <c r="B17" t="str">
        <f>IF(A17="","",IFERROR(INDEX(Streams!$A:$A, MATCH(A17, Streams!$B:$B, 0)), "enter the stream name"))</f>
        <v>S33</v>
      </c>
      <c r="C17" t="s">
        <v>507</v>
      </c>
      <c r="D17" t="str">
        <f t="shared" si="0"/>
        <v>Output</v>
      </c>
      <c r="E17" t="s">
        <v>499</v>
      </c>
    </row>
    <row r="18" spans="1:5" x14ac:dyDescent="0.25">
      <c r="B18" t="str">
        <f>IF(A18="","",IFERROR(INDEX(Streams!$A:$A, MATCH(A18, Streams!$B:$B, 0)), "enter the stream name"))</f>
        <v/>
      </c>
      <c r="D18" t="str">
        <f t="shared" si="0"/>
        <v/>
      </c>
    </row>
    <row r="19" spans="1:5" x14ac:dyDescent="0.25">
      <c r="B19" t="str">
        <f>IF(A19="","",IFERROR(INDEX(Streams!$A:$A, MATCH(A19, Streams!$B:$B, 0)), "enter the stream name"))</f>
        <v/>
      </c>
      <c r="D19" t="str">
        <f t="shared" si="0"/>
        <v/>
      </c>
    </row>
    <row r="20" spans="1:5" x14ac:dyDescent="0.25">
      <c r="B20" t="str">
        <f>IF(A20="","",IFERROR(INDEX(Streams!$A:$A, MATCH(A20, Streams!$B:$B, 0)), "enter the stream name"))</f>
        <v/>
      </c>
      <c r="D20" t="str">
        <f t="shared" si="0"/>
        <v/>
      </c>
    </row>
    <row r="21" spans="1:5" x14ac:dyDescent="0.25">
      <c r="B21" t="str">
        <f>IF(A21="","",IFERROR(INDEX(Streams!$A:$A, MATCH(A21, Streams!$B:$B, 0)), "enter the stream name"))</f>
        <v/>
      </c>
      <c r="D21" t="str">
        <f t="shared" si="0"/>
        <v/>
      </c>
    </row>
    <row r="22" spans="1:5" x14ac:dyDescent="0.25">
      <c r="B22" t="str">
        <f>IF(A22="","",IFERROR(INDEX(Streams!$A:$A, MATCH(A22, Streams!$B:$B, 0)), "enter the stream name"))</f>
        <v/>
      </c>
      <c r="D22" t="str">
        <f t="shared" si="0"/>
        <v/>
      </c>
    </row>
    <row r="23" spans="1:5" x14ac:dyDescent="0.25">
      <c r="B23" t="str">
        <f>IF(A23="","",IFERROR(INDEX(Streams!$A:$A, MATCH(A23, Streams!$B:$B, 0)), "enter the stream name"))</f>
        <v/>
      </c>
      <c r="D23" t="str">
        <f t="shared" si="0"/>
        <v/>
      </c>
    </row>
    <row r="24" spans="1:5" x14ac:dyDescent="0.25">
      <c r="B24" t="str">
        <f>IF(A24="","",IFERROR(INDEX(Streams!$A:$A, MATCH(A24, Streams!$B:$B, 0)), "enter the stream name"))</f>
        <v/>
      </c>
      <c r="D24" t="str">
        <f t="shared" si="0"/>
        <v/>
      </c>
    </row>
    <row r="25" spans="1:5" x14ac:dyDescent="0.25">
      <c r="B25" t="str">
        <f>IF(A25="","",IFERROR(INDEX(Streams!$A:$A, MATCH(A25, Streams!$B:$B, 0)), "enter the stream name"))</f>
        <v/>
      </c>
      <c r="D25" t="str">
        <f t="shared" si="0"/>
        <v/>
      </c>
    </row>
    <row r="26" spans="1:5" x14ac:dyDescent="0.25">
      <c r="B26" t="str">
        <f>IF(A26="","",IFERROR(INDEX(Streams!$A:$A, MATCH(A26, Streams!$B:$B, 0)), "enter the stream name"))</f>
        <v/>
      </c>
      <c r="D26" t="str">
        <f t="shared" si="0"/>
        <v/>
      </c>
    </row>
    <row r="27" spans="1:5" x14ac:dyDescent="0.25">
      <c r="B27" t="str">
        <f>IF(A27="","",IFERROR(INDEX(Streams!$A:$A, MATCH(A27, Streams!$B:$B, 0)), "enter the stream name"))</f>
        <v/>
      </c>
      <c r="D27" t="str">
        <f t="shared" si="0"/>
        <v/>
      </c>
    </row>
    <row r="28" spans="1:5" x14ac:dyDescent="0.25">
      <c r="B28" t="str">
        <f>IF(A28="","",IFERROR(INDEX(Streams!$A:$A, MATCH(A28, Streams!$B:$B, 0)), "enter the stream name"))</f>
        <v/>
      </c>
      <c r="D28" t="str">
        <f t="shared" si="0"/>
        <v/>
      </c>
    </row>
    <row r="29" spans="1:5" x14ac:dyDescent="0.25">
      <c r="B29" t="str">
        <f>IF(A29="","",IFERROR(INDEX(Streams!$A:$A, MATCH(A29, Streams!$B:$B, 0)), "enter the stream name"))</f>
        <v/>
      </c>
      <c r="D29" t="str">
        <f t="shared" si="0"/>
        <v/>
      </c>
    </row>
    <row r="30" spans="1:5" x14ac:dyDescent="0.25">
      <c r="B30" t="str">
        <f>IF(A30="","",IFERROR(INDEX(Streams!$A:$A, MATCH(A30, Streams!$B:$B, 0)), "enter the stream name"))</f>
        <v/>
      </c>
      <c r="D30" t="str">
        <f t="shared" si="0"/>
        <v/>
      </c>
    </row>
    <row r="31" spans="1:5" x14ac:dyDescent="0.25">
      <c r="B31" t="str">
        <f>IF(A31="","",IFERROR(INDEX(Streams!$A:$A, MATCH(A31, Streams!$B:$B, 0)), "enter the stream name"))</f>
        <v/>
      </c>
      <c r="D31" t="str">
        <f t="shared" si="0"/>
        <v/>
      </c>
    </row>
    <row r="32" spans="1:5" x14ac:dyDescent="0.25">
      <c r="B32" t="str">
        <f>IF(A32="","",IFERROR(INDEX(Streams!$A:$A, MATCH(A32, Streams!$B:$B, 0)), "enter the stream name"))</f>
        <v/>
      </c>
      <c r="D32" t="str">
        <f t="shared" si="0"/>
        <v/>
      </c>
    </row>
    <row r="33" spans="2:4" x14ac:dyDescent="0.25">
      <c r="B33" t="str">
        <f>IF(A33="","",IFERROR(INDEX(Streams!$A:$A, MATCH(A33, Streams!$B:$B, 0)), "enter the stream name"))</f>
        <v/>
      </c>
      <c r="D33" t="str">
        <f t="shared" si="0"/>
        <v/>
      </c>
    </row>
    <row r="34" spans="2:4" x14ac:dyDescent="0.25">
      <c r="B34" t="str">
        <f>IF(A34="","",IFERROR(INDEX(Streams!$A:$A, MATCH(A34, Streams!$B:$B, 0)), "enter the stream name"))</f>
        <v/>
      </c>
      <c r="D34" t="str">
        <f t="shared" ref="D34:D65" si="1">IF(C34="","",IFERROR(INDEX($S:$S, MATCH(C34, $R:$R, 0)), "enter input or output"))</f>
        <v/>
      </c>
    </row>
    <row r="35" spans="2:4" x14ac:dyDescent="0.25">
      <c r="B35" t="str">
        <f>IF(A35="","",IFERROR(INDEX(Streams!$A:$A, MATCH(A35, Streams!$B:$B, 0)), "enter the stream name"))</f>
        <v/>
      </c>
      <c r="D35" t="str">
        <f t="shared" si="1"/>
        <v/>
      </c>
    </row>
    <row r="36" spans="2:4" x14ac:dyDescent="0.25">
      <c r="B36" t="str">
        <f>IF(A36="","",IFERROR(INDEX(Streams!$A:$A, MATCH(A36, Streams!$B:$B, 0)), "enter the stream name"))</f>
        <v/>
      </c>
      <c r="D36" t="str">
        <f t="shared" si="1"/>
        <v/>
      </c>
    </row>
    <row r="37" spans="2:4" x14ac:dyDescent="0.25">
      <c r="B37" t="str">
        <f>IF(A37="","",IFERROR(INDEX(Streams!$A:$A, MATCH(A37, Streams!$B:$B, 0)), "enter the stream name"))</f>
        <v/>
      </c>
      <c r="D37" t="str">
        <f t="shared" si="1"/>
        <v/>
      </c>
    </row>
    <row r="38" spans="2:4" x14ac:dyDescent="0.25">
      <c r="B38" t="str">
        <f>IF(A38="","",IFERROR(INDEX(Streams!$A:$A, MATCH(A38, Streams!$B:$B, 0)), "enter the stream name"))</f>
        <v/>
      </c>
      <c r="D38" t="str">
        <f t="shared" si="1"/>
        <v/>
      </c>
    </row>
    <row r="39" spans="2:4" x14ac:dyDescent="0.25">
      <c r="B39" t="str">
        <f>IF(A39="","",IFERROR(INDEX(Streams!$A:$A, MATCH(A39, Streams!$B:$B, 0)), "enter the stream name"))</f>
        <v/>
      </c>
      <c r="D39" t="str">
        <f t="shared" si="1"/>
        <v/>
      </c>
    </row>
    <row r="40" spans="2:4" x14ac:dyDescent="0.25">
      <c r="B40" t="str">
        <f>IF(A40="","",IFERROR(INDEX(Streams!$A:$A, MATCH(A40, Streams!$B:$B, 0)), "enter the stream name"))</f>
        <v/>
      </c>
      <c r="D40" t="str">
        <f t="shared" si="1"/>
        <v/>
      </c>
    </row>
    <row r="41" spans="2:4" x14ac:dyDescent="0.25">
      <c r="B41" t="str">
        <f>IF(A41="","",IFERROR(INDEX(Streams!$A:$A, MATCH(A41, Streams!$B:$B, 0)), "enter the stream name"))</f>
        <v/>
      </c>
      <c r="D41" t="str">
        <f t="shared" si="1"/>
        <v/>
      </c>
    </row>
    <row r="42" spans="2:4" x14ac:dyDescent="0.25">
      <c r="B42" t="str">
        <f>IF(A42="","",IFERROR(INDEX(Streams!$A:$A, MATCH(A42, Streams!$B:$B, 0)), "enter the stream name"))</f>
        <v/>
      </c>
      <c r="D42" t="str">
        <f t="shared" si="1"/>
        <v/>
      </c>
    </row>
    <row r="43" spans="2:4" x14ac:dyDescent="0.25">
      <c r="B43" t="str">
        <f>IF(A43="","",IFERROR(INDEX(Streams!$A:$A, MATCH(A43, Streams!$B:$B, 0)), "enter the stream name"))</f>
        <v/>
      </c>
      <c r="D43" t="str">
        <f t="shared" si="1"/>
        <v/>
      </c>
    </row>
    <row r="44" spans="2:4" x14ac:dyDescent="0.25">
      <c r="B44" t="str">
        <f>IF(A44="","",IFERROR(INDEX(Streams!$A:$A, MATCH(A44, Streams!$B:$B, 0)), "enter the stream name"))</f>
        <v/>
      </c>
      <c r="D44" t="str">
        <f t="shared" si="1"/>
        <v/>
      </c>
    </row>
    <row r="45" spans="2:4" x14ac:dyDescent="0.25">
      <c r="B45" t="str">
        <f>IF(A45="","",IFERROR(INDEX(Streams!$A:$A, MATCH(A45, Streams!$B:$B, 0)), "enter the stream name"))</f>
        <v/>
      </c>
      <c r="D45" t="str">
        <f t="shared" si="1"/>
        <v/>
      </c>
    </row>
    <row r="46" spans="2:4" x14ac:dyDescent="0.25">
      <c r="B46" t="str">
        <f>IF(A46="","",IFERROR(INDEX(Streams!$A:$A, MATCH(A46, Streams!$B:$B, 0)), "enter the stream name"))</f>
        <v/>
      </c>
      <c r="D46" t="str">
        <f t="shared" si="1"/>
        <v/>
      </c>
    </row>
    <row r="47" spans="2:4" x14ac:dyDescent="0.25">
      <c r="B47" t="str">
        <f>IF(A47="","",IFERROR(INDEX(Streams!$A:$A, MATCH(A47, Streams!$B:$B, 0)), "enter the stream name"))</f>
        <v/>
      </c>
      <c r="D47" t="str">
        <f t="shared" si="1"/>
        <v/>
      </c>
    </row>
    <row r="48" spans="2:4" x14ac:dyDescent="0.25">
      <c r="B48" t="str">
        <f>IF(A48="","",IFERROR(INDEX(Streams!$A:$A, MATCH(A48, Streams!$B:$B, 0)), "enter the stream name"))</f>
        <v/>
      </c>
      <c r="D48" t="str">
        <f t="shared" si="1"/>
        <v/>
      </c>
    </row>
    <row r="49" spans="2:4" x14ac:dyDescent="0.25">
      <c r="B49" t="str">
        <f>IF(A49="","",IFERROR(INDEX(Streams!$A:$A, MATCH(A49, Streams!$B:$B, 0)), "enter the stream name"))</f>
        <v/>
      </c>
      <c r="D49" t="str">
        <f t="shared" si="1"/>
        <v/>
      </c>
    </row>
    <row r="50" spans="2:4" x14ac:dyDescent="0.25">
      <c r="B50" t="str">
        <f>IF(A50="","",IFERROR(INDEX(Streams!$A:$A, MATCH(A50, Streams!$B:$B, 0)), "enter the stream name"))</f>
        <v/>
      </c>
      <c r="D50" t="str">
        <f t="shared" si="1"/>
        <v/>
      </c>
    </row>
    <row r="51" spans="2:4" x14ac:dyDescent="0.25">
      <c r="B51" t="str">
        <f>IF(A51="","",IFERROR(INDEX(Streams!$A:$A, MATCH(A51, Streams!$B:$B, 0)), "enter the stream name"))</f>
        <v/>
      </c>
      <c r="D51" t="str">
        <f t="shared" si="1"/>
        <v/>
      </c>
    </row>
    <row r="52" spans="2:4" x14ac:dyDescent="0.25">
      <c r="B52" t="str">
        <f>IF(A52="","",IFERROR(INDEX(Streams!$A:$A, MATCH(A52, Streams!$B:$B, 0)), "enter the stream name"))</f>
        <v/>
      </c>
      <c r="D52" t="str">
        <f t="shared" si="1"/>
        <v/>
      </c>
    </row>
    <row r="53" spans="2:4" x14ac:dyDescent="0.25">
      <c r="B53" t="str">
        <f>IF(A53="","",IFERROR(INDEX(Streams!$A:$A, MATCH(A53, Streams!$B:$B, 0)), "enter the stream name"))</f>
        <v/>
      </c>
      <c r="D53" t="str">
        <f t="shared" si="1"/>
        <v/>
      </c>
    </row>
    <row r="54" spans="2:4" x14ac:dyDescent="0.25">
      <c r="B54" t="str">
        <f>IF(A54="","",IFERROR(INDEX(Streams!$A:$A, MATCH(A54, Streams!$B:$B, 0)), "enter the stream name"))</f>
        <v/>
      </c>
      <c r="D54" t="str">
        <f t="shared" si="1"/>
        <v/>
      </c>
    </row>
    <row r="55" spans="2:4" x14ac:dyDescent="0.25">
      <c r="B55" t="str">
        <f>IF(A55="","",IFERROR(INDEX(Streams!$A:$A, MATCH(A55, Streams!$B:$B, 0)), "enter the stream name"))</f>
        <v/>
      </c>
      <c r="D55" t="str">
        <f t="shared" si="1"/>
        <v/>
      </c>
    </row>
    <row r="56" spans="2:4" x14ac:dyDescent="0.25">
      <c r="B56" t="str">
        <f>IF(A56="","",IFERROR(INDEX(Streams!$A:$A, MATCH(A56, Streams!$B:$B, 0)), "enter the stream name"))</f>
        <v/>
      </c>
      <c r="D56" t="str">
        <f t="shared" si="1"/>
        <v/>
      </c>
    </row>
    <row r="57" spans="2:4" x14ac:dyDescent="0.25">
      <c r="B57" t="str">
        <f>IF(A57="","",IFERROR(INDEX(Streams!$A:$A, MATCH(A57, Streams!$B:$B, 0)), "enter the stream name"))</f>
        <v/>
      </c>
      <c r="D57" t="str">
        <f t="shared" si="1"/>
        <v/>
      </c>
    </row>
    <row r="58" spans="2:4" x14ac:dyDescent="0.25">
      <c r="B58" t="str">
        <f>IF(A58="","",IFERROR(INDEX(Streams!$A:$A, MATCH(A58, Streams!$B:$B, 0)), "enter the stream name"))</f>
        <v/>
      </c>
      <c r="D58" t="str">
        <f t="shared" si="1"/>
        <v/>
      </c>
    </row>
    <row r="59" spans="2:4" x14ac:dyDescent="0.25">
      <c r="B59" t="str">
        <f>IF(A59="","",IFERROR(INDEX(Streams!$A:$A, MATCH(A59, Streams!$B:$B, 0)), "enter the stream name"))</f>
        <v/>
      </c>
      <c r="D59" t="str">
        <f t="shared" si="1"/>
        <v/>
      </c>
    </row>
    <row r="60" spans="2:4" x14ac:dyDescent="0.25">
      <c r="B60" t="str">
        <f>IF(A60="","",IFERROR(INDEX(Streams!$A:$A, MATCH(A60, Streams!$B:$B, 0)), "enter the stream name"))</f>
        <v/>
      </c>
      <c r="D60" t="str">
        <f t="shared" si="1"/>
        <v/>
      </c>
    </row>
    <row r="61" spans="2:4" x14ac:dyDescent="0.25">
      <c r="B61" t="str">
        <f>IF(A61="","",IFERROR(INDEX(Streams!$A:$A, MATCH(A61, Streams!$B:$B, 0)), "enter the stream name"))</f>
        <v/>
      </c>
      <c r="D61" t="str">
        <f t="shared" si="1"/>
        <v/>
      </c>
    </row>
    <row r="62" spans="2:4" x14ac:dyDescent="0.25">
      <c r="B62" t="str">
        <f>IF(A62="","",IFERROR(INDEX(Streams!$A:$A, MATCH(A62, Streams!$B:$B, 0)), "enter the stream name"))</f>
        <v/>
      </c>
      <c r="D62" t="str">
        <f t="shared" si="1"/>
        <v/>
      </c>
    </row>
    <row r="63" spans="2:4" x14ac:dyDescent="0.25">
      <c r="B63" t="str">
        <f>IF(A63="","",IFERROR(INDEX(Streams!$A:$A, MATCH(A63, Streams!$B:$B, 0)), "enter the stream name"))</f>
        <v/>
      </c>
      <c r="D63" t="str">
        <f t="shared" si="1"/>
        <v/>
      </c>
    </row>
    <row r="64" spans="2:4" x14ac:dyDescent="0.25">
      <c r="B64" t="str">
        <f>IF(A64="","",IFERROR(INDEX(Streams!$A:$A, MATCH(A64, Streams!$B:$B, 0)), "enter the stream name"))</f>
        <v/>
      </c>
      <c r="D64" t="str">
        <f t="shared" si="1"/>
        <v/>
      </c>
    </row>
    <row r="65" spans="2:4" x14ac:dyDescent="0.25">
      <c r="B65" t="str">
        <f>IF(A65="","",IFERROR(INDEX(Streams!$A:$A, MATCH(A65, Streams!$B:$B, 0)), "enter the stream name"))</f>
        <v/>
      </c>
      <c r="D65" t="str">
        <f t="shared" si="1"/>
        <v/>
      </c>
    </row>
    <row r="66" spans="2:4" x14ac:dyDescent="0.25">
      <c r="B66" t="str">
        <f>IF(A66="","",IFERROR(INDEX(Streams!$A:$A, MATCH(A66, Streams!$B:$B, 0)), "enter the stream name"))</f>
        <v/>
      </c>
      <c r="D66" t="str">
        <f t="shared" ref="D66:D97" si="2">IF(C66="","",IFERROR(INDEX($S:$S, MATCH(C66, $R:$R, 0)), "enter input or output"))</f>
        <v/>
      </c>
    </row>
    <row r="67" spans="2:4" x14ac:dyDescent="0.25">
      <c r="B67" t="str">
        <f>IF(A67="","",IFERROR(INDEX(Streams!$A:$A, MATCH(A67, Streams!$B:$B, 0)), "enter the stream name"))</f>
        <v/>
      </c>
      <c r="D67" t="str">
        <f t="shared" si="2"/>
        <v/>
      </c>
    </row>
    <row r="68" spans="2:4" x14ac:dyDescent="0.25">
      <c r="B68" t="str">
        <f>IF(A68="","",IFERROR(INDEX(Streams!$A:$A, MATCH(A68, Streams!$B:$B, 0)), "enter the stream name"))</f>
        <v/>
      </c>
      <c r="D68" t="str">
        <f t="shared" si="2"/>
        <v/>
      </c>
    </row>
    <row r="69" spans="2:4" x14ac:dyDescent="0.25">
      <c r="B69" t="str">
        <f>IF(A69="","",IFERROR(INDEX(Streams!$A:$A, MATCH(A69, Streams!$B:$B, 0)), "enter the stream name"))</f>
        <v/>
      </c>
      <c r="D69" t="str">
        <f t="shared" si="2"/>
        <v/>
      </c>
    </row>
    <row r="70" spans="2:4" x14ac:dyDescent="0.25">
      <c r="B70" t="str">
        <f>IF(A70="","",IFERROR(INDEX(Streams!$A:$A, MATCH(A70, Streams!$B:$B, 0)), "enter the stream name"))</f>
        <v/>
      </c>
      <c r="D70" t="str">
        <f t="shared" si="2"/>
        <v/>
      </c>
    </row>
    <row r="71" spans="2:4" x14ac:dyDescent="0.25">
      <c r="B71" t="str">
        <f>IF(A71="","",IFERROR(INDEX(Streams!$A:$A, MATCH(A71, Streams!$B:$B, 0)), "enter the stream name"))</f>
        <v/>
      </c>
      <c r="D71" t="str">
        <f t="shared" si="2"/>
        <v/>
      </c>
    </row>
    <row r="72" spans="2:4" x14ac:dyDescent="0.25">
      <c r="B72" t="str">
        <f>IF(A72="","",IFERROR(INDEX(Streams!$A:$A, MATCH(A72, Streams!$B:$B, 0)), "enter the stream name"))</f>
        <v/>
      </c>
      <c r="D72" t="str">
        <f t="shared" si="2"/>
        <v/>
      </c>
    </row>
    <row r="73" spans="2:4" x14ac:dyDescent="0.25">
      <c r="B73" t="str">
        <f>IF(A73="","",IFERROR(INDEX(Streams!$A:$A, MATCH(A73, Streams!$B:$B, 0)), "enter the stream name"))</f>
        <v/>
      </c>
      <c r="D73" t="str">
        <f t="shared" si="2"/>
        <v/>
      </c>
    </row>
    <row r="74" spans="2:4" x14ac:dyDescent="0.25">
      <c r="B74" t="str">
        <f>IF(A74="","",IFERROR(INDEX(Streams!$A:$A, MATCH(A74, Streams!$B:$B, 0)), "enter the stream name"))</f>
        <v/>
      </c>
      <c r="D74" t="str">
        <f t="shared" si="2"/>
        <v/>
      </c>
    </row>
    <row r="75" spans="2:4" x14ac:dyDescent="0.25">
      <c r="B75" t="str">
        <f>IF(A75="","",IFERROR(INDEX(Streams!$A:$A, MATCH(A75, Streams!$B:$B, 0)), "enter the stream name"))</f>
        <v/>
      </c>
      <c r="D75" t="str">
        <f t="shared" si="2"/>
        <v/>
      </c>
    </row>
    <row r="76" spans="2:4" x14ac:dyDescent="0.25">
      <c r="B76" t="str">
        <f>IF(A76="","",IFERROR(INDEX(Streams!$A:$A, MATCH(A76, Streams!$B:$B, 0)), "enter the stream name"))</f>
        <v/>
      </c>
      <c r="D76" t="str">
        <f t="shared" si="2"/>
        <v/>
      </c>
    </row>
    <row r="77" spans="2:4" x14ac:dyDescent="0.25">
      <c r="B77" t="str">
        <f>IF(A77="","",IFERROR(INDEX(Streams!$A:$A, MATCH(A77, Streams!$B:$B, 0)), "enter the stream name"))</f>
        <v/>
      </c>
      <c r="D77" t="str">
        <f t="shared" si="2"/>
        <v/>
      </c>
    </row>
    <row r="78" spans="2:4" x14ac:dyDescent="0.25">
      <c r="B78" t="str">
        <f>IF(A78="","",IFERROR(INDEX(Streams!$A:$A, MATCH(A78, Streams!$B:$B, 0)), "enter the stream name"))</f>
        <v/>
      </c>
      <c r="D78" t="str">
        <f t="shared" si="2"/>
        <v/>
      </c>
    </row>
    <row r="79" spans="2:4" x14ac:dyDescent="0.25">
      <c r="B79" t="str">
        <f>IF(A79="","",IFERROR(INDEX(Streams!$A:$A, MATCH(A79, Streams!$B:$B, 0)), "enter the stream name"))</f>
        <v/>
      </c>
      <c r="D79" t="str">
        <f t="shared" si="2"/>
        <v/>
      </c>
    </row>
    <row r="80" spans="2:4" x14ac:dyDescent="0.25">
      <c r="B80" t="str">
        <f>IF(A80="","",IFERROR(INDEX(Streams!$A:$A, MATCH(A80, Streams!$B:$B, 0)), "enter the stream name"))</f>
        <v/>
      </c>
      <c r="D80" t="str">
        <f t="shared" si="2"/>
        <v/>
      </c>
    </row>
    <row r="81" spans="2:4" x14ac:dyDescent="0.25">
      <c r="B81" t="str">
        <f>IF(A81="","",IFERROR(INDEX(Streams!$A:$A, MATCH(A81, Streams!$B:$B, 0)), "enter the stream name"))</f>
        <v/>
      </c>
      <c r="D81" t="str">
        <f t="shared" si="2"/>
        <v/>
      </c>
    </row>
    <row r="82" spans="2:4" x14ac:dyDescent="0.25">
      <c r="B82" t="str">
        <f>IF(A82="","",IFERROR(INDEX(Streams!$A:$A, MATCH(A82, Streams!$B:$B, 0)), "enter the stream name"))</f>
        <v/>
      </c>
      <c r="D82" t="str">
        <f t="shared" si="2"/>
        <v/>
      </c>
    </row>
    <row r="83" spans="2:4" x14ac:dyDescent="0.25">
      <c r="B83" t="str">
        <f>IF(A83="","",IFERROR(INDEX(Streams!$A:$A, MATCH(A83, Streams!$B:$B, 0)), "enter the stream name"))</f>
        <v/>
      </c>
      <c r="D83" t="str">
        <f t="shared" si="2"/>
        <v/>
      </c>
    </row>
    <row r="84" spans="2:4" x14ac:dyDescent="0.25">
      <c r="B84" t="str">
        <f>IF(A84="","",IFERROR(INDEX(Streams!$A:$A, MATCH(A84, Streams!$B:$B, 0)), "enter the stream name"))</f>
        <v/>
      </c>
      <c r="D84" t="str">
        <f t="shared" si="2"/>
        <v/>
      </c>
    </row>
    <row r="85" spans="2:4" x14ac:dyDescent="0.25">
      <c r="B85" t="str">
        <f>IF(A85="","",IFERROR(INDEX(Streams!$A:$A, MATCH(A85, Streams!$B:$B, 0)), "enter the stream name"))</f>
        <v/>
      </c>
      <c r="D85" t="str">
        <f t="shared" si="2"/>
        <v/>
      </c>
    </row>
    <row r="86" spans="2:4" x14ac:dyDescent="0.25">
      <c r="B86" t="str">
        <f>IF(A86="","",IFERROR(INDEX(Streams!$A:$A, MATCH(A86, Streams!$B:$B, 0)), "enter the stream name"))</f>
        <v/>
      </c>
      <c r="D86" t="str">
        <f t="shared" si="2"/>
        <v/>
      </c>
    </row>
    <row r="87" spans="2:4" x14ac:dyDescent="0.25">
      <c r="B87" t="str">
        <f>IF(A87="","",IFERROR(INDEX(Streams!$A:$A, MATCH(A87, Streams!$B:$B, 0)), "enter the stream name"))</f>
        <v/>
      </c>
      <c r="D87" t="str">
        <f t="shared" si="2"/>
        <v/>
      </c>
    </row>
    <row r="88" spans="2:4" x14ac:dyDescent="0.25">
      <c r="B88" t="str">
        <f>IF(A88="","",IFERROR(INDEX(Streams!$A:$A, MATCH(A88, Streams!$B:$B, 0)), "enter the stream name"))</f>
        <v/>
      </c>
      <c r="D88" t="str">
        <f t="shared" si="2"/>
        <v/>
      </c>
    </row>
    <row r="89" spans="2:4" x14ac:dyDescent="0.25">
      <c r="B89" t="str">
        <f>IF(A89="","",IFERROR(INDEX(Streams!$A:$A, MATCH(A89, Streams!$B:$B, 0)), "enter the stream name"))</f>
        <v/>
      </c>
      <c r="D89" t="str">
        <f t="shared" si="2"/>
        <v/>
      </c>
    </row>
    <row r="90" spans="2:4" x14ac:dyDescent="0.25">
      <c r="B90" t="str">
        <f>IF(A90="","",IFERROR(INDEX(Streams!$A:$A, MATCH(A90, Streams!$B:$B, 0)), "enter the stream name"))</f>
        <v/>
      </c>
      <c r="D90" t="str">
        <f t="shared" si="2"/>
        <v/>
      </c>
    </row>
    <row r="91" spans="2:4" x14ac:dyDescent="0.25">
      <c r="B91" t="str">
        <f>IF(A91="","",IFERROR(INDEX(Streams!$A:$A, MATCH(A91, Streams!$B:$B, 0)), "enter the stream name"))</f>
        <v/>
      </c>
      <c r="D91" t="str">
        <f t="shared" si="2"/>
        <v/>
      </c>
    </row>
    <row r="92" spans="2:4" x14ac:dyDescent="0.25">
      <c r="B92" t="str">
        <f>IF(A92="","",IFERROR(INDEX(Streams!$A:$A, MATCH(A92, Streams!$B:$B, 0)), "enter the stream name"))</f>
        <v/>
      </c>
      <c r="D92" t="str">
        <f t="shared" si="2"/>
        <v/>
      </c>
    </row>
    <row r="93" spans="2:4" x14ac:dyDescent="0.25">
      <c r="B93" t="str">
        <f>IF(A93="","",IFERROR(INDEX(Streams!$A:$A, MATCH(A93, Streams!$B:$B, 0)), "enter the stream name"))</f>
        <v/>
      </c>
      <c r="D93" t="str">
        <f t="shared" si="2"/>
        <v/>
      </c>
    </row>
    <row r="94" spans="2:4" x14ac:dyDescent="0.25">
      <c r="B94" t="str">
        <f>IF(A94="","",IFERROR(INDEX(Streams!$A:$A, MATCH(A94, Streams!$B:$B, 0)), "enter the stream name"))</f>
        <v/>
      </c>
      <c r="D94" t="str">
        <f t="shared" si="2"/>
        <v/>
      </c>
    </row>
    <row r="95" spans="2:4" x14ac:dyDescent="0.25">
      <c r="B95" t="str">
        <f>IF(A95="","",IFERROR(INDEX(Streams!$A:$A, MATCH(A95, Streams!$B:$B, 0)), "enter the stream name"))</f>
        <v/>
      </c>
      <c r="D95" t="str">
        <f t="shared" si="2"/>
        <v/>
      </c>
    </row>
    <row r="96" spans="2:4" x14ac:dyDescent="0.25">
      <c r="B96" t="str">
        <f>IF(A96="","",IFERROR(INDEX(Streams!$A:$A, MATCH(A96, Streams!$B:$B, 0)), "enter the stream name"))</f>
        <v/>
      </c>
      <c r="D96" t="str">
        <f t="shared" si="2"/>
        <v/>
      </c>
    </row>
    <row r="97" spans="2:4" x14ac:dyDescent="0.25">
      <c r="B97" t="str">
        <f>IF(A97="","",IFERROR(INDEX(Streams!$A:$A, MATCH(A97, Streams!$B:$B, 0)), "enter the stream name"))</f>
        <v/>
      </c>
      <c r="D97" t="str">
        <f t="shared" si="2"/>
        <v/>
      </c>
    </row>
    <row r="98" spans="2:4" x14ac:dyDescent="0.25">
      <c r="B98" t="str">
        <f>IF(A98="","",IFERROR(INDEX(Streams!$A:$A, MATCH(A98, Streams!$B:$B, 0)), "enter the stream name"))</f>
        <v/>
      </c>
      <c r="D98" t="str">
        <f t="shared" ref="D98:D101" si="3">IF(C98="","",IFERROR(INDEX($S:$S, MATCH(C98, $R:$R, 0)), "enter input or output"))</f>
        <v/>
      </c>
    </row>
    <row r="99" spans="2:4" x14ac:dyDescent="0.25">
      <c r="B99" t="str">
        <f>IF(A99="","",IFERROR(INDEX(Streams!$A:$A, MATCH(A99, Streams!$B:$B, 0)), "enter the stream name"))</f>
        <v/>
      </c>
      <c r="D99" t="str">
        <f t="shared" si="3"/>
        <v/>
      </c>
    </row>
    <row r="100" spans="2:4" x14ac:dyDescent="0.25">
      <c r="B100" t="str">
        <f>IF(A100="","",IFERROR(INDEX(Streams!$A:$A, MATCH(A100, Streams!$B:$B, 0)), "enter the stream name"))</f>
        <v/>
      </c>
      <c r="D100" t="str">
        <f t="shared" si="3"/>
        <v/>
      </c>
    </row>
    <row r="101" spans="2:4" x14ac:dyDescent="0.25">
      <c r="B101" t="str">
        <f>IF(A101="","",IFERROR(INDEX(Streams!$A:$A, MATCH(A101, Streams!$B:$B, 0)), "enter the stream name"))</f>
        <v/>
      </c>
      <c r="D101" t="str">
        <f t="shared" si="3"/>
        <v/>
      </c>
    </row>
  </sheetData>
  <dataValidations count="2">
    <dataValidation type="list" showInputMessage="1" showErrorMessage="1" sqref="C2:C101" xr:uid="{00000000-0002-0000-0800-000000000000}">
      <formula1>$R$2:$R$7</formula1>
    </dataValidation>
    <dataValidation type="list" showInputMessage="1" showErrorMessage="1" sqref="E2:E101" xr:uid="{00000000-0002-0000-0800-000001000000}">
      <formula1>$W$2:$W$5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00"/>
  <sheetViews>
    <sheetView workbookViewId="0">
      <selection activeCell="R11" sqref="R11"/>
    </sheetView>
  </sheetViews>
  <sheetFormatPr defaultRowHeight="15" x14ac:dyDescent="0.25"/>
  <cols>
    <col min="1" max="1" width="17.42578125" bestFit="1" customWidth="1"/>
    <col min="2" max="2" width="20.85546875" bestFit="1" customWidth="1"/>
    <col min="3" max="3" width="14.140625" bestFit="1" customWidth="1"/>
    <col min="4" max="4" width="11.140625" bestFit="1" customWidth="1"/>
    <col min="5" max="5" width="5" bestFit="1" customWidth="1"/>
    <col min="16" max="16" width="20" bestFit="1" customWidth="1"/>
  </cols>
  <sheetData>
    <row r="1" spans="1:16" x14ac:dyDescent="0.25">
      <c r="A1" s="40" t="s">
        <v>424</v>
      </c>
      <c r="B1" s="40" t="s">
        <v>423</v>
      </c>
      <c r="C1" s="40" t="s">
        <v>511</v>
      </c>
      <c r="D1" s="40" t="s">
        <v>512</v>
      </c>
      <c r="E1" s="40" t="s">
        <v>513</v>
      </c>
      <c r="O1" s="39" t="s">
        <v>494</v>
      </c>
      <c r="P1" s="39" t="s">
        <v>514</v>
      </c>
    </row>
    <row r="2" spans="1:16" x14ac:dyDescent="0.25">
      <c r="A2" s="36" t="s">
        <v>426</v>
      </c>
      <c r="B2" s="36" t="str">
        <f>IF(A2="","",IFERROR(INDEX(Streams!$A:$A, MATCH(A2, Streams!$B:$B, 0)), "enter the stream name"))</f>
        <v>S1</v>
      </c>
      <c r="C2" s="37" t="s">
        <v>515</v>
      </c>
      <c r="D2" s="37" t="s">
        <v>516</v>
      </c>
      <c r="E2" s="37" t="s">
        <v>517</v>
      </c>
      <c r="O2" s="36">
        <v>1</v>
      </c>
      <c r="P2" s="36" t="s">
        <v>516</v>
      </c>
    </row>
    <row r="3" spans="1:16" x14ac:dyDescent="0.25">
      <c r="A3" s="36" t="s">
        <v>426</v>
      </c>
      <c r="B3" s="36" t="str">
        <f>IF(A3="","",IFERROR(INDEX(Streams!$A:$A, MATCH(A3, Streams!$B:$B, 0)), "enter the stream name"))</f>
        <v>S1</v>
      </c>
      <c r="C3" s="37" t="s">
        <v>518</v>
      </c>
      <c r="D3" s="37" t="s">
        <v>519</v>
      </c>
      <c r="E3" s="37" t="s">
        <v>517</v>
      </c>
      <c r="O3" s="36">
        <v>2</v>
      </c>
      <c r="P3" s="36" t="s">
        <v>519</v>
      </c>
    </row>
    <row r="4" spans="1:16" x14ac:dyDescent="0.25">
      <c r="A4" s="36" t="s">
        <v>426</v>
      </c>
      <c r="B4" s="36" t="str">
        <f>IF(A4="","",IFERROR(INDEX(Streams!$A:$A, MATCH(A4, Streams!$B:$B, 0)), "enter the stream name"))</f>
        <v>S1</v>
      </c>
      <c r="C4" s="37" t="s">
        <v>520</v>
      </c>
      <c r="D4" s="37" t="s">
        <v>511</v>
      </c>
      <c r="E4" s="37" t="s">
        <v>517</v>
      </c>
      <c r="O4" s="36">
        <v>3</v>
      </c>
      <c r="P4" s="36" t="s">
        <v>511</v>
      </c>
    </row>
    <row r="5" spans="1:16" x14ac:dyDescent="0.25">
      <c r="A5" s="36" t="s">
        <v>426</v>
      </c>
      <c r="B5" s="36" t="str">
        <f>IF(A5="","",IFERROR(INDEX(Streams!$A:$A, MATCH(A5, Streams!$B:$B, 0)), "enter the stream name"))</f>
        <v>S1</v>
      </c>
      <c r="C5" s="37" t="s">
        <v>521</v>
      </c>
      <c r="D5" s="37" t="s">
        <v>511</v>
      </c>
      <c r="E5" s="37" t="s">
        <v>517</v>
      </c>
      <c r="O5" s="36">
        <v>4</v>
      </c>
      <c r="P5" s="36" t="s">
        <v>522</v>
      </c>
    </row>
    <row r="6" spans="1:16" x14ac:dyDescent="0.25">
      <c r="A6" s="36" t="s">
        <v>426</v>
      </c>
      <c r="B6" s="36" t="str">
        <f>IF(A6="","",IFERROR(INDEX(Streams!$A:$A, MATCH(A6, Streams!$B:$B, 0)), "enter the stream name"))</f>
        <v>S1</v>
      </c>
      <c r="C6" s="37" t="s">
        <v>523</v>
      </c>
      <c r="D6" s="37" t="s">
        <v>511</v>
      </c>
      <c r="E6" s="37" t="s">
        <v>517</v>
      </c>
    </row>
    <row r="7" spans="1:16" x14ac:dyDescent="0.25">
      <c r="A7" s="36" t="s">
        <v>426</v>
      </c>
      <c r="B7" s="36" t="str">
        <f>IF(A7="","",IFERROR(INDEX(Streams!$A:$A, MATCH(A7, Streams!$B:$B, 0)), "enter the stream name"))</f>
        <v>S1</v>
      </c>
      <c r="C7" s="37" t="s">
        <v>524</v>
      </c>
      <c r="D7" s="37" t="s">
        <v>511</v>
      </c>
      <c r="E7" s="37" t="s">
        <v>517</v>
      </c>
    </row>
    <row r="8" spans="1:16" x14ac:dyDescent="0.25">
      <c r="A8" s="36" t="s">
        <v>426</v>
      </c>
      <c r="B8" s="36" t="str">
        <f>IF(A8="","",IFERROR(INDEX(Streams!$A:$A, MATCH(A8, Streams!$B:$B, 0)), "enter the stream name"))</f>
        <v>S1</v>
      </c>
      <c r="C8" s="37" t="s">
        <v>525</v>
      </c>
      <c r="D8" s="37" t="s">
        <v>511</v>
      </c>
      <c r="E8" s="37" t="s">
        <v>517</v>
      </c>
    </row>
    <row r="9" spans="1:16" x14ac:dyDescent="0.25">
      <c r="A9" s="36" t="s">
        <v>426</v>
      </c>
      <c r="B9" s="36" t="str">
        <f>IF(A9="","",IFERROR(INDEX(Streams!$A:$A, MATCH(A9, Streams!$B:$B, 0)), "enter the stream name"))</f>
        <v>S1</v>
      </c>
      <c r="C9" s="37" t="s">
        <v>526</v>
      </c>
      <c r="D9" s="37" t="s">
        <v>511</v>
      </c>
      <c r="E9" s="37" t="s">
        <v>517</v>
      </c>
    </row>
    <row r="10" spans="1:16" x14ac:dyDescent="0.25">
      <c r="A10" s="36" t="s">
        <v>426</v>
      </c>
      <c r="B10" s="36" t="str">
        <f>IF(A10="","",IFERROR(INDEX(Streams!$A:$A, MATCH(A10, Streams!$B:$B, 0)), "enter the stream name"))</f>
        <v>S1</v>
      </c>
      <c r="C10" s="37" t="s">
        <v>527</v>
      </c>
      <c r="D10" s="37" t="s">
        <v>511</v>
      </c>
      <c r="E10" s="37" t="s">
        <v>517</v>
      </c>
    </row>
    <row r="11" spans="1:16" x14ac:dyDescent="0.25">
      <c r="A11" s="36" t="s">
        <v>426</v>
      </c>
      <c r="B11" s="36" t="str">
        <f>IF(A11="","",IFERROR(INDEX(Streams!$A:$A, MATCH(A11, Streams!$B:$B, 0)), "enter the stream name"))</f>
        <v>S1</v>
      </c>
      <c r="C11" s="37" t="s">
        <v>503</v>
      </c>
      <c r="D11" s="37" t="s">
        <v>522</v>
      </c>
      <c r="E11" s="37" t="s">
        <v>517</v>
      </c>
    </row>
    <row r="12" spans="1:16" x14ac:dyDescent="0.25">
      <c r="A12" s="36" t="s">
        <v>434</v>
      </c>
      <c r="B12" s="36" t="str">
        <f>IF(A12="","",IFERROR(INDEX(Streams!$A:$A, MATCH(A12, Streams!$B:$B, 0)), "enter the stream name"))</f>
        <v>S5</v>
      </c>
      <c r="C12" s="37" t="s">
        <v>515</v>
      </c>
      <c r="D12" s="37" t="s">
        <v>516</v>
      </c>
      <c r="E12" s="37" t="s">
        <v>517</v>
      </c>
    </row>
    <row r="13" spans="1:16" x14ac:dyDescent="0.25">
      <c r="A13" s="36" t="s">
        <v>434</v>
      </c>
      <c r="B13" s="36" t="str">
        <f>IF(A13="","",IFERROR(INDEX(Streams!$A:$A, MATCH(A13, Streams!$B:$B, 0)), "enter the stream name"))</f>
        <v>S5</v>
      </c>
      <c r="C13" s="37" t="s">
        <v>518</v>
      </c>
      <c r="D13" s="37" t="s">
        <v>519</v>
      </c>
      <c r="E13" s="37" t="s">
        <v>517</v>
      </c>
    </row>
    <row r="14" spans="1:16" x14ac:dyDescent="0.25">
      <c r="A14" s="36" t="s">
        <v>434</v>
      </c>
      <c r="B14" s="36" t="str">
        <f>IF(A14="","",IFERROR(INDEX(Streams!$A:$A, MATCH(A14, Streams!$B:$B, 0)), "enter the stream name"))</f>
        <v>S5</v>
      </c>
      <c r="C14" s="37" t="s">
        <v>528</v>
      </c>
      <c r="D14" s="37" t="s">
        <v>511</v>
      </c>
      <c r="E14" s="37" t="s">
        <v>517</v>
      </c>
    </row>
    <row r="15" spans="1:16" x14ac:dyDescent="0.25">
      <c r="A15" s="36" t="s">
        <v>434</v>
      </c>
      <c r="B15" s="36" t="str">
        <f>IF(A15="","",IFERROR(INDEX(Streams!$A:$A, MATCH(A15, Streams!$B:$B, 0)), "enter the stream name"))</f>
        <v>S5</v>
      </c>
      <c r="C15" s="37" t="s">
        <v>503</v>
      </c>
      <c r="D15" s="37" t="s">
        <v>522</v>
      </c>
      <c r="E15" s="37" t="s">
        <v>517</v>
      </c>
    </row>
    <row r="16" spans="1:16" x14ac:dyDescent="0.25">
      <c r="A16" s="37" t="s">
        <v>436</v>
      </c>
      <c r="B16" s="37" t="str">
        <f>IF(A16="","",IFERROR(INDEX(Streams!$A:$A, MATCH(A16, Streams!$B:$B, 0)), "enter the stream name"))</f>
        <v>S6</v>
      </c>
      <c r="C16" s="37" t="s">
        <v>515</v>
      </c>
      <c r="D16" s="37" t="s">
        <v>516</v>
      </c>
      <c r="E16" s="37" t="s">
        <v>517</v>
      </c>
    </row>
    <row r="17" spans="1:5" x14ac:dyDescent="0.25">
      <c r="A17" s="37" t="s">
        <v>436</v>
      </c>
      <c r="B17" s="37" t="str">
        <f>IF(A17="","",IFERROR(INDEX(Streams!$A:$A, MATCH(A17, Streams!$B:$B, 0)), "enter the stream name"))</f>
        <v>S6</v>
      </c>
      <c r="C17" s="37" t="s">
        <v>503</v>
      </c>
      <c r="D17" s="37" t="s">
        <v>522</v>
      </c>
      <c r="E17" s="37" t="s">
        <v>517</v>
      </c>
    </row>
    <row r="18" spans="1:5" x14ac:dyDescent="0.25">
      <c r="A18" s="37" t="s">
        <v>450</v>
      </c>
      <c r="B18" s="37" t="str">
        <f>IF(A18="","",IFERROR(INDEX(Streams!$A:$A, MATCH(A18, Streams!$B:$B, 0)), "enter the stream name"))</f>
        <v>S13</v>
      </c>
      <c r="C18" s="37" t="s">
        <v>515</v>
      </c>
      <c r="D18" s="37" t="s">
        <v>516</v>
      </c>
      <c r="E18" s="37" t="s">
        <v>517</v>
      </c>
    </row>
    <row r="19" spans="1:5" x14ac:dyDescent="0.25">
      <c r="A19" s="37" t="s">
        <v>450</v>
      </c>
      <c r="B19" s="37" t="str">
        <f>IF(A19="","",IFERROR(INDEX(Streams!$A:$A, MATCH(A19, Streams!$B:$B, 0)), "enter the stream name"))</f>
        <v>S13</v>
      </c>
      <c r="C19" s="37" t="s">
        <v>503</v>
      </c>
      <c r="D19" s="37" t="s">
        <v>522</v>
      </c>
      <c r="E19" s="37" t="s">
        <v>517</v>
      </c>
    </row>
    <row r="20" spans="1:5" x14ac:dyDescent="0.25">
      <c r="A20" s="37" t="s">
        <v>458</v>
      </c>
      <c r="B20" s="37" t="str">
        <f>IF(A20="","",IFERROR(INDEX(Streams!$A:$A, MATCH(A20, Streams!$B:$B, 0)), "enter the stream name"))</f>
        <v>S17</v>
      </c>
      <c r="C20" s="37" t="s">
        <v>515</v>
      </c>
      <c r="D20" s="37" t="s">
        <v>516</v>
      </c>
      <c r="E20" s="37" t="s">
        <v>517</v>
      </c>
    </row>
    <row r="21" spans="1:5" x14ac:dyDescent="0.25">
      <c r="A21" s="37" t="s">
        <v>458</v>
      </c>
      <c r="B21" s="37" t="str">
        <f>IF(A21="","",IFERROR(INDEX(Streams!$A:$A, MATCH(A21, Streams!$B:$B, 0)), "enter the stream name"))</f>
        <v>S17</v>
      </c>
      <c r="C21" s="37" t="s">
        <v>503</v>
      </c>
      <c r="D21" s="37" t="s">
        <v>522</v>
      </c>
      <c r="E21" s="37" t="s">
        <v>517</v>
      </c>
    </row>
    <row r="22" spans="1:5" x14ac:dyDescent="0.25">
      <c r="A22" s="37" t="s">
        <v>474</v>
      </c>
      <c r="B22" s="37" t="str">
        <f>IF(A22="","",IFERROR(INDEX(Streams!$A:$A, MATCH(A22, Streams!$B:$B, 0)), "enter the stream name"))</f>
        <v>S25</v>
      </c>
      <c r="C22" s="37" t="s">
        <v>515</v>
      </c>
      <c r="D22" s="36" t="s">
        <v>516</v>
      </c>
      <c r="E22" s="37" t="s">
        <v>517</v>
      </c>
    </row>
    <row r="23" spans="1:5" x14ac:dyDescent="0.25">
      <c r="A23" s="37" t="s">
        <v>474</v>
      </c>
      <c r="B23" s="37" t="str">
        <f>IF(A23="","",IFERROR(INDEX(Streams!$A:$A, MATCH(A23, Streams!$B:$B, 0)), "enter the stream name"))</f>
        <v>S25</v>
      </c>
      <c r="C23" s="37" t="s">
        <v>503</v>
      </c>
      <c r="D23" s="36" t="s">
        <v>522</v>
      </c>
      <c r="E23" s="37" t="s">
        <v>517</v>
      </c>
    </row>
    <row r="24" spans="1:5" x14ac:dyDescent="0.25">
      <c r="A24" s="37"/>
      <c r="B24" s="41"/>
      <c r="C24" s="37"/>
      <c r="D24" s="36"/>
      <c r="E24" s="37"/>
    </row>
    <row r="25" spans="1:5" x14ac:dyDescent="0.25">
      <c r="A25" s="37"/>
      <c r="B25" s="41"/>
      <c r="C25" s="37"/>
      <c r="D25" s="36"/>
      <c r="E25" s="37"/>
    </row>
    <row r="26" spans="1:5" x14ac:dyDescent="0.25">
      <c r="A26" s="37"/>
      <c r="B26" s="41"/>
      <c r="C26" s="37"/>
      <c r="D26" s="36"/>
      <c r="E26" s="37"/>
    </row>
    <row r="27" spans="1:5" x14ac:dyDescent="0.25">
      <c r="A27" s="37"/>
      <c r="B27" s="41"/>
      <c r="C27" s="37"/>
      <c r="D27" s="36"/>
      <c r="E27" s="37"/>
    </row>
    <row r="28" spans="1:5" x14ac:dyDescent="0.25">
      <c r="A28" s="37"/>
      <c r="B28" s="41"/>
      <c r="C28" s="37"/>
      <c r="D28" s="36"/>
      <c r="E28" s="37"/>
    </row>
    <row r="29" spans="1:5" x14ac:dyDescent="0.25">
      <c r="A29" s="37"/>
      <c r="B29" s="41"/>
      <c r="C29" s="37"/>
      <c r="D29" s="36"/>
      <c r="E29" s="37"/>
    </row>
    <row r="30" spans="1:5" x14ac:dyDescent="0.25">
      <c r="A30" s="37"/>
      <c r="B30" s="41"/>
      <c r="C30" s="37"/>
      <c r="D30" s="36"/>
      <c r="E30" s="37"/>
    </row>
    <row r="31" spans="1:5" x14ac:dyDescent="0.25">
      <c r="A31" s="37"/>
      <c r="B31" s="41"/>
      <c r="C31" s="37"/>
      <c r="D31" s="36"/>
      <c r="E31" s="37"/>
    </row>
    <row r="32" spans="1:5" x14ac:dyDescent="0.25">
      <c r="A32" s="37"/>
      <c r="B32" s="41"/>
      <c r="C32" s="37"/>
      <c r="D32" s="36"/>
      <c r="E32" s="37"/>
    </row>
    <row r="33" spans="1:5" x14ac:dyDescent="0.25">
      <c r="A33" s="37"/>
      <c r="B33" s="41"/>
      <c r="C33" s="37"/>
      <c r="D33" s="36"/>
      <c r="E33" s="37"/>
    </row>
    <row r="34" spans="1:5" x14ac:dyDescent="0.25">
      <c r="A34" s="37"/>
      <c r="B34" s="41"/>
      <c r="C34" s="37"/>
      <c r="D34" s="36"/>
      <c r="E34" s="37"/>
    </row>
    <row r="35" spans="1:5" x14ac:dyDescent="0.25">
      <c r="A35" s="37"/>
      <c r="B35" s="37"/>
      <c r="C35" s="37"/>
      <c r="D35" s="36"/>
      <c r="E35" s="37"/>
    </row>
    <row r="36" spans="1:5" x14ac:dyDescent="0.25">
      <c r="A36" s="37"/>
      <c r="B36" s="37"/>
      <c r="C36" s="37"/>
      <c r="D36" s="36"/>
      <c r="E36" s="37"/>
    </row>
    <row r="37" spans="1:5" x14ac:dyDescent="0.25">
      <c r="A37" s="37"/>
      <c r="B37" s="37"/>
      <c r="C37" s="37"/>
      <c r="D37" s="36"/>
      <c r="E37" s="37"/>
    </row>
    <row r="38" spans="1:5" x14ac:dyDescent="0.25">
      <c r="A38" s="37"/>
      <c r="B38" s="37"/>
      <c r="C38" s="37"/>
      <c r="D38" s="36"/>
      <c r="E38" s="37"/>
    </row>
    <row r="39" spans="1:5" x14ac:dyDescent="0.25">
      <c r="A39" s="37"/>
      <c r="B39" s="37"/>
      <c r="C39" s="37"/>
      <c r="D39" s="36"/>
      <c r="E39" s="37"/>
    </row>
    <row r="40" spans="1:5" x14ac:dyDescent="0.25">
      <c r="A40" s="37"/>
      <c r="B40" s="37"/>
      <c r="C40" s="37"/>
      <c r="D40" s="36"/>
      <c r="E40" s="37"/>
    </row>
    <row r="41" spans="1:5" x14ac:dyDescent="0.25">
      <c r="A41" s="37"/>
      <c r="B41" s="37"/>
      <c r="C41" s="37"/>
      <c r="D41" s="36"/>
      <c r="E41" s="37"/>
    </row>
    <row r="42" spans="1:5" x14ac:dyDescent="0.25">
      <c r="A42" s="37"/>
      <c r="B42" s="37"/>
      <c r="C42" s="37"/>
      <c r="D42" s="36"/>
      <c r="E42" s="37"/>
    </row>
    <row r="43" spans="1:5" x14ac:dyDescent="0.25">
      <c r="A43" s="37"/>
      <c r="B43" s="37"/>
      <c r="C43" s="37"/>
      <c r="D43" s="36"/>
      <c r="E43" s="37"/>
    </row>
    <row r="44" spans="1:5" x14ac:dyDescent="0.25">
      <c r="A44" s="37"/>
      <c r="B44" s="37"/>
      <c r="C44" s="37"/>
      <c r="D44" s="36"/>
      <c r="E44" s="37"/>
    </row>
    <row r="45" spans="1:5" x14ac:dyDescent="0.25">
      <c r="A45" s="37"/>
      <c r="B45" s="37"/>
      <c r="C45" s="37"/>
      <c r="D45" s="36"/>
      <c r="E45" s="37"/>
    </row>
    <row r="46" spans="1:5" x14ac:dyDescent="0.25">
      <c r="A46" s="37"/>
      <c r="B46" s="37"/>
      <c r="C46" s="37"/>
      <c r="D46" s="36"/>
      <c r="E46" s="37"/>
    </row>
    <row r="47" spans="1:5" x14ac:dyDescent="0.25">
      <c r="A47" s="37"/>
      <c r="B47" s="37"/>
      <c r="C47" s="37"/>
      <c r="D47" s="36"/>
      <c r="E47" s="37"/>
    </row>
    <row r="48" spans="1:5" x14ac:dyDescent="0.25">
      <c r="A48" s="37"/>
      <c r="B48" s="37"/>
      <c r="C48" s="37"/>
      <c r="D48" s="36"/>
      <c r="E48" s="37"/>
    </row>
    <row r="49" spans="1:5" x14ac:dyDescent="0.25">
      <c r="A49" s="37"/>
      <c r="B49" s="37"/>
      <c r="C49" s="37"/>
      <c r="D49" s="36"/>
      <c r="E49" s="37"/>
    </row>
    <row r="50" spans="1:5" x14ac:dyDescent="0.25">
      <c r="A50" s="37"/>
      <c r="B50" s="37"/>
      <c r="C50" s="37"/>
      <c r="D50" s="36"/>
      <c r="E50" s="37"/>
    </row>
    <row r="51" spans="1:5" x14ac:dyDescent="0.25">
      <c r="A51" s="37"/>
      <c r="B51" s="37"/>
      <c r="C51" s="37"/>
      <c r="D51" s="36"/>
      <c r="E51" s="37"/>
    </row>
    <row r="52" spans="1:5" x14ac:dyDescent="0.25">
      <c r="A52" s="37"/>
      <c r="B52" s="37"/>
      <c r="C52" s="37"/>
      <c r="D52" s="36"/>
      <c r="E52" s="37"/>
    </row>
    <row r="53" spans="1:5" x14ac:dyDescent="0.25">
      <c r="A53" s="37"/>
      <c r="B53" s="37"/>
      <c r="C53" s="37"/>
      <c r="D53" s="36"/>
      <c r="E53" s="37"/>
    </row>
    <row r="54" spans="1:5" x14ac:dyDescent="0.25">
      <c r="A54" s="37"/>
      <c r="B54" s="37"/>
      <c r="C54" s="37"/>
      <c r="D54" s="36"/>
      <c r="E54" s="37"/>
    </row>
    <row r="55" spans="1:5" x14ac:dyDescent="0.25">
      <c r="A55" s="37"/>
      <c r="B55" s="37"/>
      <c r="C55" s="37"/>
      <c r="D55" s="36"/>
      <c r="E55" s="37"/>
    </row>
    <row r="56" spans="1:5" x14ac:dyDescent="0.25">
      <c r="A56" s="37"/>
      <c r="B56" s="37"/>
      <c r="C56" s="37"/>
      <c r="D56" s="36"/>
      <c r="E56" s="37"/>
    </row>
    <row r="57" spans="1:5" x14ac:dyDescent="0.25">
      <c r="A57" s="37"/>
      <c r="B57" s="37"/>
      <c r="C57" s="37"/>
      <c r="D57" s="36"/>
      <c r="E57" s="37"/>
    </row>
    <row r="58" spans="1:5" x14ac:dyDescent="0.25">
      <c r="A58" s="37"/>
      <c r="B58" s="37"/>
      <c r="C58" s="37"/>
      <c r="D58" s="36"/>
      <c r="E58" s="37"/>
    </row>
    <row r="59" spans="1:5" x14ac:dyDescent="0.25">
      <c r="A59" s="37"/>
      <c r="B59" s="37"/>
      <c r="C59" s="37"/>
      <c r="D59" s="36"/>
      <c r="E59" s="37"/>
    </row>
    <row r="60" spans="1:5" x14ac:dyDescent="0.25">
      <c r="A60" s="37"/>
      <c r="B60" s="37"/>
      <c r="C60" s="37"/>
      <c r="D60" s="36"/>
      <c r="E60" s="37"/>
    </row>
    <row r="61" spans="1:5" x14ac:dyDescent="0.25">
      <c r="A61" s="37"/>
      <c r="B61" s="37"/>
      <c r="C61" s="37"/>
      <c r="D61" s="36"/>
      <c r="E61" s="37"/>
    </row>
    <row r="62" spans="1:5" x14ac:dyDescent="0.25">
      <c r="A62" s="37"/>
      <c r="B62" s="37"/>
      <c r="C62" s="37"/>
      <c r="D62" s="36"/>
      <c r="E62" s="37"/>
    </row>
    <row r="63" spans="1:5" x14ac:dyDescent="0.25">
      <c r="A63" s="37"/>
      <c r="B63" s="37"/>
      <c r="C63" s="37"/>
      <c r="D63" s="36"/>
      <c r="E63" s="37"/>
    </row>
    <row r="64" spans="1:5" x14ac:dyDescent="0.25">
      <c r="A64" s="37"/>
      <c r="B64" s="37"/>
      <c r="C64" s="37"/>
      <c r="D64" s="36"/>
      <c r="E64" s="37"/>
    </row>
    <row r="65" spans="1:5" x14ac:dyDescent="0.25">
      <c r="A65" s="37"/>
      <c r="B65" s="37"/>
      <c r="C65" s="37"/>
      <c r="D65" s="36"/>
      <c r="E65" s="37"/>
    </row>
    <row r="66" spans="1:5" x14ac:dyDescent="0.25">
      <c r="A66" s="37"/>
      <c r="B66" s="37"/>
      <c r="C66" s="37"/>
      <c r="D66" s="36"/>
      <c r="E66" s="37"/>
    </row>
    <row r="67" spans="1:5" x14ac:dyDescent="0.25">
      <c r="A67" s="37"/>
      <c r="B67" s="37"/>
      <c r="C67" s="37"/>
      <c r="D67" s="36"/>
      <c r="E67" s="37"/>
    </row>
    <row r="68" spans="1:5" x14ac:dyDescent="0.25">
      <c r="A68" s="37"/>
      <c r="B68" s="37"/>
      <c r="C68" s="37"/>
      <c r="D68" s="36"/>
      <c r="E68" s="37"/>
    </row>
    <row r="69" spans="1:5" x14ac:dyDescent="0.25">
      <c r="A69" s="37"/>
      <c r="B69" s="37"/>
      <c r="C69" s="37"/>
      <c r="D69" s="36"/>
      <c r="E69" s="37"/>
    </row>
    <row r="70" spans="1:5" x14ac:dyDescent="0.25">
      <c r="A70" s="37"/>
      <c r="B70" s="37"/>
      <c r="C70" s="37"/>
      <c r="D70" s="36"/>
      <c r="E70" s="37"/>
    </row>
    <row r="71" spans="1:5" x14ac:dyDescent="0.25">
      <c r="A71" s="37"/>
      <c r="B71" s="37"/>
      <c r="C71" s="37"/>
      <c r="D71" s="36"/>
      <c r="E71" s="37"/>
    </row>
    <row r="72" spans="1:5" x14ac:dyDescent="0.25">
      <c r="A72" s="37"/>
      <c r="B72" s="37"/>
      <c r="C72" s="37"/>
      <c r="D72" s="36"/>
      <c r="E72" s="37"/>
    </row>
    <row r="73" spans="1:5" x14ac:dyDescent="0.25">
      <c r="A73" s="37"/>
      <c r="B73" s="37"/>
      <c r="C73" s="37"/>
      <c r="D73" s="36"/>
      <c r="E73" s="37"/>
    </row>
    <row r="74" spans="1:5" x14ac:dyDescent="0.25">
      <c r="A74" s="37"/>
      <c r="B74" s="37"/>
      <c r="C74" s="37"/>
      <c r="D74" s="36"/>
      <c r="E74" s="37"/>
    </row>
    <row r="75" spans="1:5" x14ac:dyDescent="0.25">
      <c r="A75" s="37"/>
      <c r="B75" s="37"/>
      <c r="C75" s="37"/>
      <c r="D75" s="36"/>
      <c r="E75" s="37"/>
    </row>
    <row r="76" spans="1:5" x14ac:dyDescent="0.25">
      <c r="A76" s="37"/>
      <c r="B76" s="37"/>
      <c r="C76" s="37"/>
      <c r="D76" s="36"/>
      <c r="E76" s="37"/>
    </row>
    <row r="77" spans="1:5" x14ac:dyDescent="0.25">
      <c r="A77" s="37"/>
      <c r="B77" s="37"/>
      <c r="C77" s="37"/>
      <c r="D77" s="36"/>
      <c r="E77" s="37"/>
    </row>
    <row r="78" spans="1:5" x14ac:dyDescent="0.25">
      <c r="A78" s="37"/>
      <c r="B78" s="37"/>
      <c r="C78" s="37"/>
      <c r="D78" s="36"/>
      <c r="E78" s="37"/>
    </row>
    <row r="79" spans="1:5" x14ac:dyDescent="0.25">
      <c r="A79" s="37"/>
      <c r="B79" s="37"/>
      <c r="C79" s="37"/>
      <c r="D79" s="36"/>
      <c r="E79" s="37"/>
    </row>
    <row r="80" spans="1:5" x14ac:dyDescent="0.25">
      <c r="A80" s="37"/>
      <c r="B80" s="37"/>
      <c r="C80" s="37"/>
      <c r="D80" s="36"/>
      <c r="E80" s="37"/>
    </row>
    <row r="81" spans="1:5" x14ac:dyDescent="0.25">
      <c r="A81" s="37"/>
      <c r="B81" s="37"/>
      <c r="C81" s="37"/>
      <c r="D81" s="36"/>
      <c r="E81" s="37"/>
    </row>
    <row r="82" spans="1:5" x14ac:dyDescent="0.25">
      <c r="A82" s="37"/>
      <c r="B82" s="37"/>
      <c r="C82" s="37"/>
      <c r="D82" s="36"/>
      <c r="E82" s="37"/>
    </row>
    <row r="83" spans="1:5" x14ac:dyDescent="0.25">
      <c r="A83" s="37"/>
      <c r="B83" s="37"/>
      <c r="C83" s="37"/>
      <c r="D83" s="36"/>
      <c r="E83" s="37"/>
    </row>
    <row r="84" spans="1:5" x14ac:dyDescent="0.25">
      <c r="A84" s="37"/>
      <c r="B84" s="37"/>
      <c r="C84" s="37"/>
      <c r="D84" s="36"/>
      <c r="E84" s="37"/>
    </row>
    <row r="85" spans="1:5" x14ac:dyDescent="0.25">
      <c r="A85" s="37"/>
      <c r="B85" s="37"/>
      <c r="C85" s="37"/>
      <c r="D85" s="36"/>
      <c r="E85" s="37"/>
    </row>
    <row r="86" spans="1:5" x14ac:dyDescent="0.25">
      <c r="A86" s="37"/>
      <c r="B86" s="37"/>
      <c r="C86" s="37"/>
      <c r="D86" s="36"/>
      <c r="E86" s="37"/>
    </row>
    <row r="87" spans="1:5" x14ac:dyDescent="0.25">
      <c r="A87" s="37"/>
      <c r="B87" s="37"/>
      <c r="C87" s="37"/>
      <c r="D87" s="36"/>
      <c r="E87" s="37"/>
    </row>
    <row r="88" spans="1:5" x14ac:dyDescent="0.25">
      <c r="A88" s="37"/>
      <c r="B88" s="37"/>
      <c r="C88" s="37"/>
      <c r="D88" s="36"/>
      <c r="E88" s="37"/>
    </row>
    <row r="89" spans="1:5" x14ac:dyDescent="0.25">
      <c r="A89" s="37"/>
      <c r="B89" s="37"/>
      <c r="C89" s="37"/>
      <c r="D89" s="36"/>
      <c r="E89" s="37"/>
    </row>
    <row r="90" spans="1:5" x14ac:dyDescent="0.25">
      <c r="A90" s="37"/>
      <c r="B90" s="37"/>
      <c r="C90" s="37"/>
      <c r="D90" s="36"/>
      <c r="E90" s="37"/>
    </row>
    <row r="91" spans="1:5" x14ac:dyDescent="0.25">
      <c r="A91" s="37"/>
      <c r="B91" s="37"/>
      <c r="C91" s="37"/>
      <c r="D91" s="36"/>
      <c r="E91" s="37"/>
    </row>
    <row r="92" spans="1:5" x14ac:dyDescent="0.25">
      <c r="A92" s="37"/>
      <c r="B92" s="37"/>
      <c r="C92" s="37"/>
      <c r="D92" s="36"/>
      <c r="E92" s="37"/>
    </row>
    <row r="93" spans="1:5" x14ac:dyDescent="0.25">
      <c r="A93" s="37"/>
      <c r="B93" s="37"/>
      <c r="C93" s="37"/>
      <c r="D93" s="36"/>
      <c r="E93" s="37"/>
    </row>
    <row r="94" spans="1:5" x14ac:dyDescent="0.25">
      <c r="A94" s="37"/>
      <c r="B94" s="37"/>
      <c r="C94" s="37"/>
      <c r="D94" s="36"/>
      <c r="E94" s="37"/>
    </row>
    <row r="95" spans="1:5" x14ac:dyDescent="0.25">
      <c r="A95" s="37"/>
      <c r="B95" s="37"/>
      <c r="C95" s="37"/>
      <c r="D95" s="36"/>
      <c r="E95" s="37"/>
    </row>
    <row r="96" spans="1:5" x14ac:dyDescent="0.25">
      <c r="A96" s="37"/>
      <c r="B96" s="37"/>
      <c r="C96" s="37"/>
      <c r="D96" s="36"/>
      <c r="E96" s="37"/>
    </row>
    <row r="97" spans="1:5" x14ac:dyDescent="0.25">
      <c r="A97" s="37"/>
      <c r="B97" s="37"/>
      <c r="C97" s="37"/>
      <c r="D97" s="36"/>
      <c r="E97" s="37"/>
    </row>
    <row r="98" spans="1:5" x14ac:dyDescent="0.25">
      <c r="A98" s="37"/>
      <c r="B98" s="37"/>
      <c r="C98" s="37"/>
      <c r="D98" s="36"/>
      <c r="E98" s="37"/>
    </row>
    <row r="99" spans="1:5" x14ac:dyDescent="0.25">
      <c r="A99" s="37"/>
      <c r="B99" s="37"/>
      <c r="C99" s="37"/>
      <c r="D99" s="36"/>
      <c r="E99" s="37"/>
    </row>
    <row r="100" spans="1:5" x14ac:dyDescent="0.25">
      <c r="A100" s="37"/>
      <c r="B100" s="37"/>
      <c r="C100" s="37"/>
      <c r="D100" s="36"/>
      <c r="E100" s="37"/>
    </row>
  </sheetData>
  <dataValidations count="1">
    <dataValidation type="list" showInputMessage="1" showErrorMessage="1" sqref="D2:D100" xr:uid="{00000000-0002-0000-0900-000000000000}">
      <formula1>$P$2:$P$5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1"/>
  <sheetViews>
    <sheetView workbookViewId="0">
      <selection activeCell="H16" sqref="H16"/>
    </sheetView>
  </sheetViews>
  <sheetFormatPr defaultRowHeight="15" x14ac:dyDescent="0.25"/>
  <cols>
    <col min="1" max="1" width="6.42578125" bestFit="1" customWidth="1"/>
    <col min="2" max="2" width="18.28515625" bestFit="1" customWidth="1"/>
    <col min="3" max="3" width="20.42578125" bestFit="1" customWidth="1"/>
    <col min="4" max="4" width="27" customWidth="1"/>
    <col min="5" max="5" width="19.140625" bestFit="1" customWidth="1"/>
  </cols>
  <sheetData>
    <row r="1" spans="1:5" x14ac:dyDescent="0.25">
      <c r="A1" s="35" t="s">
        <v>529</v>
      </c>
      <c r="B1" s="35" t="s">
        <v>530</v>
      </c>
      <c r="C1" s="35" t="s">
        <v>0</v>
      </c>
      <c r="D1" s="35" t="s">
        <v>1</v>
      </c>
      <c r="E1" s="35" t="s">
        <v>4</v>
      </c>
    </row>
    <row r="2" spans="1:5" x14ac:dyDescent="0.25">
      <c r="A2" s="36" t="s">
        <v>531</v>
      </c>
      <c r="B2" s="36" t="s">
        <v>532</v>
      </c>
      <c r="C2" s="36" t="s">
        <v>5</v>
      </c>
      <c r="D2" s="36" t="str">
        <f>IF(C2="","",IFERROR(INDEX(PythonUnitOps!$B$2:$B$98, MATCH(C2, PythonUnitOps!$A$2:$A$98, 0)), "enter the partitioning type"))</f>
        <v>Overall, Component</v>
      </c>
      <c r="E2" s="36"/>
    </row>
    <row r="3" spans="1:5" x14ac:dyDescent="0.25">
      <c r="A3" s="36" t="s">
        <v>533</v>
      </c>
      <c r="B3" s="36" t="s">
        <v>534</v>
      </c>
      <c r="C3" s="36" t="s">
        <v>8</v>
      </c>
      <c r="D3" s="36" t="str">
        <f>IF(C3="","",IFERROR(INDEX(PythonUnitOps!$B$2:$B$98, MATCH(C3, PythonUnitOps!$A$2:$A$98, 0)), "enter the partitioning type"))</f>
        <v>None</v>
      </c>
      <c r="E3" s="36"/>
    </row>
    <row r="4" spans="1:5" x14ac:dyDescent="0.25">
      <c r="A4" s="36" t="s">
        <v>535</v>
      </c>
      <c r="B4" s="36" t="s">
        <v>536</v>
      </c>
      <c r="C4" s="36" t="s">
        <v>23</v>
      </c>
      <c r="D4" s="36" t="str">
        <f>IF(C4="","",IFERROR(INDEX(PythonUnitOps!$B$2:$B$98, MATCH(C4, PythonUnitOps!$A$2:$A$98, 0)), "enter the partitioning type"))</f>
        <v>None</v>
      </c>
      <c r="E4" s="36"/>
    </row>
    <row r="5" spans="1:5" x14ac:dyDescent="0.25">
      <c r="A5" s="36" t="s">
        <v>537</v>
      </c>
      <c r="B5" s="36" t="s">
        <v>538</v>
      </c>
      <c r="C5" s="37" t="s">
        <v>27</v>
      </c>
      <c r="D5" s="37" t="str">
        <f>IF(C5="","",IFERROR(INDEX(PythonUnitOps!$B$2:$B$98, MATCH(C5, PythonUnitOps!$A$2:$A$98, 0)), "enter the partitioning type"))</f>
        <v>None</v>
      </c>
      <c r="E5" s="37"/>
    </row>
    <row r="6" spans="1:5" x14ac:dyDescent="0.25">
      <c r="A6" s="36" t="s">
        <v>539</v>
      </c>
      <c r="B6" s="36" t="s">
        <v>540</v>
      </c>
      <c r="C6" s="37" t="s">
        <v>30</v>
      </c>
      <c r="D6" s="37" t="str">
        <f>IF(C6="","",IFERROR(INDEX(PythonUnitOps!$B$2:$B$98, MATCH(C6, PythonUnitOps!$A$2:$A$98, 0)), "enter the partitioning type"))</f>
        <v>Overall, Component</v>
      </c>
      <c r="E6" s="37"/>
    </row>
    <row r="7" spans="1:5" x14ac:dyDescent="0.25">
      <c r="A7" s="36" t="s">
        <v>541</v>
      </c>
      <c r="B7" s="36" t="s">
        <v>542</v>
      </c>
      <c r="C7" s="37" t="s">
        <v>12</v>
      </c>
      <c r="D7" s="37" t="str">
        <f>IF(C7="","",IFERROR(INDEX(PythonUnitOps!$B$2:$B$98, MATCH(C7, PythonUnitOps!$A$2:$A$98, 0)), "enter the partitioning type"))</f>
        <v>Overall, Component</v>
      </c>
      <c r="E7" s="37"/>
    </row>
    <row r="8" spans="1:5" x14ac:dyDescent="0.25">
      <c r="A8" s="36" t="s">
        <v>543</v>
      </c>
      <c r="B8" s="36" t="s">
        <v>544</v>
      </c>
      <c r="C8" s="37" t="s">
        <v>28</v>
      </c>
      <c r="D8" s="37" t="str">
        <f>IF(C8="","",IFERROR(INDEX(PythonUnitOps!$B$2:$B$98, MATCH(C8, PythonUnitOps!$A$2:$A$98, 0)), "enter the partitioning type"))</f>
        <v>None</v>
      </c>
      <c r="E8" s="37"/>
    </row>
    <row r="9" spans="1:5" x14ac:dyDescent="0.25">
      <c r="A9" s="36" t="s">
        <v>545</v>
      </c>
      <c r="B9" s="36" t="s">
        <v>546</v>
      </c>
      <c r="C9" s="37" t="s">
        <v>12</v>
      </c>
      <c r="D9" s="37" t="str">
        <f>IF(C9="","",IFERROR(INDEX(PythonUnitOps!$B$2:$B$98, MATCH(C9, PythonUnitOps!$A$2:$A$98, 0)), "enter the partitioning type"))</f>
        <v>Overall, Component</v>
      </c>
      <c r="E9" s="37"/>
    </row>
    <row r="10" spans="1:5" x14ac:dyDescent="0.25">
      <c r="A10" s="36" t="s">
        <v>547</v>
      </c>
      <c r="B10" s="36" t="s">
        <v>548</v>
      </c>
      <c r="C10" s="37" t="s">
        <v>28</v>
      </c>
      <c r="D10" s="37" t="str">
        <f>IF(C10="","",IFERROR(INDEX(PythonUnitOps!$B$2:$B$98, MATCH(C10, PythonUnitOps!$A$2:$A$98, 0)), "enter the partitioning type"))</f>
        <v>None</v>
      </c>
      <c r="E10" s="37"/>
    </row>
    <row r="11" spans="1:5" x14ac:dyDescent="0.25">
      <c r="A11" s="36" t="s">
        <v>549</v>
      </c>
      <c r="B11" s="36" t="s">
        <v>550</v>
      </c>
      <c r="C11" s="37" t="s">
        <v>12</v>
      </c>
      <c r="D11" s="37" t="str">
        <f>IF(C11="","",IFERROR(INDEX(PythonUnitOps!$B$2:$B$98, MATCH(C11, PythonUnitOps!$A$2:$A$98, 0)), "enter the partitioning type"))</f>
        <v>Overall, Component</v>
      </c>
      <c r="E11" s="37"/>
    </row>
    <row r="12" spans="1:5" x14ac:dyDescent="0.25">
      <c r="A12" s="36" t="s">
        <v>551</v>
      </c>
      <c r="B12" s="36" t="s">
        <v>552</v>
      </c>
      <c r="C12" s="37" t="s">
        <v>29</v>
      </c>
      <c r="D12" s="37" t="str">
        <f>IF(C12="","",IFERROR(INDEX(PythonUnitOps!$B$2:$B$98, MATCH(C12, PythonUnitOps!$A$2:$A$98, 0)), "enter the partitioning type"))</f>
        <v>Drying</v>
      </c>
      <c r="E12" s="37"/>
    </row>
    <row r="13" spans="1:5" x14ac:dyDescent="0.25">
      <c r="A13" s="36" t="s">
        <v>553</v>
      </c>
      <c r="B13" s="36" t="s">
        <v>554</v>
      </c>
      <c r="C13" s="37" t="s">
        <v>13</v>
      </c>
      <c r="D13" s="37" t="str">
        <f>IF(C13="","",IFERROR(INDEX(PythonUnitOps!$B$2:$B$98, MATCH(C13, PythonUnitOps!$A$2:$A$98, 0)), "enter the partitioning type"))</f>
        <v>MCF, RC</v>
      </c>
      <c r="E13" s="37"/>
    </row>
    <row r="14" spans="1:5" x14ac:dyDescent="0.25">
      <c r="A14" s="36" t="s">
        <v>555</v>
      </c>
      <c r="B14" s="36" t="s">
        <v>556</v>
      </c>
      <c r="C14" s="37" t="s">
        <v>15</v>
      </c>
      <c r="D14" s="37" t="str">
        <f>IF(C14="","",IFERROR(INDEX(PythonUnitOps!$B$2:$B$98, MATCH(C14, PythonUnitOps!$A$2:$A$98, 0)), "enter the partitioning type"))</f>
        <v>DF, RC</v>
      </c>
      <c r="E14" s="37"/>
    </row>
    <row r="15" spans="1:5" x14ac:dyDescent="0.25">
      <c r="A15" s="36" t="s">
        <v>557</v>
      </c>
      <c r="B15" s="36" t="s">
        <v>558</v>
      </c>
      <c r="C15" s="37" t="s">
        <v>24</v>
      </c>
      <c r="D15" s="37" t="str">
        <f>IF(C15="","",IFERROR(INDEX(PythonUnitOps!$B$2:$B$98, MATCH(C15, PythonUnitOps!$A$2:$A$98, 0)), "enter the partitioning type"))</f>
        <v>None</v>
      </c>
      <c r="E15" s="37"/>
    </row>
    <row r="16" spans="1:5" x14ac:dyDescent="0.25">
      <c r="A16" s="36" t="s">
        <v>559</v>
      </c>
      <c r="B16" s="36" t="s">
        <v>560</v>
      </c>
      <c r="C16" s="37" t="s">
        <v>31</v>
      </c>
      <c r="D16" s="37" t="str">
        <f>IF(C16="","",IFERROR(INDEX(PythonUnitOps!$B$2:$B$98, MATCH(C16, PythonUnitOps!$A$2:$A$98, 0)), "enter the partitioning type"))</f>
        <v>None</v>
      </c>
      <c r="E16" s="37"/>
    </row>
    <row r="17" spans="1:5" x14ac:dyDescent="0.25">
      <c r="A17" s="36" t="s">
        <v>561</v>
      </c>
      <c r="B17" s="36" t="s">
        <v>562</v>
      </c>
      <c r="C17" s="37" t="s">
        <v>25</v>
      </c>
      <c r="D17" s="37" t="str">
        <f>IF(C17="","",IFERROR(INDEX(PythonUnitOps!$B$2:$B$98, MATCH(C17, PythonUnitOps!$A$2:$A$98, 0)), "enter the partitioning type"))</f>
        <v>MCF, RC</v>
      </c>
      <c r="E17" s="37"/>
    </row>
    <row r="18" spans="1:5" x14ac:dyDescent="0.25">
      <c r="A18" s="36" t="s">
        <v>563</v>
      </c>
      <c r="B18" s="36" t="s">
        <v>564</v>
      </c>
      <c r="C18" s="37" t="s">
        <v>17</v>
      </c>
      <c r="D18" s="37" t="str">
        <f>IF(C18="","",IFERROR(INDEX(PythonUnitOps!$B$2:$B$98, MATCH(C18, PythonUnitOps!$A$2:$A$98, 0)), "enter the partitioning type"))</f>
        <v>Drying</v>
      </c>
      <c r="E18" s="37"/>
    </row>
    <row r="19" spans="1:5" x14ac:dyDescent="0.25">
      <c r="B19" s="21"/>
      <c r="D19" t="str">
        <f>IF(C19="","",IFERROR(INDEX(PythonUnitOps!$B$2:$B$98, MATCH(C19, PythonUnitOps!$A$2:$A$98, 0)), "enter the partitioning type"))</f>
        <v/>
      </c>
    </row>
    <row r="20" spans="1:5" x14ac:dyDescent="0.25">
      <c r="B20" s="21"/>
      <c r="D20" t="str">
        <f>IF(C20="","",IFERROR(INDEX(PythonUnitOps!$B$2:$B$98, MATCH(C20, PythonUnitOps!$A$2:$A$98, 0)), "enter the partitioning type"))</f>
        <v/>
      </c>
    </row>
    <row r="21" spans="1:5" x14ac:dyDescent="0.25">
      <c r="B21" s="21"/>
      <c r="D21" t="str">
        <f>IF(C21="","",IFERROR(INDEX(PythonUnitOps!$B$2:$B$98, MATCH(C21, PythonUnitOps!$A$2:$A$98, 0)), "enter the partitioning type"))</f>
        <v/>
      </c>
    </row>
    <row r="22" spans="1:5" x14ac:dyDescent="0.25">
      <c r="B22" s="21"/>
      <c r="D22" t="str">
        <f>IF(C22="","",IFERROR(INDEX(PythonUnitOps!$B$2:$B$98, MATCH(C22, PythonUnitOps!$A$2:$A$98, 0)), "enter the partitioning type"))</f>
        <v/>
      </c>
    </row>
    <row r="23" spans="1:5" x14ac:dyDescent="0.25">
      <c r="B23" s="21"/>
      <c r="D23" t="str">
        <f>IF(C23="","",IFERROR(INDEX(PythonUnitOps!$B$2:$B$98, MATCH(C23, PythonUnitOps!$A$2:$A$98, 0)), "enter the partitioning type"))</f>
        <v/>
      </c>
    </row>
    <row r="24" spans="1:5" x14ac:dyDescent="0.25">
      <c r="B24" s="21"/>
      <c r="D24" t="str">
        <f>IF(C24="","",IFERROR(INDEX(PythonUnitOps!$B$2:$B$98, MATCH(C24, PythonUnitOps!$A$2:$A$98, 0)), "enter the partitioning type"))</f>
        <v/>
      </c>
    </row>
    <row r="25" spans="1:5" x14ac:dyDescent="0.25">
      <c r="B25" s="21"/>
      <c r="D25" t="str">
        <f>IF(C25="","",IFERROR(INDEX(PythonUnitOps!$B$2:$B$98, MATCH(C25, PythonUnitOps!$A$2:$A$98, 0)), "enter the partitioning type"))</f>
        <v/>
      </c>
    </row>
    <row r="26" spans="1:5" x14ac:dyDescent="0.25">
      <c r="B26" s="21"/>
      <c r="D26" t="str">
        <f>IF(C26="","",IFERROR(INDEX(PythonUnitOps!$B$2:$B$98, MATCH(C26, PythonUnitOps!$A$2:$A$98, 0)), "enter the partitioning type"))</f>
        <v/>
      </c>
    </row>
    <row r="27" spans="1:5" x14ac:dyDescent="0.25">
      <c r="B27" s="21"/>
      <c r="D27" t="str">
        <f>IF(C27="","",IFERROR(INDEX(PythonUnitOps!$B$2:$B$98, MATCH(C27, PythonUnitOps!$A$2:$A$98, 0)), "enter the partitioning type"))</f>
        <v/>
      </c>
    </row>
    <row r="28" spans="1:5" x14ac:dyDescent="0.25">
      <c r="B28" s="21"/>
      <c r="D28" t="str">
        <f>IF(C28="","",IFERROR(INDEX(PythonUnitOps!$B$2:$B$98, MATCH(C28, PythonUnitOps!$A$2:$A$98, 0)), "enter the partitioning type"))</f>
        <v/>
      </c>
    </row>
    <row r="29" spans="1:5" x14ac:dyDescent="0.25">
      <c r="B29" s="21"/>
      <c r="D29" t="str">
        <f>IF(C29="","",IFERROR(INDEX(PythonUnitOps!$B$2:$B$98, MATCH(C29, PythonUnitOps!$A$2:$A$98, 0)), "enter the partitioning type"))</f>
        <v/>
      </c>
    </row>
    <row r="30" spans="1:5" x14ac:dyDescent="0.25">
      <c r="B30" s="21"/>
      <c r="D30" t="str">
        <f>IF(C30="","",IFERROR(INDEX(PythonUnitOps!$B$2:$B$98, MATCH(C30, PythonUnitOps!$A$2:$A$98, 0)), "enter the partitioning type"))</f>
        <v/>
      </c>
    </row>
    <row r="31" spans="1:5" x14ac:dyDescent="0.25">
      <c r="B31" s="21"/>
      <c r="D31" t="str">
        <f>IF(C31="","",IFERROR(INDEX(PythonUnitOps!$B$2:$B$98, MATCH(C31, PythonUnitOps!$A$2:$A$98, 0)), "enter the partitioning type"))</f>
        <v/>
      </c>
    </row>
    <row r="32" spans="1:5" x14ac:dyDescent="0.25">
      <c r="B32" s="21"/>
      <c r="D32" t="str">
        <f>IF(C32="","",IFERROR(INDEX(PythonUnitOps!$B$2:$B$98, MATCH(C32, PythonUnitOps!$A$2:$A$98, 0)), "enter the partitioning type"))</f>
        <v/>
      </c>
    </row>
    <row r="33" spans="2:4" x14ac:dyDescent="0.25">
      <c r="B33" s="21"/>
      <c r="D33" t="str">
        <f>IF(C33="","",IFERROR(INDEX(PythonUnitOps!$B$2:$B$98, MATCH(C33, PythonUnitOps!$A$2:$A$98, 0)), "enter the partitioning type"))</f>
        <v/>
      </c>
    </row>
    <row r="34" spans="2:4" x14ac:dyDescent="0.25">
      <c r="B34" s="21"/>
      <c r="D34" t="str">
        <f>IF(C34="","",IFERROR(INDEX(PythonUnitOps!$B$2:$B$98, MATCH(C34, PythonUnitOps!$A$2:$A$98, 0)), "enter the partitioning type"))</f>
        <v/>
      </c>
    </row>
    <row r="35" spans="2:4" x14ac:dyDescent="0.25">
      <c r="B35" s="21"/>
      <c r="D35" t="str">
        <f>IF(C35="","",IFERROR(INDEX(PythonUnitOps!$B$2:$B$98, MATCH(C35, PythonUnitOps!$A$2:$A$98, 0)), "enter the partitioning type"))</f>
        <v/>
      </c>
    </row>
    <row r="36" spans="2:4" x14ac:dyDescent="0.25">
      <c r="B36" s="21"/>
      <c r="D36" t="str">
        <f>IF(C36="","",IFERROR(INDEX(PythonUnitOps!$B$2:$B$98, MATCH(C36, PythonUnitOps!$A$2:$A$98, 0)), "enter the partitioning type"))</f>
        <v/>
      </c>
    </row>
    <row r="37" spans="2:4" x14ac:dyDescent="0.25">
      <c r="B37" s="21"/>
      <c r="D37" t="str">
        <f>IF(C37="","",IFERROR(INDEX(PythonUnitOps!$B$2:$B$98, MATCH(C37, PythonUnitOps!$A$2:$A$98, 0)), "enter the partitioning type"))</f>
        <v/>
      </c>
    </row>
    <row r="38" spans="2:4" x14ac:dyDescent="0.25">
      <c r="B38" s="21"/>
      <c r="D38" t="str">
        <f>IF(C38="","",IFERROR(INDEX(PythonUnitOps!$B$2:$B$98, MATCH(C38, PythonUnitOps!$A$2:$A$98, 0)), "enter the partitioning type"))</f>
        <v/>
      </c>
    </row>
    <row r="39" spans="2:4" x14ac:dyDescent="0.25">
      <c r="B39" s="21"/>
      <c r="D39" t="str">
        <f>IF(C39="","",IFERROR(INDEX(PythonUnitOps!$B$2:$B$98, MATCH(C39, PythonUnitOps!$A$2:$A$98, 0)), "enter the partitioning type"))</f>
        <v/>
      </c>
    </row>
    <row r="40" spans="2:4" x14ac:dyDescent="0.25">
      <c r="B40" s="21"/>
      <c r="D40" t="str">
        <f>IF(C40="","",IFERROR(INDEX(PythonUnitOps!$B$2:$B$98, MATCH(C40, PythonUnitOps!$A$2:$A$98, 0)), "enter the partitioning type"))</f>
        <v/>
      </c>
    </row>
    <row r="41" spans="2:4" x14ac:dyDescent="0.25">
      <c r="B41" s="21"/>
      <c r="D41" t="str">
        <f>IF(C41="","",IFERROR(INDEX(PythonUnitOps!$B$2:$B$98, MATCH(C41, PythonUnitOps!$A$2:$A$98, 0)), "enter the partitioning type"))</f>
        <v/>
      </c>
    </row>
    <row r="42" spans="2:4" x14ac:dyDescent="0.25">
      <c r="B42" s="21"/>
      <c r="D42" t="str">
        <f>IF(C42="","",IFERROR(INDEX(PythonUnitOps!$B$2:$B$98, MATCH(C42, PythonUnitOps!$A$2:$A$98, 0)), "enter the partitioning type"))</f>
        <v/>
      </c>
    </row>
    <row r="43" spans="2:4" x14ac:dyDescent="0.25">
      <c r="B43" s="21"/>
      <c r="D43" t="str">
        <f>IF(C43="","",IFERROR(INDEX(PythonUnitOps!$B$2:$B$98, MATCH(C43, PythonUnitOps!$A$2:$A$98, 0)), "enter the partitioning type"))</f>
        <v/>
      </c>
    </row>
    <row r="44" spans="2:4" x14ac:dyDescent="0.25">
      <c r="B44" s="21"/>
      <c r="D44" t="str">
        <f>IF(C44="","",IFERROR(INDEX(PythonUnitOps!$B$2:$B$98, MATCH(C44, PythonUnitOps!$A$2:$A$98, 0)), "enter the partitioning type"))</f>
        <v/>
      </c>
    </row>
    <row r="45" spans="2:4" x14ac:dyDescent="0.25">
      <c r="B45" s="21"/>
      <c r="D45" t="str">
        <f>IF(C45="","",IFERROR(INDEX(PythonUnitOps!$B$2:$B$98, MATCH(C45, PythonUnitOps!$A$2:$A$98, 0)), "enter the partitioning type"))</f>
        <v/>
      </c>
    </row>
    <row r="46" spans="2:4" x14ac:dyDescent="0.25">
      <c r="B46" s="21"/>
      <c r="D46" t="str">
        <f>IF(C46="","",IFERROR(INDEX(PythonUnitOps!$B$2:$B$98, MATCH(C46, PythonUnitOps!$A$2:$A$98, 0)), "enter the partitioning type"))</f>
        <v/>
      </c>
    </row>
    <row r="47" spans="2:4" x14ac:dyDescent="0.25">
      <c r="B47" s="21"/>
      <c r="D47" t="str">
        <f>IF(C47="","",IFERROR(INDEX(PythonUnitOps!$B$2:$B$98, MATCH(C47, PythonUnitOps!$A$2:$A$98, 0)), "enter the partitioning type"))</f>
        <v/>
      </c>
    </row>
    <row r="48" spans="2:4" x14ac:dyDescent="0.25">
      <c r="B48" s="21"/>
      <c r="D48" t="str">
        <f>IF(C48="","",IFERROR(INDEX(PythonUnitOps!$B$2:$B$98, MATCH(C48, PythonUnitOps!$A$2:$A$98, 0)), "enter the partitioning type"))</f>
        <v/>
      </c>
    </row>
    <row r="49" spans="2:4" x14ac:dyDescent="0.25">
      <c r="B49" s="21"/>
      <c r="D49" t="str">
        <f>IF(C49="","",IFERROR(INDEX(PythonUnitOps!$B$2:$B$98, MATCH(C49, PythonUnitOps!$A$2:$A$98, 0)), "enter the partitioning type"))</f>
        <v/>
      </c>
    </row>
    <row r="50" spans="2:4" x14ac:dyDescent="0.25">
      <c r="B50" s="21"/>
      <c r="D50" t="str">
        <f>IF(C50="","",IFERROR(INDEX(PythonUnitOps!$B$2:$B$98, MATCH(C50, PythonUnitOps!$A$2:$A$98, 0)), "enter the partitioning type"))</f>
        <v/>
      </c>
    </row>
    <row r="51" spans="2:4" x14ac:dyDescent="0.25">
      <c r="B51" s="21"/>
      <c r="D51" t="str">
        <f>IF(C51="","",IFERROR(INDEX(PythonUnitOps!$B$2:$B$98, MATCH(C51, PythonUnitOps!$A$2:$A$98, 0)), "enter the partitioning type"))</f>
        <v/>
      </c>
    </row>
    <row r="52" spans="2:4" x14ac:dyDescent="0.25">
      <c r="B52" s="21"/>
      <c r="D52" t="str">
        <f>IF(C52="","",IFERROR(INDEX(PythonUnitOps!$B$2:$B$98, MATCH(C52, PythonUnitOps!$A$2:$A$98, 0)), "enter the partitioning type"))</f>
        <v/>
      </c>
    </row>
    <row r="53" spans="2:4" x14ac:dyDescent="0.25">
      <c r="B53" s="21"/>
      <c r="D53" t="str">
        <f>IF(C53="","",IFERROR(INDEX(PythonUnitOps!$B$2:$B$98, MATCH(C53, PythonUnitOps!$A$2:$A$98, 0)), "enter the partitioning type"))</f>
        <v/>
      </c>
    </row>
    <row r="54" spans="2:4" x14ac:dyDescent="0.25">
      <c r="B54" s="21"/>
      <c r="D54" t="str">
        <f>IF(C54="","",IFERROR(INDEX(PythonUnitOps!$B$2:$B$98, MATCH(C54, PythonUnitOps!$A$2:$A$98, 0)), "enter the partitioning type"))</f>
        <v/>
      </c>
    </row>
    <row r="55" spans="2:4" x14ac:dyDescent="0.25">
      <c r="B55" s="21"/>
      <c r="D55" t="str">
        <f>IF(C55="","",IFERROR(INDEX(PythonUnitOps!$B$2:$B$98, MATCH(C55, PythonUnitOps!$A$2:$A$98, 0)), "enter the partitioning type"))</f>
        <v/>
      </c>
    </row>
    <row r="56" spans="2:4" x14ac:dyDescent="0.25">
      <c r="B56" s="21"/>
      <c r="D56" t="str">
        <f>IF(C56="","",IFERROR(INDEX(PythonUnitOps!$B$2:$B$98, MATCH(C56, PythonUnitOps!$A$2:$A$98, 0)), "enter the partitioning type"))</f>
        <v/>
      </c>
    </row>
    <row r="57" spans="2:4" x14ac:dyDescent="0.25">
      <c r="B57" s="21"/>
      <c r="D57" t="str">
        <f>IF(C57="","",IFERROR(INDEX(PythonUnitOps!$B$2:$B$98, MATCH(C57, PythonUnitOps!$A$2:$A$98, 0)), "enter the partitioning type"))</f>
        <v/>
      </c>
    </row>
    <row r="58" spans="2:4" x14ac:dyDescent="0.25">
      <c r="B58" s="21"/>
      <c r="D58" t="str">
        <f>IF(C58="","",IFERROR(INDEX(PythonUnitOps!$B$2:$B$98, MATCH(C58, PythonUnitOps!$A$2:$A$98, 0)), "enter the partitioning type"))</f>
        <v/>
      </c>
    </row>
    <row r="59" spans="2:4" x14ac:dyDescent="0.25">
      <c r="B59" s="21"/>
      <c r="D59" t="str">
        <f>IF(C59="","",IFERROR(INDEX(PythonUnitOps!$B$2:$B$98, MATCH(C59, PythonUnitOps!$A$2:$A$98, 0)), "enter the partitioning type"))</f>
        <v/>
      </c>
    </row>
    <row r="60" spans="2:4" x14ac:dyDescent="0.25">
      <c r="B60" s="21"/>
      <c r="D60" t="str">
        <f>IF(C60="","",IFERROR(INDEX(PythonUnitOps!$B$2:$B$98, MATCH(C60, PythonUnitOps!$A$2:$A$98, 0)), "enter the partitioning type"))</f>
        <v/>
      </c>
    </row>
    <row r="61" spans="2:4" x14ac:dyDescent="0.25">
      <c r="B61" s="21"/>
      <c r="D61" t="str">
        <f>IF(C61="","",IFERROR(INDEX(PythonUnitOps!$B$2:$B$98, MATCH(C61, PythonUnitOps!$A$2:$A$98, 0)), "enter the partitioning type"))</f>
        <v/>
      </c>
    </row>
    <row r="62" spans="2:4" x14ac:dyDescent="0.25">
      <c r="B62" s="21"/>
      <c r="D62" t="str">
        <f>IF(C62="","",IFERROR(INDEX(PythonUnitOps!$B$2:$B$98, MATCH(C62, PythonUnitOps!$A$2:$A$98, 0)), "enter the partitioning type"))</f>
        <v/>
      </c>
    </row>
    <row r="63" spans="2:4" x14ac:dyDescent="0.25">
      <c r="B63" s="21"/>
      <c r="D63" t="str">
        <f>IF(C63="","",IFERROR(INDEX(PythonUnitOps!$B$2:$B$98, MATCH(C63, PythonUnitOps!$A$2:$A$98, 0)), "enter the partitioning type"))</f>
        <v/>
      </c>
    </row>
    <row r="64" spans="2:4" x14ac:dyDescent="0.25">
      <c r="B64" s="21"/>
      <c r="D64" t="str">
        <f>IF(C64="","",IFERROR(INDEX(PythonUnitOps!$B$2:$B$98, MATCH(C64, PythonUnitOps!$A$2:$A$98, 0)), "enter the partitioning type"))</f>
        <v/>
      </c>
    </row>
    <row r="65" spans="2:4" x14ac:dyDescent="0.25">
      <c r="B65" s="21"/>
      <c r="D65" t="str">
        <f>IF(C65="","",IFERROR(INDEX(PythonUnitOps!$B$2:$B$98, MATCH(C65, PythonUnitOps!$A$2:$A$98, 0)), "enter the partitioning type"))</f>
        <v/>
      </c>
    </row>
    <row r="66" spans="2:4" x14ac:dyDescent="0.25">
      <c r="B66" s="21"/>
      <c r="D66" t="str">
        <f>IF(C66="","",IFERROR(INDEX(PythonUnitOps!$B$2:$B$98, MATCH(C66, PythonUnitOps!$A$2:$A$98, 0)), "enter the partitioning type"))</f>
        <v/>
      </c>
    </row>
    <row r="67" spans="2:4" x14ac:dyDescent="0.25">
      <c r="B67" s="21"/>
      <c r="D67" t="str">
        <f>IF(C67="","",IFERROR(INDEX(PythonUnitOps!$B$2:$B$98, MATCH(C67, PythonUnitOps!$A$2:$A$98, 0)), "enter the partitioning type"))</f>
        <v/>
      </c>
    </row>
    <row r="68" spans="2:4" x14ac:dyDescent="0.25">
      <c r="B68" s="21"/>
      <c r="D68" t="str">
        <f>IF(C68="","",IFERROR(INDEX(PythonUnitOps!$B$2:$B$98, MATCH(C68, PythonUnitOps!$A$2:$A$98, 0)), "enter the partitioning type"))</f>
        <v/>
      </c>
    </row>
    <row r="69" spans="2:4" x14ac:dyDescent="0.25">
      <c r="B69" s="21"/>
      <c r="D69" t="str">
        <f>IF(C69="","",IFERROR(INDEX(PythonUnitOps!$B$2:$B$98, MATCH(C69, PythonUnitOps!$A$2:$A$98, 0)), "enter the partitioning type"))</f>
        <v/>
      </c>
    </row>
    <row r="70" spans="2:4" x14ac:dyDescent="0.25">
      <c r="B70" s="21"/>
      <c r="D70" t="str">
        <f>IF(C70="","",IFERROR(INDEX(PythonUnitOps!$B$2:$B$98, MATCH(C70, PythonUnitOps!$A$2:$A$98, 0)), "enter the partitioning type"))</f>
        <v/>
      </c>
    </row>
    <row r="71" spans="2:4" x14ac:dyDescent="0.25">
      <c r="B71" s="21"/>
      <c r="D71" t="str">
        <f>IF(C71="","",IFERROR(INDEX(PythonUnitOps!$B$2:$B$98, MATCH(C71, PythonUnitOps!$A$2:$A$98, 0)), "enter the partitioning type"))</f>
        <v/>
      </c>
    </row>
    <row r="72" spans="2:4" x14ac:dyDescent="0.25">
      <c r="B72" s="21"/>
      <c r="D72" t="str">
        <f>IF(C72="","",IFERROR(INDEX(PythonUnitOps!$B$2:$B$98, MATCH(C72, PythonUnitOps!$A$2:$A$98, 0)), "enter the partitioning type"))</f>
        <v/>
      </c>
    </row>
    <row r="73" spans="2:4" x14ac:dyDescent="0.25">
      <c r="B73" s="21"/>
      <c r="D73" t="str">
        <f>IF(C73="","",IFERROR(INDEX(PythonUnitOps!$B$2:$B$98, MATCH(C73, PythonUnitOps!$A$2:$A$98, 0)), "enter the partitioning type"))</f>
        <v/>
      </c>
    </row>
    <row r="74" spans="2:4" x14ac:dyDescent="0.25">
      <c r="B74" s="21"/>
      <c r="D74" t="str">
        <f>IF(C74="","",IFERROR(INDEX(PythonUnitOps!$B$2:$B$98, MATCH(C74, PythonUnitOps!$A$2:$A$98, 0)), "enter the partitioning type"))</f>
        <v/>
      </c>
    </row>
    <row r="75" spans="2:4" x14ac:dyDescent="0.25">
      <c r="B75" s="21"/>
      <c r="D75" t="str">
        <f>IF(C75="","",IFERROR(INDEX(PythonUnitOps!$B$2:$B$98, MATCH(C75, PythonUnitOps!$A$2:$A$98, 0)), "enter the partitioning type"))</f>
        <v/>
      </c>
    </row>
    <row r="76" spans="2:4" x14ac:dyDescent="0.25">
      <c r="B76" s="21"/>
      <c r="D76" t="str">
        <f>IF(C76="","",IFERROR(INDEX(PythonUnitOps!$B$2:$B$98, MATCH(C76, PythonUnitOps!$A$2:$A$98, 0)), "enter the partitioning type"))</f>
        <v/>
      </c>
    </row>
    <row r="77" spans="2:4" x14ac:dyDescent="0.25">
      <c r="B77" s="21"/>
      <c r="D77" t="str">
        <f>IF(C77="","",IFERROR(INDEX(PythonUnitOps!$B$2:$B$98, MATCH(C77, PythonUnitOps!$A$2:$A$98, 0)), "enter the partitioning type"))</f>
        <v/>
      </c>
    </row>
    <row r="78" spans="2:4" x14ac:dyDescent="0.25">
      <c r="B78" s="21"/>
      <c r="D78" t="str">
        <f>IF(C78="","",IFERROR(INDEX(PythonUnitOps!$B$2:$B$98, MATCH(C78, PythonUnitOps!$A$2:$A$98, 0)), "enter the partitioning type"))</f>
        <v/>
      </c>
    </row>
    <row r="79" spans="2:4" x14ac:dyDescent="0.25">
      <c r="B79" s="21"/>
      <c r="D79" t="str">
        <f>IF(C79="","",IFERROR(INDEX(PythonUnitOps!$B$2:$B$98, MATCH(C79, PythonUnitOps!$A$2:$A$98, 0)), "enter the partitioning type"))</f>
        <v/>
      </c>
    </row>
    <row r="80" spans="2:4" x14ac:dyDescent="0.25">
      <c r="B80" s="21"/>
      <c r="D80" t="str">
        <f>IF(C80="","",IFERROR(INDEX(PythonUnitOps!$B$2:$B$98, MATCH(C80, PythonUnitOps!$A$2:$A$98, 0)), "enter the partitioning type"))</f>
        <v/>
      </c>
    </row>
    <row r="81" spans="2:4" x14ac:dyDescent="0.25">
      <c r="B81" s="21"/>
      <c r="D81" t="str">
        <f>IF(C81="","",IFERROR(INDEX(PythonUnitOps!$B$2:$B$98, MATCH(C81, PythonUnitOps!$A$2:$A$98, 0)), "enter the partitioning type"))</f>
        <v/>
      </c>
    </row>
    <row r="82" spans="2:4" x14ac:dyDescent="0.25">
      <c r="B82" s="21"/>
      <c r="D82" t="str">
        <f>IF(C82="","",IFERROR(INDEX(PythonUnitOps!$B$2:$B$98, MATCH(C82, PythonUnitOps!$A$2:$A$98, 0)), "enter the partitioning type"))</f>
        <v/>
      </c>
    </row>
    <row r="83" spans="2:4" x14ac:dyDescent="0.25">
      <c r="B83" s="21"/>
      <c r="D83" t="str">
        <f>IF(C83="","",IFERROR(INDEX(PythonUnitOps!$B$2:$B$98, MATCH(C83, PythonUnitOps!$A$2:$A$98, 0)), "enter the partitioning type"))</f>
        <v/>
      </c>
    </row>
    <row r="84" spans="2:4" x14ac:dyDescent="0.25">
      <c r="B84" s="21"/>
      <c r="D84" t="str">
        <f>IF(C84="","",IFERROR(INDEX(PythonUnitOps!$B$2:$B$98, MATCH(C84, PythonUnitOps!$A$2:$A$98, 0)), "enter the partitioning type"))</f>
        <v/>
      </c>
    </row>
    <row r="85" spans="2:4" x14ac:dyDescent="0.25">
      <c r="B85" s="21"/>
      <c r="D85" t="str">
        <f>IF(C85="","",IFERROR(INDEX(PythonUnitOps!$B$2:$B$98, MATCH(C85, PythonUnitOps!$A$2:$A$98, 0)), "enter the partitioning type"))</f>
        <v/>
      </c>
    </row>
    <row r="86" spans="2:4" x14ac:dyDescent="0.25">
      <c r="B86" s="21"/>
      <c r="D86" t="str">
        <f>IF(C86="","",IFERROR(INDEX(PythonUnitOps!$B$2:$B$98, MATCH(C86, PythonUnitOps!$A$2:$A$98, 0)), "enter the partitioning type"))</f>
        <v/>
      </c>
    </row>
    <row r="87" spans="2:4" x14ac:dyDescent="0.25">
      <c r="B87" s="21"/>
      <c r="D87" t="str">
        <f>IF(C87="","",IFERROR(INDEX(PythonUnitOps!$B$2:$B$98, MATCH(C87, PythonUnitOps!$A$2:$A$98, 0)), "enter the partitioning type"))</f>
        <v/>
      </c>
    </row>
    <row r="88" spans="2:4" x14ac:dyDescent="0.25">
      <c r="B88" s="21"/>
      <c r="D88" t="str">
        <f>IF(C88="","",IFERROR(INDEX(PythonUnitOps!$B$2:$B$98, MATCH(C88, PythonUnitOps!$A$2:$A$98, 0)), "enter the partitioning type"))</f>
        <v/>
      </c>
    </row>
    <row r="89" spans="2:4" x14ac:dyDescent="0.25">
      <c r="B89" s="21"/>
      <c r="D89" t="str">
        <f>IF(C89="","",IFERROR(INDEX(PythonUnitOps!$B$2:$B$98, MATCH(C89, PythonUnitOps!$A$2:$A$98, 0)), "enter the partitioning type"))</f>
        <v/>
      </c>
    </row>
    <row r="90" spans="2:4" x14ac:dyDescent="0.25">
      <c r="B90" s="21"/>
      <c r="D90" t="str">
        <f>IF(C90="","",IFERROR(INDEX(PythonUnitOps!$B$2:$B$98, MATCH(C90, PythonUnitOps!$A$2:$A$98, 0)), "enter the partitioning type"))</f>
        <v/>
      </c>
    </row>
    <row r="91" spans="2:4" x14ac:dyDescent="0.25">
      <c r="B91" s="21"/>
      <c r="D91" t="str">
        <f>IF(C91="","",IFERROR(INDEX(PythonUnitOps!$B$2:$B$98, MATCH(C91, PythonUnitOps!$A$2:$A$98, 0)), "enter the partitioning type"))</f>
        <v/>
      </c>
    </row>
    <row r="92" spans="2:4" x14ac:dyDescent="0.25">
      <c r="B92" s="21"/>
      <c r="D92" t="str">
        <f>IF(C92="","",IFERROR(INDEX(PythonUnitOps!$B$2:$B$98, MATCH(C92, PythonUnitOps!$A$2:$A$98, 0)), "enter the partitioning type"))</f>
        <v/>
      </c>
    </row>
    <row r="93" spans="2:4" x14ac:dyDescent="0.25">
      <c r="D93" t="str">
        <f>IF(C93="","",IFERROR(INDEX(PythonUnitOps!$B$2:$B$100, MATCH(C93, PythonUnitOps!$A$2:$A$100, 0)), "enter the partitioning type"))</f>
        <v/>
      </c>
    </row>
    <row r="94" spans="2:4" x14ac:dyDescent="0.25">
      <c r="D94" t="str">
        <f>IF(C94="","",IFERROR(INDEX(PythonUnitOps!$B$2:$B$100, MATCH(C94, PythonUnitOps!$A$2:$A$100, 0)), "enter the partitioning type"))</f>
        <v/>
      </c>
    </row>
    <row r="95" spans="2:4" x14ac:dyDescent="0.25">
      <c r="D95" t="str">
        <f>IF(C95="","",IFERROR(INDEX(PythonUnitOps!$B$2:$B$100, MATCH(C95, PythonUnitOps!$A$2:$A$100, 0)), "enter the partitioning type"))</f>
        <v/>
      </c>
    </row>
    <row r="96" spans="2:4" x14ac:dyDescent="0.25">
      <c r="D96" t="str">
        <f>IF(C96="","",IFERROR(INDEX(PythonUnitOps!$B$2:$B$100, MATCH(C96, PythonUnitOps!$A$2:$A$100, 0)), "enter the partitioning type"))</f>
        <v/>
      </c>
    </row>
    <row r="97" spans="4:4" x14ac:dyDescent="0.25">
      <c r="D97" t="str">
        <f>IF(C97="","",IFERROR(INDEX(PythonUnitOps!$B$2:$B$100, MATCH(C97, PythonUnitOps!$A$2:$A$100, 0)), "enter the partitioning type"))</f>
        <v/>
      </c>
    </row>
    <row r="98" spans="4:4" x14ac:dyDescent="0.25">
      <c r="D98" t="str">
        <f>IF(C98="","",IFERROR(INDEX(PythonUnitOps!$B$2:$B$100, MATCH(C98, PythonUnitOps!$A$2:$A$100, 0)), "enter the partitioning type"))</f>
        <v/>
      </c>
    </row>
    <row r="99" spans="4:4" x14ac:dyDescent="0.25">
      <c r="D99" t="str">
        <f>IF(C99="","",IFERROR(INDEX(PythonUnitOps!$B$2:$B$100, MATCH(C99, PythonUnitOps!$A$2:$A$100, 0)), "enter the partitioning type"))</f>
        <v/>
      </c>
    </row>
    <row r="100" spans="4:4" x14ac:dyDescent="0.25">
      <c r="D100" t="str">
        <f>IF(C100="","",IFERROR(INDEX(PythonUnitOps!$B$2:$B$100, MATCH(C100, PythonUnitOps!$A$2:$A$100, 0)), "enter the partitioning type"))</f>
        <v/>
      </c>
    </row>
    <row r="101" spans="4:4" x14ac:dyDescent="0.25">
      <c r="D101" t="str">
        <f>IF(C101="","",IFERROR(INDEX(PythonUnitOps!$B$2:$B$100, MATCH(C101, PythonUnitOps!$A$2:$A$100, 0)), "enter the partitioning type"))</f>
        <v/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1"/>
  <sheetViews>
    <sheetView topLeftCell="D1" workbookViewId="0">
      <selection activeCell="N23" sqref="N23"/>
    </sheetView>
  </sheetViews>
  <sheetFormatPr defaultRowHeight="15" x14ac:dyDescent="0.25"/>
  <cols>
    <col min="1" max="1" width="9" bestFit="1" customWidth="1"/>
    <col min="2" max="2" width="11" bestFit="1" customWidth="1"/>
    <col min="3" max="3" width="25" bestFit="1" customWidth="1"/>
    <col min="4" max="4" width="25" customWidth="1"/>
    <col min="5" max="5" width="21" customWidth="1"/>
    <col min="6" max="6" width="22" customWidth="1"/>
    <col min="7" max="7" width="17" customWidth="1"/>
    <col min="8" max="8" width="21" customWidth="1"/>
    <col min="9" max="9" width="17" customWidth="1"/>
    <col min="10" max="10" width="21" customWidth="1"/>
    <col min="11" max="11" width="17" customWidth="1"/>
    <col min="12" max="12" width="21" customWidth="1"/>
    <col min="13" max="13" width="18" customWidth="1"/>
    <col min="14" max="14" width="22" customWidth="1"/>
    <col min="15" max="15" width="18" customWidth="1"/>
    <col min="16" max="16" width="22" customWidth="1"/>
  </cols>
  <sheetData>
    <row r="1" spans="1:16" x14ac:dyDescent="0.25">
      <c r="A1" s="2" t="s">
        <v>565</v>
      </c>
      <c r="B1" s="2" t="s">
        <v>529</v>
      </c>
      <c r="C1" s="2" t="s">
        <v>530</v>
      </c>
      <c r="D1" s="2" t="s">
        <v>1</v>
      </c>
      <c r="E1" s="1" t="s">
        <v>566</v>
      </c>
      <c r="F1" s="1" t="s">
        <v>567</v>
      </c>
      <c r="G1" s="1" t="s">
        <v>568</v>
      </c>
      <c r="H1" s="1" t="s">
        <v>569</v>
      </c>
      <c r="I1" s="1" t="s">
        <v>570</v>
      </c>
      <c r="J1" s="1" t="s">
        <v>571</v>
      </c>
      <c r="K1" s="1" t="s">
        <v>572</v>
      </c>
      <c r="L1" s="1" t="s">
        <v>573</v>
      </c>
      <c r="M1" s="1" t="s">
        <v>574</v>
      </c>
      <c r="N1" s="1" t="s">
        <v>575</v>
      </c>
      <c r="O1" s="1" t="s">
        <v>576</v>
      </c>
      <c r="P1" s="1" t="s">
        <v>577</v>
      </c>
    </row>
    <row r="2" spans="1:16" x14ac:dyDescent="0.25">
      <c r="A2" s="1">
        <v>1</v>
      </c>
      <c r="B2" s="1" t="s">
        <v>531</v>
      </c>
      <c r="C2" t="str">
        <f>IF(B2="","",IFERROR(INDEX(UnitOperations!B:B, MATCH(B2, UnitOperations!A:A, 0)), "enter the unit name"))</f>
        <v>Dehulling</v>
      </c>
      <c r="D2" t="str">
        <f>IF(B2="","",IFERROR(INDEX(UnitOperations!D:D, MATCH(B2, UnitOperations!A:A, 0)), "enter the unit name"))</f>
        <v>Overall, Component</v>
      </c>
      <c r="E2" s="1">
        <v>1</v>
      </c>
      <c r="F2" s="1">
        <v>2</v>
      </c>
      <c r="G2" s="1" t="s">
        <v>426</v>
      </c>
      <c r="H2" t="str">
        <f>IF(G2="","",IFERROR(INDEX(Streams!$A:$A, MATCH(G2, Streams!$B:$B, 0)), "enter the stream name"))</f>
        <v>S1</v>
      </c>
      <c r="I2" s="23"/>
      <c r="J2" s="23" t="str">
        <f>IF(I2="","",IFERROR(INDEX(Streams!$A:$A, MATCH(I2, Streams!$B:$B, 0)), "enter the stream name"))</f>
        <v/>
      </c>
      <c r="K2" s="23"/>
      <c r="L2" s="23" t="str">
        <f>IF(K2="","",IFERROR(INDEX(Streams!$A:$A, MATCH(K2, Streams!$B:$B, 0)), "enter the stream name"))</f>
        <v/>
      </c>
      <c r="M2" s="1" t="s">
        <v>428</v>
      </c>
      <c r="N2" t="str">
        <f>IF(M2="","",IFERROR(INDEX(Streams!$A:$A, MATCH(M2, Streams!$B:$B, 0)), "enter the stream name"))</f>
        <v>S2</v>
      </c>
      <c r="O2" s="1" t="s">
        <v>430</v>
      </c>
      <c r="P2" t="str">
        <f>IF(O2="","",IFERROR(INDEX(Streams!$A:$A, MATCH(O2, Streams!$B:$B, 0)), "enter the stream name"))</f>
        <v>S3</v>
      </c>
    </row>
    <row r="3" spans="1:16" x14ac:dyDescent="0.25">
      <c r="A3" s="1">
        <v>2</v>
      </c>
      <c r="B3" s="1" t="s">
        <v>533</v>
      </c>
      <c r="C3" t="str">
        <f>IF(B3="","",IFERROR(INDEX(UnitOperations!B:B, MATCH(B3, UnitOperations!A:A, 0)), "enter the unit name"))</f>
        <v>Milling</v>
      </c>
      <c r="D3" t="str">
        <f>IF(B3="","",IFERROR(INDEX(UnitOperations!D:D, MATCH(B3, UnitOperations!A:A, 0)), "enter the unit name"))</f>
        <v>None</v>
      </c>
      <c r="E3" s="1">
        <v>1</v>
      </c>
      <c r="F3" s="1">
        <v>1</v>
      </c>
      <c r="G3" s="1" t="s">
        <v>428</v>
      </c>
      <c r="H3" t="str">
        <f>IF(G3="","",IFERROR(INDEX(Streams!$A:$A, MATCH(G3, Streams!$B:$B, 0)), "enter the stream name"))</f>
        <v>S2</v>
      </c>
      <c r="I3" s="23"/>
      <c r="J3" s="23" t="str">
        <f>IF(I3="","",IFERROR(INDEX(Streams!$A:$A, MATCH(I3, Streams!$B:$B, 0)), "enter the stream name"))</f>
        <v/>
      </c>
      <c r="K3" s="23"/>
      <c r="L3" s="23" t="str">
        <f>IF(K3="","",IFERROR(INDEX(Streams!$A:$A, MATCH(K3, Streams!$B:$B, 0)), "enter the stream name"))</f>
        <v/>
      </c>
      <c r="M3" s="1" t="s">
        <v>432</v>
      </c>
      <c r="N3" t="str">
        <f>IF(M3="","",IFERROR(INDEX(Streams!$A:$A, MATCH(M3, Streams!$B:$B, 0)), "enter the stream name"))</f>
        <v>S4</v>
      </c>
      <c r="O3" s="23"/>
      <c r="P3" s="23" t="str">
        <f>IF(O3="","",IFERROR(INDEX(Streams!$A:$A, MATCH(O3, Streams!$B:$B, 0)), "enter the stream name"))</f>
        <v/>
      </c>
    </row>
    <row r="4" spans="1:16" x14ac:dyDescent="0.25">
      <c r="A4" s="1">
        <v>3</v>
      </c>
      <c r="B4" s="1" t="s">
        <v>535</v>
      </c>
      <c r="C4" t="str">
        <f>IF(B4="","",IFERROR(INDEX(UnitOperations!B:B, MATCH(B4, UnitOperations!A:A, 0)), "enter the unit name"))</f>
        <v>Wet extraction</v>
      </c>
      <c r="D4" t="str">
        <f>IF(B4="","",IFERROR(INDEX(UnitOperations!D:D, MATCH(B4, UnitOperations!A:A, 0)), "enter the unit name"))</f>
        <v>None</v>
      </c>
      <c r="E4" s="1">
        <v>3</v>
      </c>
      <c r="F4" s="1">
        <v>1</v>
      </c>
      <c r="G4" s="1" t="s">
        <v>432</v>
      </c>
      <c r="H4" t="str">
        <f>IF(G4="","",IFERROR(INDEX(Streams!$A:$A, MATCH(G4, Streams!$B:$B, 0)), "enter the stream name"))</f>
        <v>S4</v>
      </c>
      <c r="I4" s="1" t="s">
        <v>434</v>
      </c>
      <c r="J4" t="str">
        <f>IF(I4="","",IFERROR(INDEX(Streams!$A:$A, MATCH(I4, Streams!$B:$B, 0)), "enter the stream name"))</f>
        <v>S5</v>
      </c>
      <c r="K4" s="1" t="s">
        <v>436</v>
      </c>
      <c r="L4" t="str">
        <f>IF(K4="","",IFERROR(INDEX(Streams!$A:$A, MATCH(K4, Streams!$B:$B, 0)), "enter the stream name"))</f>
        <v>S6</v>
      </c>
      <c r="M4" s="1" t="s">
        <v>438</v>
      </c>
      <c r="N4" t="str">
        <f>IF(M4="","",IFERROR(INDEX(Streams!$A:$A, MATCH(M4, Streams!$B:$B, 0)), "enter the stream name"))</f>
        <v>S7</v>
      </c>
      <c r="O4" s="23"/>
      <c r="P4" s="23" t="str">
        <f>IF(O4="","",IFERROR(INDEX(Streams!$A:$A, MATCH(O4, Streams!$B:$B, 0)), "enter the stream name"))</f>
        <v/>
      </c>
    </row>
    <row r="5" spans="1:16" x14ac:dyDescent="0.25">
      <c r="A5" s="1">
        <v>4</v>
      </c>
      <c r="B5" s="1" t="s">
        <v>537</v>
      </c>
      <c r="C5" t="str">
        <f>IF(B5="","",IFERROR(INDEX(UnitOperations!B:B, MATCH(B5, UnitOperations!A:A, 0)), "enter the unit name"))</f>
        <v>Cooling</v>
      </c>
      <c r="D5" t="str">
        <f>IF(B5="","",IFERROR(INDEX(UnitOperations!D:D, MATCH(B5, UnitOperations!A:A, 0)), "enter the unit name"))</f>
        <v>None</v>
      </c>
      <c r="E5" s="1">
        <v>1</v>
      </c>
      <c r="F5" s="1">
        <v>1</v>
      </c>
      <c r="G5" s="1" t="s">
        <v>438</v>
      </c>
      <c r="H5" t="str">
        <f>IF(G5="","",IFERROR(INDEX(Streams!$A:$A, MATCH(G5, Streams!$B:$B, 0)), "enter the stream name"))</f>
        <v>S7</v>
      </c>
      <c r="I5" s="23"/>
      <c r="J5" s="23" t="str">
        <f>IF(I5="","",IFERROR(INDEX(Streams!$A:$A, MATCH(I5, Streams!$B:$B, 0)), "enter the stream name"))</f>
        <v/>
      </c>
      <c r="K5" s="23"/>
      <c r="L5" s="23" t="str">
        <f>IF(K5="","",IFERROR(INDEX(Streams!$A:$A, MATCH(K5, Streams!$B:$B, 0)), "enter the stream name"))</f>
        <v/>
      </c>
      <c r="M5" s="1" t="s">
        <v>440</v>
      </c>
      <c r="N5" t="str">
        <f>IF(M5="","",IFERROR(INDEX(Streams!$A:$A, MATCH(M5, Streams!$B:$B, 0)), "enter the stream name"))</f>
        <v>S8</v>
      </c>
      <c r="O5" s="23"/>
      <c r="P5" s="23" t="str">
        <f>IF(O5="","",IFERROR(INDEX(Streams!$A:$A, MATCH(O5, Streams!$B:$B, 0)), "enter the stream name"))</f>
        <v/>
      </c>
    </row>
    <row r="6" spans="1:16" x14ac:dyDescent="0.25">
      <c r="A6" s="1">
        <v>5</v>
      </c>
      <c r="B6" s="1" t="s">
        <v>539</v>
      </c>
      <c r="C6" t="str">
        <f>IF(B6="","",IFERROR(INDEX(UnitOperations!B:B, MATCH(B6, UnitOperations!A:A, 0)), "enter the unit name"))</f>
        <v>Decanter centrifuge</v>
      </c>
      <c r="D6" t="str">
        <f>IF(B6="","",IFERROR(INDEX(UnitOperations!D:D, MATCH(B6, UnitOperations!A:A, 0)), "enter the unit name"))</f>
        <v>Overall, Component</v>
      </c>
      <c r="E6" s="1">
        <v>1</v>
      </c>
      <c r="F6" s="1">
        <v>2</v>
      </c>
      <c r="G6" s="1" t="s">
        <v>440</v>
      </c>
      <c r="H6" t="str">
        <f>IF(G6="","",IFERROR(INDEX(Streams!$A:$A, MATCH(G6, Streams!$B:$B, 0)), "enter the stream name"))</f>
        <v>S8</v>
      </c>
      <c r="I6" s="23"/>
      <c r="J6" s="23" t="str">
        <f>IF(I6="","",IFERROR(INDEX(Streams!$A:$A, MATCH(I6, Streams!$B:$B, 0)), "enter the stream name"))</f>
        <v/>
      </c>
      <c r="K6" s="23"/>
      <c r="L6" s="23" t="str">
        <f>IF(K6="","",IFERROR(INDEX(Streams!$A:$A, MATCH(K6, Streams!$B:$B, 0)), "enter the stream name"))</f>
        <v/>
      </c>
      <c r="M6" s="1" t="s">
        <v>444</v>
      </c>
      <c r="N6" t="str">
        <f>IF(M6="","",IFERROR(INDEX(Streams!$A:$A, MATCH(M6, Streams!$B:$B, 0)), "enter the stream name"))</f>
        <v>S10</v>
      </c>
      <c r="O6" s="1" t="s">
        <v>442</v>
      </c>
      <c r="P6" t="str">
        <f>IF(O6="","",IFERROR(INDEX(Streams!$A:$A, MATCH(O6, Streams!$B:$B, 0)), "enter the stream name"))</f>
        <v>S9</v>
      </c>
    </row>
    <row r="7" spans="1:16" x14ac:dyDescent="0.25">
      <c r="A7" s="1">
        <v>6</v>
      </c>
      <c r="B7" s="1" t="s">
        <v>541</v>
      </c>
      <c r="C7" t="str">
        <f>IF(B7="","",IFERROR(INDEX(UnitOperations!B:B, MATCH(B7, UnitOperations!A:A, 0)), "enter the unit name"))</f>
        <v>Clarification 1</v>
      </c>
      <c r="D7" t="str">
        <f>IF(B7="","",IFERROR(INDEX(UnitOperations!D:D, MATCH(B7, UnitOperations!A:A, 0)), "enter the unit name"))</f>
        <v>Overall, Component</v>
      </c>
      <c r="E7" s="1">
        <v>1</v>
      </c>
      <c r="F7" s="1">
        <v>2</v>
      </c>
      <c r="G7" s="1" t="s">
        <v>442</v>
      </c>
      <c r="H7" t="str">
        <f>IF(G7="","",IFERROR(INDEX(Streams!$A:$A, MATCH(G7, Streams!$B:$B, 0)), "enter the stream name"))</f>
        <v>S9</v>
      </c>
      <c r="I7" s="23"/>
      <c r="J7" s="23" t="str">
        <f>IF(I7="","",IFERROR(INDEX(Streams!$A:$A, MATCH(I7, Streams!$B:$B, 0)), "enter the stream name"))</f>
        <v/>
      </c>
      <c r="K7" s="23"/>
      <c r="L7" s="23" t="str">
        <f>IF(K7="","",IFERROR(INDEX(Streams!$A:$A, MATCH(K7, Streams!$B:$B, 0)), "enter the stream name"))</f>
        <v/>
      </c>
      <c r="M7" s="1" t="s">
        <v>446</v>
      </c>
      <c r="N7" t="str">
        <f>IF(M7="","",IFERROR(INDEX(Streams!$A:$A, MATCH(M7, Streams!$B:$B, 0)), "enter the stream name"))</f>
        <v>S11</v>
      </c>
      <c r="O7" s="1" t="s">
        <v>448</v>
      </c>
      <c r="P7" t="str">
        <f>IF(O7="","",IFERROR(INDEX(Streams!$A:$A, MATCH(O7, Streams!$B:$B, 0)), "enter the stream name"))</f>
        <v>S12</v>
      </c>
    </row>
    <row r="8" spans="1:16" x14ac:dyDescent="0.25">
      <c r="A8" s="1">
        <v>7</v>
      </c>
      <c r="B8" s="1" t="s">
        <v>543</v>
      </c>
      <c r="C8" t="str">
        <f>IF(B8="","",IFERROR(INDEX(UnitOperations!B:B, MATCH(B8, UnitOperations!A:A, 0)), "enter the unit name"))</f>
        <v>Mixing 1</v>
      </c>
      <c r="D8" t="str">
        <f>IF(B8="","",IFERROR(INDEX(UnitOperations!D:D, MATCH(B8, UnitOperations!A:A, 0)), "enter the unit name"))</f>
        <v>None</v>
      </c>
      <c r="E8" s="1">
        <v>2</v>
      </c>
      <c r="F8" s="1">
        <v>1</v>
      </c>
      <c r="G8" s="1" t="s">
        <v>446</v>
      </c>
      <c r="H8" t="str">
        <f>IF(G8="","",IFERROR(INDEX(Streams!$A:$A, MATCH(G8, Streams!$B:$B, 0)), "enter the stream name"))</f>
        <v>S11</v>
      </c>
      <c r="I8" s="1" t="s">
        <v>450</v>
      </c>
      <c r="J8" t="str">
        <f>IF(I8="","",IFERROR(INDEX(Streams!$A:$A, MATCH(I8, Streams!$B:$B, 0)), "enter the stream name"))</f>
        <v>S13</v>
      </c>
      <c r="K8" s="23"/>
      <c r="L8" s="23" t="str">
        <f>IF(K8="","",IFERROR(INDEX(Streams!$A:$A, MATCH(K8, Streams!$B:$B, 0)), "enter the stream name"))</f>
        <v/>
      </c>
      <c r="M8" s="1" t="s">
        <v>452</v>
      </c>
      <c r="N8" t="str">
        <f>IF(M8="","",IFERROR(INDEX(Streams!$A:$A, MATCH(M8, Streams!$B:$B, 0)), "enter the stream name"))</f>
        <v>S14</v>
      </c>
      <c r="O8" s="23"/>
      <c r="P8" s="23" t="str">
        <f>IF(O8="","",IFERROR(INDEX(Streams!$A:$A, MATCH(O8, Streams!$B:$B, 0)), "enter the stream name"))</f>
        <v/>
      </c>
    </row>
    <row r="9" spans="1:16" x14ac:dyDescent="0.25">
      <c r="A9" s="1">
        <v>8</v>
      </c>
      <c r="B9" s="1" t="s">
        <v>545</v>
      </c>
      <c r="C9" t="str">
        <f>IF(B9="","",IFERROR(INDEX(UnitOperations!B:B, MATCH(B9, UnitOperations!A:A, 0)), "enter the unit name"))</f>
        <v>Clarification 2</v>
      </c>
      <c r="D9" t="str">
        <f>IF(B9="","",IFERROR(INDEX(UnitOperations!D:D, MATCH(B9, UnitOperations!A:A, 0)), "enter the unit name"))</f>
        <v>Overall, Component</v>
      </c>
      <c r="E9" s="1">
        <v>1</v>
      </c>
      <c r="F9" s="1">
        <v>2</v>
      </c>
      <c r="G9" s="1" t="s">
        <v>452</v>
      </c>
      <c r="H9" t="str">
        <f>IF(G9="","",IFERROR(INDEX(Streams!$A:$A, MATCH(G9, Streams!$B:$B, 0)), "enter the stream name"))</f>
        <v>S14</v>
      </c>
      <c r="I9" s="23"/>
      <c r="J9" s="23" t="str">
        <f>IF(I9="","",IFERROR(INDEX(Streams!$A:$A, MATCH(I9, Streams!$B:$B, 0)), "enter the stream name"))</f>
        <v/>
      </c>
      <c r="K9" s="23"/>
      <c r="L9" s="23" t="str">
        <f>IF(K9="","",IFERROR(INDEX(Streams!$A:$A, MATCH(K9, Streams!$B:$B, 0)), "enter the stream name"))</f>
        <v/>
      </c>
      <c r="M9" s="1" t="s">
        <v>454</v>
      </c>
      <c r="N9" t="str">
        <f>IF(M9="","",IFERROR(INDEX(Streams!$A:$A, MATCH(M9, Streams!$B:$B, 0)), "enter the stream name"))</f>
        <v>S15</v>
      </c>
      <c r="O9" s="1" t="s">
        <v>456</v>
      </c>
      <c r="P9" t="str">
        <f>IF(O9="","",IFERROR(INDEX(Streams!$A:$A, MATCH(O9, Streams!$B:$B, 0)), "enter the stream name"))</f>
        <v>S16</v>
      </c>
    </row>
    <row r="10" spans="1:16" x14ac:dyDescent="0.25">
      <c r="A10" s="1">
        <v>9</v>
      </c>
      <c r="B10" s="1" t="s">
        <v>547</v>
      </c>
      <c r="C10" t="str">
        <f>IF(B10="","",IFERROR(INDEX(UnitOperations!B:B, MATCH(B10, UnitOperations!A:A, 0)), "enter the unit name"))</f>
        <v>Mixing 2</v>
      </c>
      <c r="D10" t="str">
        <f>IF(B10="","",IFERROR(INDEX(UnitOperations!D:D, MATCH(B10, UnitOperations!A:A, 0)), "enter the unit name"))</f>
        <v>None</v>
      </c>
      <c r="E10" s="1">
        <v>2</v>
      </c>
      <c r="F10" s="1">
        <v>1</v>
      </c>
      <c r="G10" s="1" t="s">
        <v>454</v>
      </c>
      <c r="H10" t="str">
        <f>IF(G10="","",IFERROR(INDEX(Streams!$A:$A, MATCH(G10, Streams!$B:$B, 0)), "enter the stream name"))</f>
        <v>S15</v>
      </c>
      <c r="I10" s="1" t="s">
        <v>458</v>
      </c>
      <c r="J10" t="str">
        <f>IF(I10="","",IFERROR(INDEX(Streams!$A:$A, MATCH(I10, Streams!$B:$B, 0)), "enter the stream name"))</f>
        <v>S17</v>
      </c>
      <c r="K10" s="23"/>
      <c r="L10" s="23" t="str">
        <f>IF(K10="","",IFERROR(INDEX(Streams!$A:$A, MATCH(K10, Streams!$B:$B, 0)), "enter the stream name"))</f>
        <v/>
      </c>
      <c r="M10" s="1" t="s">
        <v>460</v>
      </c>
      <c r="N10" t="str">
        <f>IF(M10="","",IFERROR(INDEX(Streams!$A:$A, MATCH(M10, Streams!$B:$B, 0)), "enter the stream name"))</f>
        <v>S18</v>
      </c>
      <c r="O10" s="23"/>
      <c r="P10" s="23" t="str">
        <f>IF(O10="","",IFERROR(INDEX(Streams!$A:$A, MATCH(O10, Streams!$B:$B, 0)), "enter the stream name"))</f>
        <v/>
      </c>
    </row>
    <row r="11" spans="1:16" x14ac:dyDescent="0.25">
      <c r="A11" s="1">
        <v>10</v>
      </c>
      <c r="B11" s="1" t="s">
        <v>549</v>
      </c>
      <c r="C11" t="str">
        <f>IF(B11="","",IFERROR(INDEX(UnitOperations!B:B, MATCH(B11, UnitOperations!A:A, 0)), "enter the unit name"))</f>
        <v>Clarification 3</v>
      </c>
      <c r="D11" t="str">
        <f>IF(B11="","",IFERROR(INDEX(UnitOperations!D:D, MATCH(B11, UnitOperations!A:A, 0)), "enter the unit name"))</f>
        <v>Overall, Component</v>
      </c>
      <c r="E11" s="1">
        <v>1</v>
      </c>
      <c r="F11" s="1">
        <v>2</v>
      </c>
      <c r="G11" s="1" t="s">
        <v>460</v>
      </c>
      <c r="H11" t="str">
        <f>IF(G11="","",IFERROR(INDEX(Streams!$A:$A, MATCH(G11, Streams!$B:$B, 0)), "enter the stream name"))</f>
        <v>S18</v>
      </c>
      <c r="I11" s="23"/>
      <c r="J11" s="23" t="str">
        <f>IF(I11="","",IFERROR(INDEX(Streams!$A:$A, MATCH(I11, Streams!$B:$B, 0)), "enter the stream name"))</f>
        <v/>
      </c>
      <c r="K11" s="23"/>
      <c r="L11" s="23" t="str">
        <f>IF(K11="","",IFERROR(INDEX(Streams!$A:$A, MATCH(K11, Streams!$B:$B, 0)), "enter the stream name"))</f>
        <v/>
      </c>
      <c r="M11" s="1" t="s">
        <v>462</v>
      </c>
      <c r="N11" t="str">
        <f>IF(M11="","",IFERROR(INDEX(Streams!$A:$A, MATCH(M11, Streams!$B:$B, 0)), "enter the stream name"))</f>
        <v>S19</v>
      </c>
      <c r="O11" s="1" t="s">
        <v>464</v>
      </c>
      <c r="P11" t="str">
        <f>IF(O11="","",IFERROR(INDEX(Streams!$A:$A, MATCH(O11, Streams!$B:$B, 0)), "enter the stream name"))</f>
        <v>S20</v>
      </c>
    </row>
    <row r="12" spans="1:16" x14ac:dyDescent="0.25">
      <c r="A12" s="1">
        <v>11</v>
      </c>
      <c r="B12" s="1" t="s">
        <v>551</v>
      </c>
      <c r="C12" t="str">
        <f>IF(B12="","",IFERROR(INDEX(UnitOperations!B:B, MATCH(B12, UnitOperations!A:A, 0)), "enter the unit name"))</f>
        <v>Drum drying</v>
      </c>
      <c r="D12" t="str">
        <f>IF(B12="","",IFERROR(INDEX(UnitOperations!D:D, MATCH(B12, UnitOperations!A:A, 0)), "enter the unit name"))</f>
        <v>Drying</v>
      </c>
      <c r="E12" s="1">
        <v>1</v>
      </c>
      <c r="F12" s="1">
        <v>2</v>
      </c>
      <c r="G12" s="1" t="s">
        <v>462</v>
      </c>
      <c r="H12" t="str">
        <f>IF(G12="","",IFERROR(INDEX(Streams!$A:$A, MATCH(G12, Streams!$B:$B, 0)), "enter the stream name"))</f>
        <v>S19</v>
      </c>
      <c r="I12" s="23"/>
      <c r="J12" s="23" t="str">
        <f>IF(I12="","",IFERROR(INDEX(Streams!$A:$A, MATCH(I12, Streams!$B:$B, 0)), "enter the stream name"))</f>
        <v/>
      </c>
      <c r="K12" s="23"/>
      <c r="L12" s="23" t="str">
        <f>IF(K12="","",IFERROR(INDEX(Streams!$A:$A, MATCH(K12, Streams!$B:$B, 0)), "enter the stream name"))</f>
        <v/>
      </c>
      <c r="M12" s="1" t="s">
        <v>466</v>
      </c>
      <c r="N12" t="str">
        <f>IF(M12="","",IFERROR(INDEX(Streams!$A:$A, MATCH(M12, Streams!$B:$B, 0)), "enter the stream name"))</f>
        <v>S21</v>
      </c>
      <c r="O12" s="1" t="s">
        <v>468</v>
      </c>
      <c r="P12" t="str">
        <f>IF(O12="","",IFERROR(INDEX(Streams!$A:$A, MATCH(O12, Streams!$B:$B, 0)), "enter the stream name"))</f>
        <v>S22</v>
      </c>
    </row>
    <row r="13" spans="1:16" x14ac:dyDescent="0.25">
      <c r="A13" s="1">
        <v>12</v>
      </c>
      <c r="B13" s="1" t="s">
        <v>553</v>
      </c>
      <c r="C13" t="str">
        <f>IF(B13="","",IFERROR(INDEX(UnitOperations!B:B, MATCH(B13, UnitOperations!A:A, 0)), "enter the unit name"))</f>
        <v>Ultrafiltration</v>
      </c>
      <c r="D13" t="str">
        <f>IF(B13="","",IFERROR(INDEX(UnitOperations!D:D, MATCH(B13, UnitOperations!A:A, 0)), "enter the unit name"))</f>
        <v>MCF, RC</v>
      </c>
      <c r="E13" s="1">
        <v>1</v>
      </c>
      <c r="F13" s="1">
        <v>2</v>
      </c>
      <c r="G13" s="1" t="s">
        <v>444</v>
      </c>
      <c r="H13" t="str">
        <f>IF(G13="","",IFERROR(INDEX(Streams!$A:$A, MATCH(G13, Streams!$B:$B, 0)), "enter the stream name"))</f>
        <v>S10</v>
      </c>
      <c r="I13" s="23"/>
      <c r="J13" s="23" t="str">
        <f>IF(I13="","",IFERROR(INDEX(Streams!$A:$A, MATCH(I13, Streams!$B:$B, 0)), "enter the stream name"))</f>
        <v/>
      </c>
      <c r="K13" s="23"/>
      <c r="L13" s="23" t="str">
        <f>IF(K13="","",IFERROR(INDEX(Streams!$A:$A, MATCH(K13, Streams!$B:$B, 0)), "enter the stream name"))</f>
        <v/>
      </c>
      <c r="M13" s="1" t="s">
        <v>470</v>
      </c>
      <c r="N13" t="str">
        <f>IF(M13="","",IFERROR(INDEX(Streams!$A:$A, MATCH(M13, Streams!$B:$B, 0)), "enter the stream name"))</f>
        <v>S23</v>
      </c>
      <c r="O13" s="1" t="s">
        <v>472</v>
      </c>
      <c r="P13" t="str">
        <f>IF(O13="","",IFERROR(INDEX(Streams!$A:$A, MATCH(O13, Streams!$B:$B, 0)), "enter the stream name"))</f>
        <v>S24</v>
      </c>
    </row>
    <row r="14" spans="1:16" x14ac:dyDescent="0.25">
      <c r="A14" s="1">
        <v>13</v>
      </c>
      <c r="B14" s="1" t="s">
        <v>555</v>
      </c>
      <c r="C14" t="str">
        <f>IF(B14="","",IFERROR(INDEX(UnitOperations!B:B, MATCH(B14, UnitOperations!A:A, 0)), "enter the unit name"))</f>
        <v>Diafiltration</v>
      </c>
      <c r="D14" t="str">
        <f>IF(B14="","",IFERROR(INDEX(UnitOperations!D:D, MATCH(B14, UnitOperations!A:A, 0)), "enter the unit name"))</f>
        <v>DF, RC</v>
      </c>
      <c r="E14" s="1">
        <v>2</v>
      </c>
      <c r="F14" s="1">
        <v>2</v>
      </c>
      <c r="G14" s="1" t="s">
        <v>470</v>
      </c>
      <c r="H14" t="str">
        <f>IF(G14="","",IFERROR(INDEX(Streams!$A:$A, MATCH(G14, Streams!$B:$B, 0)), "enter the stream name"))</f>
        <v>S23</v>
      </c>
      <c r="I14" s="1" t="s">
        <v>474</v>
      </c>
      <c r="J14" t="str">
        <f>IF(I14="","",IFERROR(INDEX(Streams!$A:$A, MATCH(I14, Streams!$B:$B, 0)), "enter the stream name"))</f>
        <v>S25</v>
      </c>
      <c r="K14" s="23"/>
      <c r="L14" s="23" t="str">
        <f>IF(K14="","",IFERROR(INDEX(Streams!$A:$A, MATCH(K14, Streams!$B:$B, 0)), "enter the stream name"))</f>
        <v/>
      </c>
      <c r="M14" s="1" t="s">
        <v>476</v>
      </c>
      <c r="N14" t="str">
        <f>IF(M14="","",IFERROR(INDEX(Streams!$A:$A, MATCH(M14, Streams!$B:$B, 0)), "enter the stream name"))</f>
        <v>S26</v>
      </c>
      <c r="O14" s="1" t="s">
        <v>478</v>
      </c>
      <c r="P14" t="str">
        <f>IF(O14="","",IFERROR(INDEX(Streams!$A:$A, MATCH(O14, Streams!$B:$B, 0)), "enter the stream name"))</f>
        <v>S27</v>
      </c>
    </row>
    <row r="15" spans="1:16" x14ac:dyDescent="0.25">
      <c r="A15" s="1">
        <v>14</v>
      </c>
      <c r="B15" s="1" t="s">
        <v>557</v>
      </c>
      <c r="C15" t="str">
        <f>IF(B15="","",IFERROR(INDEX(UnitOperations!B:B, MATCH(B15, UnitOperations!A:A, 0)), "enter the unit name"))</f>
        <v>Pasteurisation</v>
      </c>
      <c r="D15" t="str">
        <f>IF(B15="","",IFERROR(INDEX(UnitOperations!D:D, MATCH(B15, UnitOperations!A:A, 0)), "enter the unit name"))</f>
        <v>None</v>
      </c>
      <c r="E15" s="1">
        <v>1</v>
      </c>
      <c r="F15" s="1">
        <v>1</v>
      </c>
      <c r="G15" s="1" t="s">
        <v>476</v>
      </c>
      <c r="H15" t="str">
        <f>IF(G15="","",IFERROR(INDEX(Streams!$A:$A, MATCH(G15, Streams!$B:$B, 0)), "enter the stream name"))</f>
        <v>S26</v>
      </c>
      <c r="I15" s="23"/>
      <c r="J15" s="23" t="str">
        <f>IF(I15="","",IFERROR(INDEX(Streams!$A:$A, MATCH(I15, Streams!$B:$B, 0)), "enter the stream name"))</f>
        <v/>
      </c>
      <c r="K15" s="23"/>
      <c r="L15" s="23" t="str">
        <f>IF(K15="","",IFERROR(INDEX(Streams!$A:$A, MATCH(K15, Streams!$B:$B, 0)), "enter the stream name"))</f>
        <v/>
      </c>
      <c r="M15" s="1" t="s">
        <v>480</v>
      </c>
      <c r="N15" t="str">
        <f>IF(M15="","",IFERROR(INDEX(Streams!$A:$A, MATCH(M15, Streams!$B:$B, 0)), "enter the stream name"))</f>
        <v>S28</v>
      </c>
      <c r="O15" s="23"/>
      <c r="P15" s="23" t="str">
        <f>IF(O15="","",IFERROR(INDEX(Streams!$A:$A, MATCH(O15, Streams!$B:$B, 0)), "enter the stream name"))</f>
        <v/>
      </c>
    </row>
    <row r="16" spans="1:16" x14ac:dyDescent="0.25">
      <c r="A16" s="1">
        <v>15</v>
      </c>
      <c r="B16" s="1" t="s">
        <v>559</v>
      </c>
      <c r="C16" t="str">
        <f>IF(B16="","",IFERROR(INDEX(UnitOperations!B:B, MATCH(B16, UnitOperations!A:A, 0)), "enter the unit name"))</f>
        <v>Holding Tube</v>
      </c>
      <c r="D16" t="str">
        <f>IF(B16="","",IFERROR(INDEX(UnitOperations!D:D, MATCH(B16, UnitOperations!A:A, 0)), "enter the unit name"))</f>
        <v>None</v>
      </c>
      <c r="E16" s="1">
        <v>1</v>
      </c>
      <c r="F16" s="1">
        <v>1</v>
      </c>
      <c r="G16" s="1" t="s">
        <v>480</v>
      </c>
      <c r="H16" t="str">
        <f>IF(G16="","",IFERROR(INDEX(Streams!$A:$A, MATCH(G16, Streams!$B:$B, 0)), "enter the stream name"))</f>
        <v>S28</v>
      </c>
      <c r="I16" s="23"/>
      <c r="J16" s="23" t="str">
        <f>IF(I16="","",IFERROR(INDEX(Streams!$A:$A, MATCH(I16, Streams!$B:$B, 0)), "enter the stream name"))</f>
        <v/>
      </c>
      <c r="K16" s="23"/>
      <c r="L16" s="23" t="str">
        <f>IF(K16="","",IFERROR(INDEX(Streams!$A:$A, MATCH(K16, Streams!$B:$B, 0)), "enter the stream name"))</f>
        <v/>
      </c>
      <c r="M16" s="1" t="s">
        <v>482</v>
      </c>
      <c r="N16" t="str">
        <f>IF(M16="","",IFERROR(INDEX(Streams!$A:$A, MATCH(M16, Streams!$B:$B, 0)), "enter the stream name"))</f>
        <v>S29</v>
      </c>
      <c r="O16" s="23"/>
      <c r="P16" s="23" t="str">
        <f>IF(O16="","",IFERROR(INDEX(Streams!$A:$A, MATCH(O16, Streams!$B:$B, 0)), "enter the stream name"))</f>
        <v/>
      </c>
    </row>
    <row r="17" spans="1:16" x14ac:dyDescent="0.25">
      <c r="A17" s="1">
        <v>16</v>
      </c>
      <c r="B17" s="1" t="s">
        <v>561</v>
      </c>
      <c r="C17" t="str">
        <f>IF(B17="","",IFERROR(INDEX(UnitOperations!B:B, MATCH(B17, UnitOperations!A:A, 0)), "enter the unit name"))</f>
        <v>Reverse osmosis</v>
      </c>
      <c r="D17" t="str">
        <f>IF(B17="","",IFERROR(INDEX(UnitOperations!D:D, MATCH(B17, UnitOperations!A:A, 0)), "enter the unit name"))</f>
        <v>MCF, RC</v>
      </c>
      <c r="E17" s="1">
        <v>1</v>
      </c>
      <c r="F17" s="1">
        <v>2</v>
      </c>
      <c r="G17" s="1" t="s">
        <v>482</v>
      </c>
      <c r="H17" t="str">
        <f>IF(G17="","",IFERROR(INDEX(Streams!$A:$A, MATCH(G17, Streams!$B:$B, 0)), "enter the stream name"))</f>
        <v>S29</v>
      </c>
      <c r="I17" s="23"/>
      <c r="J17" s="23" t="str">
        <f>IF(I17="","",IFERROR(INDEX(Streams!$A:$A, MATCH(I17, Streams!$B:$B, 0)), "enter the stream name"))</f>
        <v/>
      </c>
      <c r="K17" s="23"/>
      <c r="L17" s="23" t="str">
        <f>IF(K17="","",IFERROR(INDEX(Streams!$A:$A, MATCH(K17, Streams!$B:$B, 0)), "enter the stream name"))</f>
        <v/>
      </c>
      <c r="M17" s="1" t="s">
        <v>484</v>
      </c>
      <c r="N17" t="str">
        <f>IF(M17="","",IFERROR(INDEX(Streams!$A:$A, MATCH(M17, Streams!$B:$B, 0)), "enter the stream name"))</f>
        <v>S30</v>
      </c>
      <c r="O17" s="1" t="s">
        <v>486</v>
      </c>
      <c r="P17" t="str">
        <f>IF(O17="","",IFERROR(INDEX(Streams!$A:$A, MATCH(O17, Streams!$B:$B, 0)), "enter the stream name"))</f>
        <v>S31</v>
      </c>
    </row>
    <row r="18" spans="1:16" x14ac:dyDescent="0.25">
      <c r="A18" s="1">
        <v>17</v>
      </c>
      <c r="B18" s="1" t="s">
        <v>563</v>
      </c>
      <c r="C18" t="str">
        <f>IF(B18="","",IFERROR(INDEX(UnitOperations!B:B, MATCH(B18, UnitOperations!A:A, 0)), "enter the unit name"))</f>
        <v>Spray drying</v>
      </c>
      <c r="D18" t="str">
        <f>IF(B18="","",IFERROR(INDEX(UnitOperations!D:D, MATCH(B18, UnitOperations!A:A, 0)), "enter the unit name"))</f>
        <v>Drying</v>
      </c>
      <c r="E18" s="1">
        <v>1</v>
      </c>
      <c r="F18" s="1">
        <v>2</v>
      </c>
      <c r="G18" s="1" t="s">
        <v>484</v>
      </c>
      <c r="H18" t="str">
        <f>IF(G18="","",IFERROR(INDEX(Streams!$A:$A, MATCH(G18, Streams!$B:$B, 0)), "enter the stream name"))</f>
        <v>S30</v>
      </c>
      <c r="I18" s="23"/>
      <c r="J18" s="23" t="str">
        <f>IF(I18="","",IFERROR(INDEX(Streams!$A:$A, MATCH(I18, Streams!$B:$B, 0)), "enter the stream name"))</f>
        <v/>
      </c>
      <c r="K18" s="23"/>
      <c r="L18" s="23" t="str">
        <f>IF(K18="","",IFERROR(INDEX(Streams!$A:$A, MATCH(K18, Streams!$B:$B, 0)), "enter the stream name"))</f>
        <v/>
      </c>
      <c r="M18" s="1" t="s">
        <v>488</v>
      </c>
      <c r="N18" t="str">
        <f>IF(M18="","",IFERROR(INDEX(Streams!$A:$A, MATCH(M18, Streams!$B:$B, 0)), "enter the stream name"))</f>
        <v>S32</v>
      </c>
      <c r="O18" s="1" t="s">
        <v>490</v>
      </c>
      <c r="P18" t="str">
        <f>IF(O18="","",IFERROR(INDEX(Streams!$A:$A, MATCH(O18, Streams!$B:$B, 0)), "enter the stream name"))</f>
        <v>S33</v>
      </c>
    </row>
    <row r="19" spans="1:1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</sheetData>
  <sheetProtection sheet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9"/>
  <sheetViews>
    <sheetView workbookViewId="0">
      <selection sqref="A1:F1048576"/>
    </sheetView>
  </sheetViews>
  <sheetFormatPr defaultRowHeight="15" x14ac:dyDescent="0.25"/>
  <cols>
    <col min="1" max="1" width="9.42578125" bestFit="1" customWidth="1"/>
    <col min="2" max="2" width="11.28515625" bestFit="1" customWidth="1"/>
    <col min="3" max="3" width="14.42578125" bestFit="1" customWidth="1"/>
    <col min="4" max="4" width="11.140625" bestFit="1" customWidth="1"/>
    <col min="5" max="5" width="9" bestFit="1" customWidth="1"/>
    <col min="6" max="6" width="5.7109375" bestFit="1" customWidth="1"/>
  </cols>
  <sheetData>
    <row r="1" spans="1:6" x14ac:dyDescent="0.25">
      <c r="A1" s="42" t="s">
        <v>423</v>
      </c>
      <c r="B1" s="42" t="s">
        <v>578</v>
      </c>
      <c r="C1" s="42" t="s">
        <v>579</v>
      </c>
      <c r="D1" s="42" t="s">
        <v>512</v>
      </c>
      <c r="E1" s="42" t="s">
        <v>580</v>
      </c>
      <c r="F1" s="42" t="s">
        <v>581</v>
      </c>
    </row>
    <row r="2" spans="1:6" x14ac:dyDescent="0.25">
      <c r="A2" t="s">
        <v>425</v>
      </c>
      <c r="B2" t="s">
        <v>582</v>
      </c>
      <c r="C2" t="s">
        <v>583</v>
      </c>
      <c r="D2" t="s">
        <v>516</v>
      </c>
      <c r="E2">
        <v>100</v>
      </c>
    </row>
    <row r="3" spans="1:6" x14ac:dyDescent="0.25">
      <c r="A3" t="s">
        <v>425</v>
      </c>
      <c r="B3" t="s">
        <v>515</v>
      </c>
      <c r="C3" t="s">
        <v>584</v>
      </c>
      <c r="D3" t="s">
        <v>516</v>
      </c>
      <c r="E3">
        <v>1</v>
      </c>
      <c r="F3" t="s">
        <v>585</v>
      </c>
    </row>
    <row r="4" spans="1:6" x14ac:dyDescent="0.25">
      <c r="A4" t="s">
        <v>425</v>
      </c>
      <c r="B4" t="s">
        <v>518</v>
      </c>
      <c r="C4" t="s">
        <v>586</v>
      </c>
      <c r="D4" t="s">
        <v>519</v>
      </c>
      <c r="E4">
        <v>0.88400000000000001</v>
      </c>
      <c r="F4" t="s">
        <v>585</v>
      </c>
    </row>
    <row r="5" spans="1:6" x14ac:dyDescent="0.25">
      <c r="A5" t="s">
        <v>425</v>
      </c>
      <c r="B5" t="s">
        <v>520</v>
      </c>
      <c r="C5" t="s">
        <v>587</v>
      </c>
      <c r="D5" t="s">
        <v>511</v>
      </c>
      <c r="E5">
        <v>3.4000000000000002E-2</v>
      </c>
      <c r="F5" t="s">
        <v>585</v>
      </c>
    </row>
    <row r="6" spans="1:6" x14ac:dyDescent="0.25">
      <c r="A6" t="s">
        <v>425</v>
      </c>
      <c r="B6" t="s">
        <v>521</v>
      </c>
      <c r="C6" t="s">
        <v>588</v>
      </c>
      <c r="D6" t="s">
        <v>511</v>
      </c>
      <c r="E6">
        <v>0.23200000000000001</v>
      </c>
      <c r="F6" t="s">
        <v>585</v>
      </c>
    </row>
    <row r="7" spans="1:6" x14ac:dyDescent="0.25">
      <c r="A7" t="s">
        <v>425</v>
      </c>
      <c r="B7" t="s">
        <v>523</v>
      </c>
      <c r="C7" t="s">
        <v>589</v>
      </c>
      <c r="D7" t="s">
        <v>511</v>
      </c>
      <c r="E7">
        <v>1.6E-2</v>
      </c>
      <c r="F7" t="s">
        <v>585</v>
      </c>
    </row>
    <row r="8" spans="1:6" x14ac:dyDescent="0.25">
      <c r="A8" t="s">
        <v>425</v>
      </c>
      <c r="B8" t="s">
        <v>524</v>
      </c>
      <c r="C8" t="s">
        <v>590</v>
      </c>
      <c r="D8" t="s">
        <v>511</v>
      </c>
      <c r="E8">
        <v>0.224</v>
      </c>
      <c r="F8" t="s">
        <v>585</v>
      </c>
    </row>
    <row r="9" spans="1:6" x14ac:dyDescent="0.25">
      <c r="A9" t="s">
        <v>425</v>
      </c>
      <c r="B9" t="s">
        <v>525</v>
      </c>
      <c r="C9" t="s">
        <v>591</v>
      </c>
      <c r="D9" t="s">
        <v>511</v>
      </c>
      <c r="E9">
        <v>5.6000000000000001E-2</v>
      </c>
      <c r="F9" t="s">
        <v>585</v>
      </c>
    </row>
    <row r="10" spans="1:6" x14ac:dyDescent="0.25">
      <c r="A10" t="s">
        <v>425</v>
      </c>
      <c r="B10" t="s">
        <v>526</v>
      </c>
      <c r="C10" t="s">
        <v>592</v>
      </c>
      <c r="D10" t="s">
        <v>511</v>
      </c>
      <c r="E10">
        <v>0.32200000000000001</v>
      </c>
      <c r="F10" t="s">
        <v>585</v>
      </c>
    </row>
    <row r="11" spans="1:6" x14ac:dyDescent="0.25">
      <c r="A11" t="s">
        <v>425</v>
      </c>
      <c r="B11" t="s">
        <v>527</v>
      </c>
      <c r="C11" t="s">
        <v>593</v>
      </c>
      <c r="D11" t="s">
        <v>511</v>
      </c>
      <c r="F11" t="s">
        <v>585</v>
      </c>
    </row>
    <row r="12" spans="1:6" x14ac:dyDescent="0.25">
      <c r="A12" t="s">
        <v>425</v>
      </c>
      <c r="B12" t="s">
        <v>503</v>
      </c>
      <c r="C12" t="s">
        <v>594</v>
      </c>
      <c r="D12" t="s">
        <v>522</v>
      </c>
      <c r="E12">
        <v>0.11600000000000001</v>
      </c>
      <c r="F12" t="s">
        <v>585</v>
      </c>
    </row>
    <row r="13" spans="1:6" x14ac:dyDescent="0.25">
      <c r="A13" t="s">
        <v>433</v>
      </c>
      <c r="B13" t="s">
        <v>582</v>
      </c>
      <c r="C13" t="s">
        <v>595</v>
      </c>
      <c r="D13" t="s">
        <v>516</v>
      </c>
      <c r="E13">
        <v>5.0525289999999998</v>
      </c>
    </row>
    <row r="14" spans="1:6" x14ac:dyDescent="0.25">
      <c r="A14" t="s">
        <v>433</v>
      </c>
      <c r="B14" t="s">
        <v>515</v>
      </c>
      <c r="C14" t="s">
        <v>596</v>
      </c>
      <c r="D14" t="s">
        <v>516</v>
      </c>
      <c r="E14">
        <v>1</v>
      </c>
      <c r="F14" t="s">
        <v>585</v>
      </c>
    </row>
    <row r="15" spans="1:6" x14ac:dyDescent="0.25">
      <c r="A15" t="s">
        <v>433</v>
      </c>
      <c r="B15" t="s">
        <v>518</v>
      </c>
      <c r="C15" t="s">
        <v>597</v>
      </c>
      <c r="D15" t="s">
        <v>519</v>
      </c>
      <c r="E15">
        <v>0.08</v>
      </c>
      <c r="F15" t="s">
        <v>585</v>
      </c>
    </row>
    <row r="16" spans="1:6" x14ac:dyDescent="0.25">
      <c r="A16" t="s">
        <v>433</v>
      </c>
      <c r="B16" t="s">
        <v>528</v>
      </c>
      <c r="C16" t="s">
        <v>598</v>
      </c>
      <c r="D16" t="s">
        <v>511</v>
      </c>
      <c r="E16">
        <v>0.08</v>
      </c>
      <c r="F16" t="s">
        <v>585</v>
      </c>
    </row>
    <row r="17" spans="1:6" x14ac:dyDescent="0.25">
      <c r="A17" t="s">
        <v>433</v>
      </c>
      <c r="B17" t="s">
        <v>503</v>
      </c>
      <c r="C17" t="s">
        <v>599</v>
      </c>
      <c r="D17" t="s">
        <v>522</v>
      </c>
      <c r="E17">
        <v>0.92</v>
      </c>
      <c r="F17" t="s">
        <v>585</v>
      </c>
    </row>
    <row r="18" spans="1:6" x14ac:dyDescent="0.25">
      <c r="A18" t="s">
        <v>435</v>
      </c>
      <c r="B18" t="s">
        <v>582</v>
      </c>
      <c r="C18" t="s">
        <v>600</v>
      </c>
      <c r="D18" t="s">
        <v>516</v>
      </c>
      <c r="E18">
        <v>1121.3599999999999</v>
      </c>
    </row>
    <row r="19" spans="1:6" x14ac:dyDescent="0.25">
      <c r="A19" t="s">
        <v>435</v>
      </c>
      <c r="B19" t="s">
        <v>515</v>
      </c>
      <c r="C19" t="s">
        <v>601</v>
      </c>
      <c r="D19" t="s">
        <v>516</v>
      </c>
      <c r="E19">
        <v>1</v>
      </c>
      <c r="F19" t="s">
        <v>585</v>
      </c>
    </row>
    <row r="20" spans="1:6" x14ac:dyDescent="0.25">
      <c r="A20" t="s">
        <v>435</v>
      </c>
      <c r="B20" t="s">
        <v>503</v>
      </c>
      <c r="C20" t="s">
        <v>602</v>
      </c>
      <c r="D20" t="s">
        <v>522</v>
      </c>
      <c r="E20">
        <v>1</v>
      </c>
      <c r="F20" t="s">
        <v>585</v>
      </c>
    </row>
    <row r="21" spans="1:6" x14ac:dyDescent="0.25">
      <c r="A21" t="s">
        <v>449</v>
      </c>
      <c r="B21" t="s">
        <v>582</v>
      </c>
      <c r="C21" t="s">
        <v>603</v>
      </c>
      <c r="D21" t="s">
        <v>516</v>
      </c>
      <c r="E21">
        <v>127.807</v>
      </c>
    </row>
    <row r="22" spans="1:6" x14ac:dyDescent="0.25">
      <c r="A22" t="s">
        <v>449</v>
      </c>
      <c r="B22" t="s">
        <v>515</v>
      </c>
      <c r="C22" t="s">
        <v>604</v>
      </c>
      <c r="D22" t="s">
        <v>516</v>
      </c>
      <c r="E22">
        <v>1</v>
      </c>
      <c r="F22" t="s">
        <v>585</v>
      </c>
    </row>
    <row r="23" spans="1:6" x14ac:dyDescent="0.25">
      <c r="A23" t="s">
        <v>449</v>
      </c>
      <c r="B23" t="s">
        <v>503</v>
      </c>
      <c r="C23" t="s">
        <v>605</v>
      </c>
      <c r="D23" t="s">
        <v>522</v>
      </c>
      <c r="E23">
        <v>1</v>
      </c>
      <c r="F23" t="s">
        <v>585</v>
      </c>
    </row>
    <row r="24" spans="1:6" x14ac:dyDescent="0.25">
      <c r="A24" t="s">
        <v>457</v>
      </c>
      <c r="B24" t="s">
        <v>582</v>
      </c>
      <c r="C24" t="s">
        <v>606</v>
      </c>
      <c r="D24" t="s">
        <v>516</v>
      </c>
      <c r="E24">
        <v>121.77</v>
      </c>
    </row>
    <row r="25" spans="1:6" x14ac:dyDescent="0.25">
      <c r="A25" t="s">
        <v>457</v>
      </c>
      <c r="B25" t="s">
        <v>515</v>
      </c>
      <c r="C25" t="s">
        <v>607</v>
      </c>
      <c r="D25" t="s">
        <v>516</v>
      </c>
      <c r="E25">
        <v>1</v>
      </c>
      <c r="F25" t="s">
        <v>585</v>
      </c>
    </row>
    <row r="26" spans="1:6" x14ac:dyDescent="0.25">
      <c r="A26" t="s">
        <v>457</v>
      </c>
      <c r="B26" t="s">
        <v>503</v>
      </c>
      <c r="C26" t="s">
        <v>608</v>
      </c>
      <c r="D26" t="s">
        <v>522</v>
      </c>
      <c r="E26">
        <v>1</v>
      </c>
      <c r="F26" t="s">
        <v>585</v>
      </c>
    </row>
    <row r="27" spans="1:6" x14ac:dyDescent="0.25">
      <c r="A27" t="s">
        <v>473</v>
      </c>
      <c r="B27" t="s">
        <v>582</v>
      </c>
      <c r="C27" t="s">
        <v>609</v>
      </c>
      <c r="D27" t="s">
        <v>516</v>
      </c>
      <c r="E27">
        <v>0</v>
      </c>
    </row>
    <row r="28" spans="1:6" x14ac:dyDescent="0.25">
      <c r="A28" t="s">
        <v>473</v>
      </c>
      <c r="B28" t="s">
        <v>515</v>
      </c>
      <c r="C28" t="s">
        <v>610</v>
      </c>
      <c r="D28" t="s">
        <v>516</v>
      </c>
      <c r="E28">
        <v>1</v>
      </c>
      <c r="F28" t="s">
        <v>585</v>
      </c>
    </row>
    <row r="29" spans="1:6" x14ac:dyDescent="0.25">
      <c r="A29" t="s">
        <v>473</v>
      </c>
      <c r="B29" t="s">
        <v>503</v>
      </c>
      <c r="C29" t="s">
        <v>611</v>
      </c>
      <c r="D29" t="s">
        <v>522</v>
      </c>
      <c r="E29">
        <v>1</v>
      </c>
      <c r="F29" t="s">
        <v>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86"/>
  <sheetViews>
    <sheetView workbookViewId="0">
      <selection activeCell="Q20" sqref="Q20"/>
    </sheetView>
  </sheetViews>
  <sheetFormatPr defaultRowHeight="15" x14ac:dyDescent="0.25"/>
  <cols>
    <col min="1" max="1" width="7.140625" bestFit="1" customWidth="1"/>
    <col min="2" max="2" width="18.28515625" bestFit="1" customWidth="1"/>
    <col min="3" max="3" width="11.7109375" bestFit="1" customWidth="1"/>
    <col min="4" max="4" width="11.140625" bestFit="1" customWidth="1"/>
    <col min="5" max="5" width="15.85546875" bestFit="1" customWidth="1"/>
    <col min="6" max="6" width="15.28515625" bestFit="1" customWidth="1"/>
    <col min="7" max="7" width="35" bestFit="1" customWidth="1"/>
    <col min="8" max="8" width="8.42578125" bestFit="1" customWidth="1"/>
    <col min="9" max="9" width="13.85546875" bestFit="1" customWidth="1"/>
    <col min="10" max="11" width="18.140625" bestFit="1" customWidth="1"/>
  </cols>
  <sheetData>
    <row r="1" spans="1:11" x14ac:dyDescent="0.25">
      <c r="A1" s="43" t="s">
        <v>612</v>
      </c>
      <c r="B1" s="43" t="s">
        <v>613</v>
      </c>
      <c r="C1" s="43" t="s">
        <v>511</v>
      </c>
      <c r="D1" s="43" t="s">
        <v>512</v>
      </c>
      <c r="E1" s="43" t="s">
        <v>1</v>
      </c>
      <c r="F1" s="43" t="s">
        <v>614</v>
      </c>
      <c r="G1" s="43" t="s">
        <v>578</v>
      </c>
      <c r="H1" s="43" t="s">
        <v>615</v>
      </c>
      <c r="I1" s="43" t="s">
        <v>616</v>
      </c>
      <c r="J1" s="43" t="s">
        <v>617</v>
      </c>
      <c r="K1" s="43" t="s">
        <v>618</v>
      </c>
    </row>
    <row r="2" spans="1:11" x14ac:dyDescent="0.25">
      <c r="A2" s="1" t="s">
        <v>531</v>
      </c>
      <c r="B2" s="1" t="s">
        <v>532</v>
      </c>
      <c r="C2" s="1" t="s">
        <v>515</v>
      </c>
      <c r="D2" s="1" t="s">
        <v>516</v>
      </c>
      <c r="E2" s="1" t="s">
        <v>619</v>
      </c>
      <c r="F2" s="1" t="s">
        <v>620</v>
      </c>
      <c r="G2" s="1" t="s">
        <v>621</v>
      </c>
      <c r="H2" s="23"/>
      <c r="I2" s="23"/>
      <c r="J2" s="1">
        <v>0.9088182363527294</v>
      </c>
      <c r="K2" s="1">
        <v>9.1181763647270597E-2</v>
      </c>
    </row>
    <row r="3" spans="1:11" x14ac:dyDescent="0.25">
      <c r="A3" s="1" t="s">
        <v>531</v>
      </c>
      <c r="B3" s="1" t="s">
        <v>532</v>
      </c>
      <c r="C3" s="1" t="s">
        <v>518</v>
      </c>
      <c r="D3" s="1" t="s">
        <v>519</v>
      </c>
      <c r="E3" s="1" t="s">
        <v>622</v>
      </c>
      <c r="F3" s="1" t="s">
        <v>623</v>
      </c>
      <c r="G3" s="1" t="s">
        <v>621</v>
      </c>
      <c r="H3" s="23"/>
      <c r="I3" s="23"/>
      <c r="J3" s="1"/>
      <c r="K3" s="1"/>
    </row>
    <row r="4" spans="1:11" x14ac:dyDescent="0.25">
      <c r="A4" s="1" t="s">
        <v>531</v>
      </c>
      <c r="B4" s="1" t="s">
        <v>532</v>
      </c>
      <c r="C4" s="1" t="s">
        <v>520</v>
      </c>
      <c r="D4" s="1" t="s">
        <v>511</v>
      </c>
      <c r="E4" s="1" t="s">
        <v>622</v>
      </c>
      <c r="F4" s="1" t="s">
        <v>624</v>
      </c>
      <c r="G4" s="1" t="s">
        <v>621</v>
      </c>
      <c r="H4" s="23"/>
      <c r="I4" s="23"/>
      <c r="J4">
        <v>2.23924312089403E-2</v>
      </c>
      <c r="K4">
        <v>3.309938979238651E-2</v>
      </c>
    </row>
    <row r="5" spans="1:11" x14ac:dyDescent="0.25">
      <c r="A5" s="1" t="s">
        <v>531</v>
      </c>
      <c r="B5" s="1" t="s">
        <v>532</v>
      </c>
      <c r="C5" s="1" t="s">
        <v>521</v>
      </c>
      <c r="D5" s="1" t="s">
        <v>511</v>
      </c>
      <c r="E5" s="1" t="s">
        <v>622</v>
      </c>
      <c r="F5" s="1" t="s">
        <v>625</v>
      </c>
      <c r="G5" s="1" t="s">
        <v>621</v>
      </c>
      <c r="H5" s="23"/>
      <c r="I5" s="23"/>
      <c r="J5">
        <v>0.2447832978970669</v>
      </c>
      <c r="K5">
        <v>7.6999275859824912E-2</v>
      </c>
    </row>
    <row r="6" spans="1:11" x14ac:dyDescent="0.25">
      <c r="A6" s="1" t="s">
        <v>531</v>
      </c>
      <c r="B6" s="1" t="s">
        <v>532</v>
      </c>
      <c r="C6" s="1" t="s">
        <v>523</v>
      </c>
      <c r="D6" s="1" t="s">
        <v>511</v>
      </c>
      <c r="E6" s="1" t="s">
        <v>622</v>
      </c>
      <c r="F6" s="1" t="s">
        <v>626</v>
      </c>
      <c r="G6" s="1" t="s">
        <v>621</v>
      </c>
      <c r="H6" s="23"/>
      <c r="I6" s="23"/>
      <c r="J6">
        <v>4.2999993069547132E-2</v>
      </c>
      <c r="K6">
        <v>9.9999983882667776E-3</v>
      </c>
    </row>
    <row r="7" spans="1:11" x14ac:dyDescent="0.25">
      <c r="A7" s="1" t="s">
        <v>531</v>
      </c>
      <c r="B7" s="1" t="s">
        <v>532</v>
      </c>
      <c r="C7" s="1" t="s">
        <v>524</v>
      </c>
      <c r="D7" s="1" t="s">
        <v>511</v>
      </c>
      <c r="E7" s="1" t="s">
        <v>622</v>
      </c>
      <c r="F7" s="1" t="s">
        <v>627</v>
      </c>
      <c r="G7" s="1" t="s">
        <v>621</v>
      </c>
      <c r="H7" s="23"/>
      <c r="I7" s="23"/>
      <c r="J7">
        <v>0.26900000000000002</v>
      </c>
      <c r="K7">
        <v>0</v>
      </c>
    </row>
    <row r="8" spans="1:11" x14ac:dyDescent="0.25">
      <c r="A8" s="1" t="s">
        <v>531</v>
      </c>
      <c r="B8" s="1" t="s">
        <v>532</v>
      </c>
      <c r="C8" s="1" t="s">
        <v>525</v>
      </c>
      <c r="D8" s="1" t="s">
        <v>511</v>
      </c>
      <c r="E8" s="1" t="s">
        <v>622</v>
      </c>
      <c r="F8" s="1" t="s">
        <v>628</v>
      </c>
      <c r="G8" s="1" t="s">
        <v>621</v>
      </c>
      <c r="H8" s="23"/>
      <c r="I8" s="23"/>
      <c r="J8">
        <v>1</v>
      </c>
      <c r="K8">
        <v>1</v>
      </c>
    </row>
    <row r="9" spans="1:11" x14ac:dyDescent="0.25">
      <c r="A9" s="1" t="s">
        <v>531</v>
      </c>
      <c r="B9" s="1" t="s">
        <v>532</v>
      </c>
      <c r="C9" s="1" t="s">
        <v>526</v>
      </c>
      <c r="D9" s="1" t="s">
        <v>511</v>
      </c>
      <c r="E9" s="1" t="s">
        <v>622</v>
      </c>
      <c r="F9" s="1" t="s">
        <v>629</v>
      </c>
      <c r="G9" s="1" t="s">
        <v>621</v>
      </c>
      <c r="H9" s="23"/>
      <c r="I9" s="23"/>
      <c r="J9">
        <v>0.31104803698216132</v>
      </c>
      <c r="K9">
        <v>0.71157439714021786</v>
      </c>
    </row>
    <row r="10" spans="1:11" x14ac:dyDescent="0.25">
      <c r="A10" s="1" t="s">
        <v>531</v>
      </c>
      <c r="B10" s="1" t="s">
        <v>532</v>
      </c>
      <c r="C10" s="1" t="s">
        <v>527</v>
      </c>
      <c r="D10" s="1" t="s">
        <v>511</v>
      </c>
      <c r="E10" s="1" t="s">
        <v>622</v>
      </c>
      <c r="F10" s="1" t="s">
        <v>630</v>
      </c>
      <c r="G10" s="1" t="s">
        <v>621</v>
      </c>
      <c r="H10" s="23"/>
      <c r="I10" s="23"/>
      <c r="J10">
        <v>0</v>
      </c>
      <c r="K10">
        <v>5.9999999995590102E-2</v>
      </c>
    </row>
    <row r="11" spans="1:11" x14ac:dyDescent="0.25">
      <c r="A11" s="1" t="s">
        <v>531</v>
      </c>
      <c r="B11" s="1" t="s">
        <v>532</v>
      </c>
      <c r="C11" s="1" t="s">
        <v>528</v>
      </c>
      <c r="D11" s="1" t="s">
        <v>511</v>
      </c>
      <c r="E11" s="1" t="s">
        <v>622</v>
      </c>
      <c r="F11" s="1" t="s">
        <v>631</v>
      </c>
      <c r="G11" s="1" t="s">
        <v>621</v>
      </c>
      <c r="H11" s="23"/>
      <c r="I11" s="23"/>
      <c r="J11" s="1"/>
      <c r="K11" s="1"/>
    </row>
    <row r="12" spans="1:11" x14ac:dyDescent="0.25">
      <c r="A12" s="1" t="s">
        <v>539</v>
      </c>
      <c r="B12" s="1" t="s">
        <v>540</v>
      </c>
      <c r="C12" s="1" t="s">
        <v>515</v>
      </c>
      <c r="D12" s="1" t="s">
        <v>516</v>
      </c>
      <c r="E12" s="1" t="s">
        <v>619</v>
      </c>
      <c r="F12" s="1" t="s">
        <v>632</v>
      </c>
      <c r="G12" s="1" t="s">
        <v>621</v>
      </c>
      <c r="H12" s="23"/>
      <c r="I12" s="23"/>
      <c r="J12" s="1">
        <v>0.75353759811743137</v>
      </c>
      <c r="K12" s="1">
        <v>0.2464624018825686</v>
      </c>
    </row>
    <row r="13" spans="1:11" x14ac:dyDescent="0.25">
      <c r="A13" s="1" t="s">
        <v>539</v>
      </c>
      <c r="B13" s="1" t="s">
        <v>540</v>
      </c>
      <c r="C13" s="1" t="s">
        <v>518</v>
      </c>
      <c r="D13" s="1" t="s">
        <v>519</v>
      </c>
      <c r="E13" s="1" t="s">
        <v>622</v>
      </c>
      <c r="F13" s="1" t="s">
        <v>633</v>
      </c>
      <c r="G13" s="1" t="s">
        <v>621</v>
      </c>
      <c r="H13" s="23"/>
      <c r="I13" s="23"/>
      <c r="J13" s="1"/>
      <c r="K13" s="1"/>
    </row>
    <row r="14" spans="1:11" x14ac:dyDescent="0.25">
      <c r="A14" s="1" t="s">
        <v>539</v>
      </c>
      <c r="B14" s="1" t="s">
        <v>540</v>
      </c>
      <c r="C14" s="1" t="s">
        <v>520</v>
      </c>
      <c r="D14" s="1" t="s">
        <v>511</v>
      </c>
      <c r="E14" s="1" t="s">
        <v>622</v>
      </c>
      <c r="F14" s="1" t="s">
        <v>634</v>
      </c>
      <c r="G14" s="1" t="s">
        <v>621</v>
      </c>
      <c r="H14" s="23"/>
      <c r="I14" s="23"/>
      <c r="J14">
        <v>3.0696531969446701E-3</v>
      </c>
      <c r="K14">
        <v>1.9529349030093989E-3</v>
      </c>
    </row>
    <row r="15" spans="1:11" x14ac:dyDescent="0.25">
      <c r="A15" s="1" t="s">
        <v>539</v>
      </c>
      <c r="B15" s="1" t="s">
        <v>540</v>
      </c>
      <c r="C15" s="1" t="s">
        <v>521</v>
      </c>
      <c r="D15" s="1" t="s">
        <v>511</v>
      </c>
      <c r="E15" s="1" t="s">
        <v>622</v>
      </c>
      <c r="F15" s="1" t="s">
        <v>635</v>
      </c>
      <c r="G15" s="1" t="s">
        <v>621</v>
      </c>
      <c r="H15" s="23"/>
      <c r="I15" s="23"/>
      <c r="J15">
        <v>1.6960112604520829E-2</v>
      </c>
      <c r="K15">
        <v>1.91283700316188E-2</v>
      </c>
    </row>
    <row r="16" spans="1:11" x14ac:dyDescent="0.25">
      <c r="A16" s="1" t="s">
        <v>539</v>
      </c>
      <c r="B16" s="1" t="s">
        <v>540</v>
      </c>
      <c r="C16" s="1" t="s">
        <v>523</v>
      </c>
      <c r="D16" s="1" t="s">
        <v>511</v>
      </c>
      <c r="E16" s="1" t="s">
        <v>622</v>
      </c>
      <c r="F16" s="1" t="s">
        <v>636</v>
      </c>
      <c r="G16" s="1" t="s">
        <v>621</v>
      </c>
      <c r="H16" s="23"/>
      <c r="I16" s="23"/>
      <c r="J16">
        <v>1.2714643163211569E-3</v>
      </c>
      <c r="K16">
        <v>4.1719548694434984E-3</v>
      </c>
    </row>
    <row r="17" spans="1:11" x14ac:dyDescent="0.25">
      <c r="A17" s="1" t="s">
        <v>539</v>
      </c>
      <c r="B17" s="1" t="s">
        <v>540</v>
      </c>
      <c r="C17" s="1" t="s">
        <v>524</v>
      </c>
      <c r="D17" s="1" t="s">
        <v>511</v>
      </c>
      <c r="E17" s="1" t="s">
        <v>622</v>
      </c>
      <c r="F17" s="1" t="s">
        <v>637</v>
      </c>
      <c r="G17" s="1" t="s">
        <v>621</v>
      </c>
      <c r="H17" s="23"/>
      <c r="I17" s="23"/>
      <c r="J17">
        <v>1.037362601089417E-3</v>
      </c>
      <c r="K17">
        <v>5.0311255252032446E-3</v>
      </c>
    </row>
    <row r="18" spans="1:11" x14ac:dyDescent="0.25">
      <c r="A18" s="1" t="s">
        <v>539</v>
      </c>
      <c r="B18" s="1" t="s">
        <v>540</v>
      </c>
      <c r="C18" s="1" t="s">
        <v>525</v>
      </c>
      <c r="D18" s="1" t="s">
        <v>511</v>
      </c>
      <c r="E18" s="1" t="s">
        <v>622</v>
      </c>
      <c r="F18" s="1" t="s">
        <v>638</v>
      </c>
      <c r="G18" s="1" t="s">
        <v>621</v>
      </c>
      <c r="H18" s="23"/>
      <c r="I18" s="23"/>
      <c r="J18">
        <v>4.0000000000000001E-3</v>
      </c>
      <c r="K18">
        <v>1E-3</v>
      </c>
    </row>
    <row r="19" spans="1:11" x14ac:dyDescent="0.25">
      <c r="A19" s="1" t="s">
        <v>539</v>
      </c>
      <c r="B19" s="1" t="s">
        <v>540</v>
      </c>
      <c r="C19" s="1" t="s">
        <v>526</v>
      </c>
      <c r="D19" s="1" t="s">
        <v>511</v>
      </c>
      <c r="E19" s="1" t="s">
        <v>622</v>
      </c>
      <c r="F19" s="1" t="s">
        <v>639</v>
      </c>
      <c r="G19" s="1" t="s">
        <v>621</v>
      </c>
      <c r="H19" s="23"/>
      <c r="I19" s="23"/>
      <c r="J19">
        <v>1.316236710589456E-2</v>
      </c>
      <c r="K19">
        <v>6.7212538816677908E-2</v>
      </c>
    </row>
    <row r="20" spans="1:11" x14ac:dyDescent="0.25">
      <c r="A20" s="1" t="s">
        <v>539</v>
      </c>
      <c r="B20" s="1" t="s">
        <v>540</v>
      </c>
      <c r="C20" s="1" t="s">
        <v>527</v>
      </c>
      <c r="D20" s="1" t="s">
        <v>511</v>
      </c>
      <c r="E20" s="1" t="s">
        <v>622</v>
      </c>
      <c r="F20" s="1" t="s">
        <v>640</v>
      </c>
      <c r="G20" s="1" t="s">
        <v>621</v>
      </c>
      <c r="H20" s="23"/>
      <c r="I20" s="23"/>
      <c r="J20" s="1">
        <v>1</v>
      </c>
      <c r="K20" s="1">
        <v>1</v>
      </c>
    </row>
    <row r="21" spans="1:11" x14ac:dyDescent="0.25">
      <c r="A21" s="1" t="s">
        <v>539</v>
      </c>
      <c r="B21" s="1" t="s">
        <v>540</v>
      </c>
      <c r="C21" s="1" t="s">
        <v>528</v>
      </c>
      <c r="D21" s="1" t="s">
        <v>511</v>
      </c>
      <c r="E21" s="1" t="s">
        <v>622</v>
      </c>
      <c r="F21" s="1" t="s">
        <v>641</v>
      </c>
      <c r="G21" s="1" t="s">
        <v>621</v>
      </c>
      <c r="H21" s="23"/>
      <c r="I21" s="23"/>
      <c r="J21" s="1"/>
      <c r="K21" s="1"/>
    </row>
    <row r="22" spans="1:11" x14ac:dyDescent="0.25">
      <c r="A22" s="1" t="s">
        <v>541</v>
      </c>
      <c r="B22" s="1" t="s">
        <v>542</v>
      </c>
      <c r="C22" s="1" t="s">
        <v>515</v>
      </c>
      <c r="D22" s="1" t="s">
        <v>516</v>
      </c>
      <c r="E22" s="1" t="s">
        <v>619</v>
      </c>
      <c r="F22" s="1" t="s">
        <v>642</v>
      </c>
      <c r="G22" s="1" t="s">
        <v>621</v>
      </c>
      <c r="H22" s="23"/>
      <c r="I22" s="23"/>
      <c r="J22" s="1">
        <v>0.42597337413141179</v>
      </c>
      <c r="K22" s="1">
        <v>0.57402662586858821</v>
      </c>
    </row>
    <row r="23" spans="1:11" x14ac:dyDescent="0.25">
      <c r="A23" s="1" t="s">
        <v>541</v>
      </c>
      <c r="B23" s="1" t="s">
        <v>542</v>
      </c>
      <c r="C23" s="1" t="s">
        <v>518</v>
      </c>
      <c r="D23" s="1" t="s">
        <v>519</v>
      </c>
      <c r="E23" s="1" t="s">
        <v>622</v>
      </c>
      <c r="F23" s="1" t="s">
        <v>643</v>
      </c>
      <c r="G23" s="1" t="s">
        <v>621</v>
      </c>
      <c r="H23" s="23"/>
      <c r="I23" s="23"/>
      <c r="J23" s="1"/>
      <c r="K23" s="1"/>
    </row>
    <row r="24" spans="1:11" x14ac:dyDescent="0.25">
      <c r="A24" s="1" t="s">
        <v>541</v>
      </c>
      <c r="B24" s="1" t="s">
        <v>542</v>
      </c>
      <c r="C24" s="1" t="s">
        <v>520</v>
      </c>
      <c r="D24" s="1" t="s">
        <v>511</v>
      </c>
      <c r="E24" s="1" t="s">
        <v>622</v>
      </c>
      <c r="F24" s="1" t="s">
        <v>644</v>
      </c>
      <c r="G24" s="1" t="s">
        <v>621</v>
      </c>
      <c r="H24" s="23"/>
      <c r="I24" s="23"/>
      <c r="J24" s="1">
        <v>3.5842234030564971E-3</v>
      </c>
      <c r="K24" s="1">
        <v>8.2931545675060615E-4</v>
      </c>
    </row>
    <row r="25" spans="1:11" x14ac:dyDescent="0.25">
      <c r="A25" s="1" t="s">
        <v>541</v>
      </c>
      <c r="B25" s="1" t="s">
        <v>542</v>
      </c>
      <c r="C25" s="1" t="s">
        <v>521</v>
      </c>
      <c r="D25" s="1" t="s">
        <v>511</v>
      </c>
      <c r="E25" s="1" t="s">
        <v>622</v>
      </c>
      <c r="F25" s="1" t="s">
        <v>645</v>
      </c>
      <c r="G25" s="1" t="s">
        <v>621</v>
      </c>
      <c r="H25" s="23"/>
      <c r="I25" s="23"/>
      <c r="J25" s="1">
        <v>3.4321717950793883E-2</v>
      </c>
      <c r="K25" s="1">
        <v>8.5180408055864701E-3</v>
      </c>
    </row>
    <row r="26" spans="1:11" x14ac:dyDescent="0.25">
      <c r="A26" s="1" t="s">
        <v>541</v>
      </c>
      <c r="B26" s="1" t="s">
        <v>542</v>
      </c>
      <c r="C26" s="1" t="s">
        <v>523</v>
      </c>
      <c r="D26" s="1" t="s">
        <v>511</v>
      </c>
      <c r="E26" s="1" t="s">
        <v>622</v>
      </c>
      <c r="F26" s="1" t="s">
        <v>646</v>
      </c>
      <c r="G26" s="1" t="s">
        <v>621</v>
      </c>
      <c r="H26" s="23"/>
      <c r="I26" s="23"/>
      <c r="J26" s="1">
        <v>1.023591434670923E-2</v>
      </c>
      <c r="K26" s="1">
        <v>2.8716103679645691E-3</v>
      </c>
    </row>
    <row r="27" spans="1:11" x14ac:dyDescent="0.25">
      <c r="A27" s="1" t="s">
        <v>541</v>
      </c>
      <c r="B27" s="1" t="s">
        <v>542</v>
      </c>
      <c r="C27" s="1" t="s">
        <v>524</v>
      </c>
      <c r="D27" s="1" t="s">
        <v>511</v>
      </c>
      <c r="E27" s="1" t="s">
        <v>622</v>
      </c>
      <c r="F27" s="1" t="s">
        <v>647</v>
      </c>
      <c r="G27" s="1" t="s">
        <v>621</v>
      </c>
      <c r="H27" s="23"/>
      <c r="I27" s="23"/>
      <c r="J27" s="1">
        <v>0.1087512785947307</v>
      </c>
      <c r="K27" s="1">
        <v>0</v>
      </c>
    </row>
    <row r="28" spans="1:11" x14ac:dyDescent="0.25">
      <c r="A28" s="1" t="s">
        <v>541</v>
      </c>
      <c r="B28" s="1" t="s">
        <v>542</v>
      </c>
      <c r="C28" s="1" t="s">
        <v>525</v>
      </c>
      <c r="D28" s="1" t="s">
        <v>511</v>
      </c>
      <c r="E28" s="1" t="s">
        <v>622</v>
      </c>
      <c r="F28" s="1" t="s">
        <v>648</v>
      </c>
      <c r="G28" s="1" t="s">
        <v>621</v>
      </c>
      <c r="H28" s="23"/>
      <c r="I28" s="23"/>
      <c r="J28" s="1">
        <v>1.533733770298117E-3</v>
      </c>
      <c r="K28" s="1">
        <v>6.0648972723167797E-4</v>
      </c>
    </row>
    <row r="29" spans="1:11" x14ac:dyDescent="0.25">
      <c r="A29" s="1" t="s">
        <v>541</v>
      </c>
      <c r="B29" s="1" t="s">
        <v>542</v>
      </c>
      <c r="C29" s="1" t="s">
        <v>526</v>
      </c>
      <c r="D29" s="1" t="s">
        <v>511</v>
      </c>
      <c r="E29" s="1" t="s">
        <v>622</v>
      </c>
      <c r="F29" s="1" t="s">
        <v>649</v>
      </c>
      <c r="G29" s="1" t="s">
        <v>621</v>
      </c>
      <c r="H29" s="23"/>
      <c r="I29" s="23"/>
      <c r="J29" s="1">
        <v>0.10841015515579069</v>
      </c>
      <c r="K29" s="1">
        <v>2.2859144122986081E-2</v>
      </c>
    </row>
    <row r="30" spans="1:11" x14ac:dyDescent="0.25">
      <c r="A30" s="1" t="s">
        <v>541</v>
      </c>
      <c r="B30" s="1" t="s">
        <v>542</v>
      </c>
      <c r="C30" s="1" t="s">
        <v>527</v>
      </c>
      <c r="D30" s="1" t="s">
        <v>511</v>
      </c>
      <c r="E30" s="1" t="s">
        <v>622</v>
      </c>
      <c r="F30" s="1" t="s">
        <v>650</v>
      </c>
      <c r="G30" s="1" t="s">
        <v>621</v>
      </c>
      <c r="H30" s="23"/>
      <c r="I30" s="23"/>
      <c r="J30" s="1">
        <v>1</v>
      </c>
      <c r="K30" s="1">
        <v>1</v>
      </c>
    </row>
    <row r="31" spans="1:11" x14ac:dyDescent="0.25">
      <c r="A31" s="1" t="s">
        <v>541</v>
      </c>
      <c r="B31" s="1" t="s">
        <v>542</v>
      </c>
      <c r="C31" s="1" t="s">
        <v>528</v>
      </c>
      <c r="D31" s="1" t="s">
        <v>511</v>
      </c>
      <c r="E31" s="1" t="s">
        <v>622</v>
      </c>
      <c r="F31" s="1" t="s">
        <v>651</v>
      </c>
      <c r="G31" s="1" t="s">
        <v>621</v>
      </c>
      <c r="H31" s="23"/>
      <c r="I31" s="23"/>
      <c r="J31" s="1"/>
      <c r="K31" s="1"/>
    </row>
    <row r="32" spans="1:11" x14ac:dyDescent="0.25">
      <c r="A32" s="1" t="s">
        <v>545</v>
      </c>
      <c r="B32" s="1" t="s">
        <v>546</v>
      </c>
      <c r="C32" s="1" t="s">
        <v>515</v>
      </c>
      <c r="D32" s="1" t="s">
        <v>516</v>
      </c>
      <c r="E32" s="1" t="s">
        <v>619</v>
      </c>
      <c r="F32" s="1" t="s">
        <v>652</v>
      </c>
      <c r="G32" s="1" t="s">
        <v>621</v>
      </c>
      <c r="H32" s="23"/>
      <c r="I32" s="23"/>
      <c r="J32" s="1">
        <v>0.47638978763720452</v>
      </c>
      <c r="K32" s="1">
        <v>0.52361021236279548</v>
      </c>
    </row>
    <row r="33" spans="1:11" x14ac:dyDescent="0.25">
      <c r="A33" s="1" t="s">
        <v>545</v>
      </c>
      <c r="B33" s="1" t="s">
        <v>546</v>
      </c>
      <c r="C33" s="1" t="s">
        <v>518</v>
      </c>
      <c r="D33" s="1" t="s">
        <v>519</v>
      </c>
      <c r="E33" s="1" t="s">
        <v>622</v>
      </c>
      <c r="F33" s="1" t="s">
        <v>653</v>
      </c>
      <c r="G33" s="1" t="s">
        <v>621</v>
      </c>
      <c r="H33" s="23"/>
      <c r="I33" s="23"/>
      <c r="J33" s="1"/>
      <c r="K33" s="1"/>
    </row>
    <row r="34" spans="1:11" x14ac:dyDescent="0.25">
      <c r="A34" s="1" t="s">
        <v>545</v>
      </c>
      <c r="B34" s="1" t="s">
        <v>546</v>
      </c>
      <c r="C34" s="1" t="s">
        <v>520</v>
      </c>
      <c r="D34" s="1" t="s">
        <v>511</v>
      </c>
      <c r="E34" s="1" t="s">
        <v>622</v>
      </c>
      <c r="F34" s="1" t="s">
        <v>654</v>
      </c>
      <c r="G34" s="1" t="s">
        <v>621</v>
      </c>
      <c r="H34" s="23"/>
      <c r="I34" s="23"/>
      <c r="J34" s="1">
        <v>3.8941204170765079E-3</v>
      </c>
      <c r="K34" s="1">
        <v>2.297204969854607E-4</v>
      </c>
    </row>
    <row r="35" spans="1:11" x14ac:dyDescent="0.25">
      <c r="A35" s="1" t="s">
        <v>545</v>
      </c>
      <c r="B35" s="1" t="s">
        <v>546</v>
      </c>
      <c r="C35" s="1" t="s">
        <v>521</v>
      </c>
      <c r="D35" s="1" t="s">
        <v>511</v>
      </c>
      <c r="E35" s="1" t="s">
        <v>622</v>
      </c>
      <c r="F35" s="1" t="s">
        <v>655</v>
      </c>
      <c r="G35" s="1" t="s">
        <v>621</v>
      </c>
      <c r="H35" s="23"/>
      <c r="I35" s="23"/>
      <c r="J35" s="1">
        <v>3.721863421194873E-2</v>
      </c>
      <c r="K35" s="1">
        <v>2.3528187685566671E-3</v>
      </c>
    </row>
    <row r="36" spans="1:11" x14ac:dyDescent="0.25">
      <c r="A36" s="1" t="s">
        <v>545</v>
      </c>
      <c r="B36" s="1" t="s">
        <v>546</v>
      </c>
      <c r="C36" s="1" t="s">
        <v>523</v>
      </c>
      <c r="D36" s="1" t="s">
        <v>511</v>
      </c>
      <c r="E36" s="1" t="s">
        <v>622</v>
      </c>
      <c r="F36" s="1" t="s">
        <v>656</v>
      </c>
      <c r="G36" s="1" t="s">
        <v>621</v>
      </c>
      <c r="H36" s="23"/>
      <c r="I36" s="23"/>
      <c r="J36" s="1">
        <v>1.0970403580314149E-2</v>
      </c>
      <c r="K36" s="1">
        <v>7.9523736387665219E-4</v>
      </c>
    </row>
    <row r="37" spans="1:11" x14ac:dyDescent="0.25">
      <c r="A37" s="1" t="s">
        <v>545</v>
      </c>
      <c r="B37" s="1" t="s">
        <v>546</v>
      </c>
      <c r="C37" s="1" t="s">
        <v>524</v>
      </c>
      <c r="D37" s="1" t="s">
        <v>511</v>
      </c>
      <c r="E37" s="1" t="s">
        <v>622</v>
      </c>
      <c r="F37" s="1" t="s">
        <v>657</v>
      </c>
      <c r="G37" s="1" t="s">
        <v>621</v>
      </c>
      <c r="H37" s="23"/>
      <c r="I37" s="23"/>
      <c r="J37" s="1">
        <v>0.12632717191194259</v>
      </c>
      <c r="K37" s="1">
        <v>0</v>
      </c>
    </row>
    <row r="38" spans="1:11" x14ac:dyDescent="0.25">
      <c r="A38" s="1" t="s">
        <v>545</v>
      </c>
      <c r="B38" s="1" t="s">
        <v>546</v>
      </c>
      <c r="C38" s="1" t="s">
        <v>525</v>
      </c>
      <c r="D38" s="1" t="s">
        <v>511</v>
      </c>
      <c r="E38" s="1" t="s">
        <v>622</v>
      </c>
      <c r="F38" s="1" t="s">
        <v>658</v>
      </c>
      <c r="G38" s="1" t="s">
        <v>621</v>
      </c>
      <c r="H38" s="23"/>
      <c r="I38" s="23"/>
      <c r="J38" s="1">
        <v>1.5896619745237449E-3</v>
      </c>
      <c r="K38" s="1">
        <v>1.6800269452401051E-4</v>
      </c>
    </row>
    <row r="39" spans="1:11" x14ac:dyDescent="0.25">
      <c r="A39" s="1" t="s">
        <v>545</v>
      </c>
      <c r="B39" s="1" t="s">
        <v>546</v>
      </c>
      <c r="C39" s="1" t="s">
        <v>526</v>
      </c>
      <c r="D39" s="1" t="s">
        <v>511</v>
      </c>
      <c r="E39" s="1" t="s">
        <v>622</v>
      </c>
      <c r="F39" s="1" t="s">
        <v>659</v>
      </c>
      <c r="G39" s="1" t="s">
        <v>621</v>
      </c>
      <c r="H39" s="23"/>
      <c r="I39" s="23"/>
      <c r="J39" s="1">
        <v>0.1214198123127434</v>
      </c>
      <c r="K39" s="1">
        <v>6.1738170291709624E-3</v>
      </c>
    </row>
    <row r="40" spans="1:11" x14ac:dyDescent="0.25">
      <c r="A40" s="1" t="s">
        <v>545</v>
      </c>
      <c r="B40" s="1" t="s">
        <v>546</v>
      </c>
      <c r="C40" s="1" t="s">
        <v>527</v>
      </c>
      <c r="D40" s="1" t="s">
        <v>511</v>
      </c>
      <c r="E40" s="1" t="s">
        <v>622</v>
      </c>
      <c r="F40" s="1" t="s">
        <v>660</v>
      </c>
      <c r="G40" s="1" t="s">
        <v>621</v>
      </c>
      <c r="H40" s="23"/>
      <c r="I40" s="23"/>
      <c r="J40" s="1">
        <v>1</v>
      </c>
      <c r="K40" s="1">
        <v>1</v>
      </c>
    </row>
    <row r="41" spans="1:11" x14ac:dyDescent="0.25">
      <c r="A41" s="1" t="s">
        <v>545</v>
      </c>
      <c r="B41" s="1" t="s">
        <v>546</v>
      </c>
      <c r="C41" s="1" t="s">
        <v>528</v>
      </c>
      <c r="D41" s="1" t="s">
        <v>511</v>
      </c>
      <c r="E41" s="1" t="s">
        <v>622</v>
      </c>
      <c r="F41" s="1" t="s">
        <v>661</v>
      </c>
      <c r="G41" s="1" t="s">
        <v>621</v>
      </c>
      <c r="H41" s="23"/>
      <c r="I41" s="23"/>
      <c r="J41" s="1"/>
      <c r="K41" s="1"/>
    </row>
    <row r="42" spans="1:11" x14ac:dyDescent="0.25">
      <c r="A42" s="1" t="s">
        <v>549</v>
      </c>
      <c r="B42" s="1" t="s">
        <v>550</v>
      </c>
      <c r="C42" s="1" t="s">
        <v>515</v>
      </c>
      <c r="D42" s="1" t="s">
        <v>516</v>
      </c>
      <c r="E42" s="1" t="s">
        <v>619</v>
      </c>
      <c r="F42" s="1" t="s">
        <v>662</v>
      </c>
      <c r="G42" s="1" t="s">
        <v>621</v>
      </c>
      <c r="H42" s="23"/>
      <c r="I42" s="23"/>
      <c r="J42" s="1">
        <v>0.49823004750409888</v>
      </c>
      <c r="K42" s="1">
        <v>0.50176995249590106</v>
      </c>
    </row>
    <row r="43" spans="1:11" x14ac:dyDescent="0.25">
      <c r="A43" s="1" t="s">
        <v>549</v>
      </c>
      <c r="B43" s="1" t="s">
        <v>550</v>
      </c>
      <c r="C43" s="1" t="s">
        <v>518</v>
      </c>
      <c r="D43" s="1" t="s">
        <v>519</v>
      </c>
      <c r="E43" s="1" t="s">
        <v>622</v>
      </c>
      <c r="F43" s="1" t="s">
        <v>663</v>
      </c>
      <c r="G43" s="1" t="s">
        <v>621</v>
      </c>
      <c r="H43" s="23"/>
      <c r="I43" s="23"/>
      <c r="J43" s="1"/>
      <c r="K43" s="1"/>
    </row>
    <row r="44" spans="1:11" x14ac:dyDescent="0.25">
      <c r="A44" s="1" t="s">
        <v>549</v>
      </c>
      <c r="B44" s="1" t="s">
        <v>550</v>
      </c>
      <c r="C44" s="1" t="s">
        <v>520</v>
      </c>
      <c r="D44" s="1" t="s">
        <v>511</v>
      </c>
      <c r="E44" s="1" t="s">
        <v>622</v>
      </c>
      <c r="F44" s="1" t="s">
        <v>664</v>
      </c>
      <c r="G44" s="1" t="s">
        <v>621</v>
      </c>
      <c r="H44" s="23"/>
      <c r="I44" s="23"/>
      <c r="J44" s="1">
        <v>5.9870857054259074E-3</v>
      </c>
      <c r="K44" s="1">
        <v>5.428028690109834E-5</v>
      </c>
    </row>
    <row r="45" spans="1:11" x14ac:dyDescent="0.25">
      <c r="A45" s="1" t="s">
        <v>549</v>
      </c>
      <c r="B45" s="1" t="s">
        <v>550</v>
      </c>
      <c r="C45" s="1" t="s">
        <v>521</v>
      </c>
      <c r="D45" s="1" t="s">
        <v>511</v>
      </c>
      <c r="E45" s="1" t="s">
        <v>622</v>
      </c>
      <c r="F45" s="1" t="s">
        <v>665</v>
      </c>
      <c r="G45" s="1" t="s">
        <v>621</v>
      </c>
      <c r="H45" s="23"/>
      <c r="I45" s="23"/>
      <c r="J45" s="1">
        <v>5.6055612263440482E-2</v>
      </c>
      <c r="K45" s="1">
        <v>5.7887715926340606E-4</v>
      </c>
    </row>
    <row r="46" spans="1:11" x14ac:dyDescent="0.25">
      <c r="A46" s="1" t="s">
        <v>549</v>
      </c>
      <c r="B46" s="1" t="s">
        <v>550</v>
      </c>
      <c r="C46" s="1" t="s">
        <v>523</v>
      </c>
      <c r="D46" s="1" t="s">
        <v>511</v>
      </c>
      <c r="E46" s="1" t="s">
        <v>622</v>
      </c>
      <c r="F46" s="1" t="s">
        <v>666</v>
      </c>
      <c r="G46" s="1" t="s">
        <v>621</v>
      </c>
      <c r="H46" s="23"/>
      <c r="I46" s="23"/>
      <c r="J46" s="1">
        <v>1.6050991088424178E-2</v>
      </c>
      <c r="K46" s="1">
        <v>2.0541758110699269E-4</v>
      </c>
    </row>
    <row r="47" spans="1:11" x14ac:dyDescent="0.25">
      <c r="A47" s="1" t="s">
        <v>549</v>
      </c>
      <c r="B47" s="1" t="s">
        <v>550</v>
      </c>
      <c r="C47" s="1" t="s">
        <v>524</v>
      </c>
      <c r="D47" s="1" t="s">
        <v>511</v>
      </c>
      <c r="E47" s="1" t="s">
        <v>622</v>
      </c>
      <c r="F47" s="1" t="s">
        <v>667</v>
      </c>
      <c r="G47" s="1" t="s">
        <v>621</v>
      </c>
      <c r="H47" s="23"/>
      <c r="I47" s="23"/>
      <c r="J47" s="1">
        <v>0.15622301460414251</v>
      </c>
      <c r="K47" s="1">
        <v>0</v>
      </c>
    </row>
    <row r="48" spans="1:11" x14ac:dyDescent="0.25">
      <c r="A48" s="1" t="s">
        <v>549</v>
      </c>
      <c r="B48" s="1" t="s">
        <v>550</v>
      </c>
      <c r="C48" s="1" t="s">
        <v>525</v>
      </c>
      <c r="D48" s="1" t="s">
        <v>511</v>
      </c>
      <c r="E48" s="1" t="s">
        <v>622</v>
      </c>
      <c r="F48" s="1" t="s">
        <v>668</v>
      </c>
      <c r="G48" s="1" t="s">
        <v>621</v>
      </c>
      <c r="H48" s="23"/>
      <c r="I48" s="23"/>
      <c r="J48" s="1">
        <v>1.908242818564279E-3</v>
      </c>
      <c r="K48" s="1">
        <v>5.5157492745432538E-5</v>
      </c>
    </row>
    <row r="49" spans="1:11" x14ac:dyDescent="0.25">
      <c r="A49" s="1" t="s">
        <v>549</v>
      </c>
      <c r="B49" s="1" t="s">
        <v>550</v>
      </c>
      <c r="C49" s="1" t="s">
        <v>526</v>
      </c>
      <c r="D49" s="1" t="s">
        <v>511</v>
      </c>
      <c r="E49" s="1" t="s">
        <v>622</v>
      </c>
      <c r="F49" s="1" t="s">
        <v>669</v>
      </c>
      <c r="G49" s="1" t="s">
        <v>621</v>
      </c>
      <c r="H49" s="23"/>
      <c r="I49" s="23"/>
      <c r="J49" s="1">
        <v>0.19455511261170791</v>
      </c>
      <c r="K49" s="1">
        <v>1.468267790940909E-3</v>
      </c>
    </row>
    <row r="50" spans="1:11" x14ac:dyDescent="0.25">
      <c r="A50" s="1" t="s">
        <v>549</v>
      </c>
      <c r="B50" s="1" t="s">
        <v>550</v>
      </c>
      <c r="C50" s="1" t="s">
        <v>527</v>
      </c>
      <c r="D50" s="1" t="s">
        <v>511</v>
      </c>
      <c r="E50" s="1" t="s">
        <v>622</v>
      </c>
      <c r="F50" s="1" t="s">
        <v>670</v>
      </c>
      <c r="G50" s="1" t="s">
        <v>621</v>
      </c>
      <c r="H50" s="23"/>
      <c r="I50" s="23"/>
      <c r="J50" s="1">
        <v>0</v>
      </c>
      <c r="K50" s="1">
        <v>0</v>
      </c>
    </row>
    <row r="51" spans="1:11" x14ac:dyDescent="0.25">
      <c r="A51" s="1" t="s">
        <v>549</v>
      </c>
      <c r="B51" s="1" t="s">
        <v>550</v>
      </c>
      <c r="C51" s="1" t="s">
        <v>528</v>
      </c>
      <c r="D51" s="1" t="s">
        <v>511</v>
      </c>
      <c r="E51" s="1" t="s">
        <v>622</v>
      </c>
      <c r="F51" s="1" t="s">
        <v>671</v>
      </c>
      <c r="G51" s="1" t="s">
        <v>621</v>
      </c>
      <c r="H51" s="23"/>
      <c r="I51" s="23"/>
      <c r="J51" s="1"/>
      <c r="K51" s="1"/>
    </row>
    <row r="52" spans="1:11" x14ac:dyDescent="0.25">
      <c r="A52" s="1" t="s">
        <v>551</v>
      </c>
      <c r="B52" s="1" t="s">
        <v>552</v>
      </c>
      <c r="C52" s="1" t="s">
        <v>503</v>
      </c>
      <c r="D52" s="1" t="s">
        <v>522</v>
      </c>
      <c r="E52" s="1" t="s">
        <v>672</v>
      </c>
      <c r="F52" s="1" t="s">
        <v>673</v>
      </c>
      <c r="G52" s="1" t="s">
        <v>616</v>
      </c>
      <c r="H52" s="23"/>
      <c r="I52" s="1">
        <v>5.8000000000000003E-2</v>
      </c>
      <c r="J52" s="23"/>
      <c r="K52" s="23"/>
    </row>
    <row r="53" spans="1:11" x14ac:dyDescent="0.25">
      <c r="A53" s="1" t="s">
        <v>553</v>
      </c>
      <c r="B53" s="1" t="s">
        <v>554</v>
      </c>
      <c r="C53" s="1" t="s">
        <v>515</v>
      </c>
      <c r="D53" s="1" t="s">
        <v>516</v>
      </c>
      <c r="E53" s="1" t="s">
        <v>674</v>
      </c>
      <c r="F53" s="1" t="s">
        <v>675</v>
      </c>
      <c r="G53" s="1" t="s">
        <v>615</v>
      </c>
      <c r="H53" s="1">
        <v>2.8</v>
      </c>
      <c r="I53" s="23"/>
      <c r="J53" s="23"/>
      <c r="K53" s="23"/>
    </row>
    <row r="54" spans="1:11" x14ac:dyDescent="0.25">
      <c r="A54" s="1" t="s">
        <v>553</v>
      </c>
      <c r="B54" s="1" t="s">
        <v>554</v>
      </c>
      <c r="C54" s="1" t="s">
        <v>518</v>
      </c>
      <c r="D54" s="1" t="s">
        <v>519</v>
      </c>
      <c r="E54" s="1" t="s">
        <v>676</v>
      </c>
      <c r="F54" s="1" t="s">
        <v>677</v>
      </c>
      <c r="G54" s="1" t="s">
        <v>615</v>
      </c>
      <c r="H54" s="1">
        <v>0.75</v>
      </c>
      <c r="I54" s="23"/>
      <c r="J54" s="23"/>
      <c r="K54" s="23"/>
    </row>
    <row r="55" spans="1:11" x14ac:dyDescent="0.25">
      <c r="A55" s="1" t="s">
        <v>553</v>
      </c>
      <c r="B55" s="1" t="s">
        <v>554</v>
      </c>
      <c r="C55" s="1" t="s">
        <v>520</v>
      </c>
      <c r="D55" s="1" t="s">
        <v>511</v>
      </c>
      <c r="E55" s="1" t="s">
        <v>676</v>
      </c>
      <c r="F55" s="1" t="s">
        <v>678</v>
      </c>
      <c r="G55" s="1" t="s">
        <v>615</v>
      </c>
      <c r="H55" s="1">
        <v>0.75</v>
      </c>
      <c r="I55" s="23"/>
      <c r="J55" s="23"/>
      <c r="K55" s="23"/>
    </row>
    <row r="56" spans="1:11" x14ac:dyDescent="0.25">
      <c r="A56" s="1" t="s">
        <v>553</v>
      </c>
      <c r="B56" s="1" t="s">
        <v>554</v>
      </c>
      <c r="C56" s="1" t="s">
        <v>521</v>
      </c>
      <c r="D56" s="1" t="s">
        <v>511</v>
      </c>
      <c r="E56" s="1" t="s">
        <v>676</v>
      </c>
      <c r="F56" s="1" t="s">
        <v>679</v>
      </c>
      <c r="G56" s="1" t="s">
        <v>615</v>
      </c>
      <c r="H56" s="1">
        <v>0.92</v>
      </c>
      <c r="I56" s="23"/>
      <c r="J56" s="23"/>
      <c r="K56" s="23"/>
    </row>
    <row r="57" spans="1:11" x14ac:dyDescent="0.25">
      <c r="A57" s="1" t="s">
        <v>553</v>
      </c>
      <c r="B57" s="1" t="s">
        <v>554</v>
      </c>
      <c r="C57" s="1" t="s">
        <v>523</v>
      </c>
      <c r="D57" s="1" t="s">
        <v>511</v>
      </c>
      <c r="E57" s="1" t="s">
        <v>676</v>
      </c>
      <c r="F57" s="1" t="s">
        <v>680</v>
      </c>
      <c r="G57" s="1" t="s">
        <v>615</v>
      </c>
      <c r="H57" s="1">
        <v>1</v>
      </c>
      <c r="I57" s="23"/>
      <c r="J57" s="23"/>
      <c r="K57" s="23"/>
    </row>
    <row r="58" spans="1:11" x14ac:dyDescent="0.25">
      <c r="A58" s="1" t="s">
        <v>553</v>
      </c>
      <c r="B58" s="1" t="s">
        <v>554</v>
      </c>
      <c r="C58" s="1" t="s">
        <v>524</v>
      </c>
      <c r="D58" s="1" t="s">
        <v>511</v>
      </c>
      <c r="E58" s="1" t="s">
        <v>676</v>
      </c>
      <c r="F58" s="1" t="s">
        <v>681</v>
      </c>
      <c r="G58" s="1" t="s">
        <v>615</v>
      </c>
      <c r="H58" s="1">
        <v>0.84</v>
      </c>
      <c r="I58" s="23"/>
      <c r="J58" s="23"/>
      <c r="K58" s="23"/>
    </row>
    <row r="59" spans="1:11" x14ac:dyDescent="0.25">
      <c r="A59" s="1" t="s">
        <v>553</v>
      </c>
      <c r="B59" s="1" t="s">
        <v>554</v>
      </c>
      <c r="C59" s="1" t="s">
        <v>525</v>
      </c>
      <c r="D59" s="1" t="s">
        <v>511</v>
      </c>
      <c r="E59" s="1" t="s">
        <v>676</v>
      </c>
      <c r="F59" s="1" t="s">
        <v>682</v>
      </c>
      <c r="G59" s="1" t="s">
        <v>615</v>
      </c>
      <c r="H59" s="1">
        <v>0.25</v>
      </c>
      <c r="I59" s="23"/>
      <c r="J59" s="23"/>
      <c r="K59" s="23"/>
    </row>
    <row r="60" spans="1:11" x14ac:dyDescent="0.25">
      <c r="A60" s="1" t="s">
        <v>553</v>
      </c>
      <c r="B60" s="1" t="s">
        <v>554</v>
      </c>
      <c r="C60" s="1" t="s">
        <v>526</v>
      </c>
      <c r="D60" s="1" t="s">
        <v>511</v>
      </c>
      <c r="E60" s="1" t="s">
        <v>676</v>
      </c>
      <c r="F60" s="1" t="s">
        <v>683</v>
      </c>
      <c r="G60" s="1" t="s">
        <v>615</v>
      </c>
      <c r="H60" s="1">
        <v>0</v>
      </c>
      <c r="I60" s="23"/>
      <c r="J60" s="23"/>
      <c r="K60" s="23"/>
    </row>
    <row r="61" spans="1:11" x14ac:dyDescent="0.25">
      <c r="A61" s="1" t="s">
        <v>553</v>
      </c>
      <c r="B61" s="1" t="s">
        <v>554</v>
      </c>
      <c r="C61" s="1" t="s">
        <v>527</v>
      </c>
      <c r="D61" s="1" t="s">
        <v>511</v>
      </c>
      <c r="E61" s="1" t="s">
        <v>676</v>
      </c>
      <c r="F61" s="1" t="s">
        <v>684</v>
      </c>
      <c r="G61" s="1" t="s">
        <v>615</v>
      </c>
      <c r="H61" s="1">
        <v>0.45</v>
      </c>
      <c r="I61" s="23"/>
      <c r="J61" s="23"/>
      <c r="K61" s="23"/>
    </row>
    <row r="62" spans="1:11" x14ac:dyDescent="0.25">
      <c r="A62" s="1" t="s">
        <v>553</v>
      </c>
      <c r="B62" s="1" t="s">
        <v>554</v>
      </c>
      <c r="C62" s="1" t="s">
        <v>503</v>
      </c>
      <c r="D62" s="1" t="s">
        <v>522</v>
      </c>
      <c r="E62" s="1" t="s">
        <v>676</v>
      </c>
      <c r="F62" s="1" t="s">
        <v>685</v>
      </c>
      <c r="G62" s="1" t="s">
        <v>615</v>
      </c>
      <c r="H62" s="1"/>
      <c r="I62" s="23"/>
      <c r="J62" s="23"/>
      <c r="K62" s="23"/>
    </row>
    <row r="63" spans="1:11" x14ac:dyDescent="0.25">
      <c r="A63" s="1" t="s">
        <v>553</v>
      </c>
      <c r="B63" s="1" t="s">
        <v>554</v>
      </c>
      <c r="C63" s="1" t="s">
        <v>528</v>
      </c>
      <c r="D63" s="1" t="s">
        <v>511</v>
      </c>
      <c r="E63" s="1" t="s">
        <v>676</v>
      </c>
      <c r="F63" s="1" t="s">
        <v>686</v>
      </c>
      <c r="G63" s="1" t="s">
        <v>615</v>
      </c>
      <c r="H63" s="1"/>
      <c r="I63" s="23"/>
      <c r="J63" s="23"/>
      <c r="K63" s="23"/>
    </row>
    <row r="64" spans="1:11" x14ac:dyDescent="0.25">
      <c r="A64" s="1" t="s">
        <v>555</v>
      </c>
      <c r="B64" s="1" t="s">
        <v>556</v>
      </c>
      <c r="C64" s="1" t="s">
        <v>515</v>
      </c>
      <c r="D64" s="1" t="s">
        <v>516</v>
      </c>
      <c r="E64" s="1" t="s">
        <v>687</v>
      </c>
      <c r="F64" s="1" t="s">
        <v>688</v>
      </c>
      <c r="G64" s="1" t="s">
        <v>615</v>
      </c>
      <c r="H64" s="1">
        <v>1.9</v>
      </c>
      <c r="I64" s="23"/>
      <c r="J64" s="23"/>
      <c r="K64" s="23"/>
    </row>
    <row r="65" spans="1:11" x14ac:dyDescent="0.25">
      <c r="A65" s="1" t="s">
        <v>555</v>
      </c>
      <c r="B65" s="1" t="s">
        <v>556</v>
      </c>
      <c r="C65" s="1" t="s">
        <v>518</v>
      </c>
      <c r="D65" s="1" t="s">
        <v>519</v>
      </c>
      <c r="E65" s="1" t="s">
        <v>676</v>
      </c>
      <c r="F65" s="1" t="s">
        <v>689</v>
      </c>
      <c r="G65" s="1" t="s">
        <v>615</v>
      </c>
      <c r="H65" s="1">
        <v>0.75</v>
      </c>
      <c r="I65" s="23"/>
      <c r="J65" s="23"/>
      <c r="K65" s="23"/>
    </row>
    <row r="66" spans="1:11" x14ac:dyDescent="0.25">
      <c r="A66" s="1" t="s">
        <v>555</v>
      </c>
      <c r="B66" s="1" t="s">
        <v>556</v>
      </c>
      <c r="C66" s="1" t="s">
        <v>520</v>
      </c>
      <c r="D66" s="1" t="s">
        <v>511</v>
      </c>
      <c r="E66" s="1" t="s">
        <v>676</v>
      </c>
      <c r="F66" s="1" t="s">
        <v>690</v>
      </c>
      <c r="G66" s="1" t="s">
        <v>615</v>
      </c>
      <c r="H66" s="1">
        <v>0.75</v>
      </c>
      <c r="I66" s="23"/>
      <c r="J66" s="23"/>
      <c r="K66" s="23"/>
    </row>
    <row r="67" spans="1:11" x14ac:dyDescent="0.25">
      <c r="A67" s="1" t="s">
        <v>555</v>
      </c>
      <c r="B67" s="1" t="s">
        <v>556</v>
      </c>
      <c r="C67" s="1" t="s">
        <v>521</v>
      </c>
      <c r="D67" s="1" t="s">
        <v>511</v>
      </c>
      <c r="E67" s="1" t="s">
        <v>676</v>
      </c>
      <c r="F67" s="1" t="s">
        <v>691</v>
      </c>
      <c r="G67" s="1" t="s">
        <v>615</v>
      </c>
      <c r="H67" s="1">
        <v>0.92</v>
      </c>
      <c r="I67" s="23"/>
      <c r="J67" s="23"/>
      <c r="K67" s="23"/>
    </row>
    <row r="68" spans="1:11" x14ac:dyDescent="0.25">
      <c r="A68" s="1" t="s">
        <v>555</v>
      </c>
      <c r="B68" s="1" t="s">
        <v>556</v>
      </c>
      <c r="C68" s="1" t="s">
        <v>523</v>
      </c>
      <c r="D68" s="1" t="s">
        <v>511</v>
      </c>
      <c r="E68" s="1" t="s">
        <v>676</v>
      </c>
      <c r="F68" s="1" t="s">
        <v>692</v>
      </c>
      <c r="G68" s="1" t="s">
        <v>615</v>
      </c>
      <c r="H68" s="1">
        <v>1</v>
      </c>
      <c r="I68" s="23"/>
      <c r="J68" s="23"/>
      <c r="K68" s="23"/>
    </row>
    <row r="69" spans="1:11" x14ac:dyDescent="0.25">
      <c r="A69" s="1" t="s">
        <v>555</v>
      </c>
      <c r="B69" s="1" t="s">
        <v>556</v>
      </c>
      <c r="C69" s="1" t="s">
        <v>524</v>
      </c>
      <c r="D69" s="1" t="s">
        <v>511</v>
      </c>
      <c r="E69" s="1" t="s">
        <v>676</v>
      </c>
      <c r="F69" s="1" t="s">
        <v>693</v>
      </c>
      <c r="G69" s="1" t="s">
        <v>615</v>
      </c>
      <c r="H69" s="1">
        <v>0.84</v>
      </c>
      <c r="I69" s="23"/>
      <c r="J69" s="23"/>
      <c r="K69" s="23"/>
    </row>
    <row r="70" spans="1:11" x14ac:dyDescent="0.25">
      <c r="A70" s="1" t="s">
        <v>555</v>
      </c>
      <c r="B70" s="1" t="s">
        <v>556</v>
      </c>
      <c r="C70" s="1" t="s">
        <v>525</v>
      </c>
      <c r="D70" s="1" t="s">
        <v>511</v>
      </c>
      <c r="E70" s="1" t="s">
        <v>676</v>
      </c>
      <c r="F70" s="1" t="s">
        <v>694</v>
      </c>
      <c r="G70" s="1" t="s">
        <v>615</v>
      </c>
      <c r="H70" s="1">
        <v>0.25</v>
      </c>
      <c r="I70" s="23"/>
      <c r="J70" s="23"/>
      <c r="K70" s="23"/>
    </row>
    <row r="71" spans="1:11" x14ac:dyDescent="0.25">
      <c r="A71" s="1" t="s">
        <v>555</v>
      </c>
      <c r="B71" s="1" t="s">
        <v>556</v>
      </c>
      <c r="C71" s="1" t="s">
        <v>526</v>
      </c>
      <c r="D71" s="1" t="s">
        <v>511</v>
      </c>
      <c r="E71" s="1" t="s">
        <v>676</v>
      </c>
      <c r="F71" s="1" t="s">
        <v>695</v>
      </c>
      <c r="G71" s="1" t="s">
        <v>615</v>
      </c>
      <c r="H71" s="1">
        <v>0</v>
      </c>
      <c r="I71" s="23"/>
      <c r="J71" s="23"/>
      <c r="K71" s="23"/>
    </row>
    <row r="72" spans="1:11" x14ac:dyDescent="0.25">
      <c r="A72" s="1" t="s">
        <v>555</v>
      </c>
      <c r="B72" s="1" t="s">
        <v>556</v>
      </c>
      <c r="C72" s="1" t="s">
        <v>527</v>
      </c>
      <c r="D72" s="1" t="s">
        <v>511</v>
      </c>
      <c r="E72" s="1" t="s">
        <v>676</v>
      </c>
      <c r="F72" s="1" t="s">
        <v>696</v>
      </c>
      <c r="G72" s="1" t="s">
        <v>615</v>
      </c>
      <c r="H72" s="1">
        <v>0.45</v>
      </c>
      <c r="I72" s="23"/>
      <c r="J72" s="23"/>
      <c r="K72" s="23"/>
    </row>
    <row r="73" spans="1:11" x14ac:dyDescent="0.25">
      <c r="A73" s="1" t="s">
        <v>555</v>
      </c>
      <c r="B73" s="1" t="s">
        <v>556</v>
      </c>
      <c r="C73" s="1" t="s">
        <v>503</v>
      </c>
      <c r="D73" s="1" t="s">
        <v>522</v>
      </c>
      <c r="E73" s="1" t="s">
        <v>676</v>
      </c>
      <c r="F73" s="1" t="s">
        <v>697</v>
      </c>
      <c r="G73" s="1" t="s">
        <v>615</v>
      </c>
      <c r="H73" s="1"/>
      <c r="I73" s="23"/>
      <c r="J73" s="23"/>
      <c r="K73" s="23"/>
    </row>
    <row r="74" spans="1:11" x14ac:dyDescent="0.25">
      <c r="A74" s="1" t="s">
        <v>555</v>
      </c>
      <c r="B74" s="1" t="s">
        <v>556</v>
      </c>
      <c r="C74" s="1" t="s">
        <v>528</v>
      </c>
      <c r="D74" s="1" t="s">
        <v>511</v>
      </c>
      <c r="E74" s="1" t="s">
        <v>676</v>
      </c>
      <c r="F74" s="1" t="s">
        <v>698</v>
      </c>
      <c r="G74" s="1" t="s">
        <v>615</v>
      </c>
      <c r="H74" s="1"/>
      <c r="I74" s="23"/>
      <c r="J74" s="23"/>
      <c r="K74" s="23"/>
    </row>
    <row r="75" spans="1:11" x14ac:dyDescent="0.25">
      <c r="A75" s="1" t="s">
        <v>561</v>
      </c>
      <c r="B75" s="1" t="s">
        <v>562</v>
      </c>
      <c r="C75" s="1" t="s">
        <v>515</v>
      </c>
      <c r="D75" s="1" t="s">
        <v>516</v>
      </c>
      <c r="E75" s="1" t="s">
        <v>674</v>
      </c>
      <c r="F75" s="1" t="s">
        <v>699</v>
      </c>
      <c r="G75" s="1" t="s">
        <v>615</v>
      </c>
      <c r="H75" s="1">
        <v>4</v>
      </c>
      <c r="I75" s="23"/>
      <c r="J75" s="23"/>
      <c r="K75" s="23"/>
    </row>
    <row r="76" spans="1:11" x14ac:dyDescent="0.25">
      <c r="A76" s="1" t="s">
        <v>561</v>
      </c>
      <c r="B76" s="1" t="s">
        <v>562</v>
      </c>
      <c r="C76" s="1" t="s">
        <v>518</v>
      </c>
      <c r="D76" s="1" t="s">
        <v>519</v>
      </c>
      <c r="E76" s="1" t="s">
        <v>676</v>
      </c>
      <c r="F76" s="1" t="s">
        <v>700</v>
      </c>
      <c r="G76" s="1" t="s">
        <v>615</v>
      </c>
      <c r="H76" s="1">
        <v>1</v>
      </c>
      <c r="I76" s="23"/>
      <c r="J76" s="23"/>
      <c r="K76" s="23"/>
    </row>
    <row r="77" spans="1:11" x14ac:dyDescent="0.25">
      <c r="A77" s="1" t="s">
        <v>561</v>
      </c>
      <c r="B77" s="1" t="s">
        <v>562</v>
      </c>
      <c r="C77" s="1" t="s">
        <v>520</v>
      </c>
      <c r="D77" s="1" t="s">
        <v>511</v>
      </c>
      <c r="E77" s="1" t="s">
        <v>676</v>
      </c>
      <c r="F77" s="1" t="s">
        <v>701</v>
      </c>
      <c r="G77" s="1" t="s">
        <v>615</v>
      </c>
      <c r="H77" s="1">
        <v>1</v>
      </c>
      <c r="I77" s="23"/>
      <c r="J77" s="23"/>
      <c r="K77" s="23"/>
    </row>
    <row r="78" spans="1:11" x14ac:dyDescent="0.25">
      <c r="A78" s="1" t="s">
        <v>561</v>
      </c>
      <c r="B78" s="1" t="s">
        <v>562</v>
      </c>
      <c r="C78" s="1" t="s">
        <v>521</v>
      </c>
      <c r="D78" s="1" t="s">
        <v>511</v>
      </c>
      <c r="E78" s="1" t="s">
        <v>676</v>
      </c>
      <c r="F78" s="1" t="s">
        <v>702</v>
      </c>
      <c r="G78" s="1" t="s">
        <v>615</v>
      </c>
      <c r="H78" s="1">
        <v>1</v>
      </c>
      <c r="I78" s="23"/>
      <c r="J78" s="23"/>
      <c r="K78" s="23"/>
    </row>
    <row r="79" spans="1:11" x14ac:dyDescent="0.25">
      <c r="A79" s="1" t="s">
        <v>561</v>
      </c>
      <c r="B79" s="1" t="s">
        <v>562</v>
      </c>
      <c r="C79" s="1" t="s">
        <v>523</v>
      </c>
      <c r="D79" s="1" t="s">
        <v>511</v>
      </c>
      <c r="E79" s="1" t="s">
        <v>676</v>
      </c>
      <c r="F79" s="1" t="s">
        <v>703</v>
      </c>
      <c r="G79" s="1" t="s">
        <v>615</v>
      </c>
      <c r="H79" s="1">
        <v>1</v>
      </c>
      <c r="I79" s="23"/>
      <c r="J79" s="23"/>
      <c r="K79" s="23"/>
    </row>
    <row r="80" spans="1:11" x14ac:dyDescent="0.25">
      <c r="A80" s="1" t="s">
        <v>561</v>
      </c>
      <c r="B80" s="1" t="s">
        <v>562</v>
      </c>
      <c r="C80" s="1" t="s">
        <v>524</v>
      </c>
      <c r="D80" s="1" t="s">
        <v>511</v>
      </c>
      <c r="E80" s="1" t="s">
        <v>676</v>
      </c>
      <c r="F80" s="1" t="s">
        <v>704</v>
      </c>
      <c r="G80" s="1" t="s">
        <v>615</v>
      </c>
      <c r="H80" s="1">
        <v>1</v>
      </c>
      <c r="I80" s="23"/>
      <c r="J80" s="23"/>
      <c r="K80" s="23"/>
    </row>
    <row r="81" spans="1:11" x14ac:dyDescent="0.25">
      <c r="A81" s="1" t="s">
        <v>561</v>
      </c>
      <c r="B81" s="1" t="s">
        <v>562</v>
      </c>
      <c r="C81" s="1" t="s">
        <v>525</v>
      </c>
      <c r="D81" s="1" t="s">
        <v>511</v>
      </c>
      <c r="E81" s="1" t="s">
        <v>676</v>
      </c>
      <c r="F81" s="1" t="s">
        <v>705</v>
      </c>
      <c r="G81" s="1" t="s">
        <v>615</v>
      </c>
      <c r="H81" s="1">
        <v>1</v>
      </c>
      <c r="I81" s="23"/>
      <c r="J81" s="23"/>
      <c r="K81" s="23"/>
    </row>
    <row r="82" spans="1:11" x14ac:dyDescent="0.25">
      <c r="A82" s="1" t="s">
        <v>561</v>
      </c>
      <c r="B82" s="1" t="s">
        <v>562</v>
      </c>
      <c r="C82" s="1" t="s">
        <v>526</v>
      </c>
      <c r="D82" s="1" t="s">
        <v>511</v>
      </c>
      <c r="E82" s="1" t="s">
        <v>676</v>
      </c>
      <c r="F82" s="1" t="s">
        <v>706</v>
      </c>
      <c r="G82" s="1" t="s">
        <v>615</v>
      </c>
      <c r="H82" s="1">
        <v>1</v>
      </c>
      <c r="I82" s="23"/>
      <c r="J82" s="23"/>
      <c r="K82" s="23"/>
    </row>
    <row r="83" spans="1:11" x14ac:dyDescent="0.25">
      <c r="A83" s="1" t="s">
        <v>561</v>
      </c>
      <c r="B83" s="1" t="s">
        <v>562</v>
      </c>
      <c r="C83" s="1" t="s">
        <v>527</v>
      </c>
      <c r="D83" s="1" t="s">
        <v>511</v>
      </c>
      <c r="E83" s="1" t="s">
        <v>676</v>
      </c>
      <c r="F83" s="1" t="s">
        <v>707</v>
      </c>
      <c r="G83" s="1" t="s">
        <v>615</v>
      </c>
      <c r="H83" s="1">
        <v>1</v>
      </c>
      <c r="I83" s="23"/>
      <c r="J83" s="23"/>
      <c r="K83" s="23"/>
    </row>
    <row r="84" spans="1:11" x14ac:dyDescent="0.25">
      <c r="A84" s="1" t="s">
        <v>561</v>
      </c>
      <c r="B84" s="1" t="s">
        <v>562</v>
      </c>
      <c r="C84" s="1" t="s">
        <v>503</v>
      </c>
      <c r="D84" s="1" t="s">
        <v>522</v>
      </c>
      <c r="E84" s="1" t="s">
        <v>676</v>
      </c>
      <c r="F84" s="1" t="s">
        <v>708</v>
      </c>
      <c r="G84" s="1" t="s">
        <v>615</v>
      </c>
      <c r="H84" s="1">
        <v>1</v>
      </c>
      <c r="I84" s="23"/>
      <c r="J84" s="23"/>
      <c r="K84" s="23"/>
    </row>
    <row r="85" spans="1:11" x14ac:dyDescent="0.25">
      <c r="A85" s="1" t="s">
        <v>561</v>
      </c>
      <c r="B85" s="1" t="s">
        <v>562</v>
      </c>
      <c r="C85" s="1" t="s">
        <v>528</v>
      </c>
      <c r="D85" s="1" t="s">
        <v>511</v>
      </c>
      <c r="E85" s="1" t="s">
        <v>676</v>
      </c>
      <c r="F85" s="1" t="s">
        <v>709</v>
      </c>
      <c r="G85" s="1" t="s">
        <v>615</v>
      </c>
      <c r="H85" s="1"/>
      <c r="I85" s="23"/>
      <c r="J85" s="23"/>
      <c r="K85" s="23"/>
    </row>
    <row r="86" spans="1:11" x14ac:dyDescent="0.25">
      <c r="A86" s="1" t="s">
        <v>563</v>
      </c>
      <c r="B86" s="1" t="s">
        <v>564</v>
      </c>
      <c r="C86" s="1" t="s">
        <v>503</v>
      </c>
      <c r="D86" s="1" t="s">
        <v>522</v>
      </c>
      <c r="E86" s="1" t="s">
        <v>672</v>
      </c>
      <c r="F86" s="1" t="s">
        <v>710</v>
      </c>
      <c r="G86" s="1" t="s">
        <v>616</v>
      </c>
      <c r="H86" s="23"/>
      <c r="I86" s="1">
        <v>5.8000000000000003E-2</v>
      </c>
      <c r="J86" s="23"/>
      <c r="K86" s="2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0"/>
  <sheetViews>
    <sheetView topLeftCell="A34" workbookViewId="0">
      <selection activeCell="D2" sqref="D2:D60"/>
    </sheetView>
  </sheetViews>
  <sheetFormatPr defaultRowHeight="15" x14ac:dyDescent="0.25"/>
  <cols>
    <col min="1" max="1" width="6.7109375" bestFit="1" customWidth="1"/>
    <col min="2" max="2" width="20.42578125" bestFit="1" customWidth="1"/>
    <col min="3" max="3" width="28.7109375" bestFit="1" customWidth="1"/>
    <col min="4" max="4" width="10.28515625" bestFit="1" customWidth="1"/>
  </cols>
  <sheetData>
    <row r="1" spans="1:8" x14ac:dyDescent="0.25">
      <c r="A1" s="42" t="s">
        <v>529</v>
      </c>
      <c r="B1" s="42" t="s">
        <v>0</v>
      </c>
      <c r="C1" s="42" t="s">
        <v>711</v>
      </c>
      <c r="D1" s="42" t="s">
        <v>712</v>
      </c>
      <c r="E1" s="42" t="s">
        <v>581</v>
      </c>
      <c r="F1" s="42" t="s">
        <v>579</v>
      </c>
      <c r="G1" s="42" t="s">
        <v>713</v>
      </c>
      <c r="H1" s="42" t="s">
        <v>714</v>
      </c>
    </row>
    <row r="2" spans="1:8" x14ac:dyDescent="0.25">
      <c r="A2" t="s">
        <v>531</v>
      </c>
      <c r="B2" t="s">
        <v>5</v>
      </c>
      <c r="C2" t="s">
        <v>715</v>
      </c>
      <c r="D2">
        <v>1.44E-2</v>
      </c>
      <c r="E2" t="s">
        <v>716</v>
      </c>
      <c r="F2" t="s">
        <v>717</v>
      </c>
      <c r="G2" t="s">
        <v>718</v>
      </c>
    </row>
    <row r="3" spans="1:8" x14ac:dyDescent="0.25">
      <c r="A3" t="s">
        <v>531</v>
      </c>
      <c r="B3" t="s">
        <v>5</v>
      </c>
      <c r="C3" t="s">
        <v>719</v>
      </c>
      <c r="D3">
        <v>0.35649999999999998</v>
      </c>
      <c r="E3" t="s">
        <v>720</v>
      </c>
      <c r="F3" t="s">
        <v>721</v>
      </c>
      <c r="G3" t="s">
        <v>722</v>
      </c>
    </row>
    <row r="4" spans="1:8" x14ac:dyDescent="0.25">
      <c r="A4" t="s">
        <v>533</v>
      </c>
      <c r="B4" t="s">
        <v>8</v>
      </c>
      <c r="C4" t="s">
        <v>723</v>
      </c>
      <c r="D4">
        <v>0.01</v>
      </c>
      <c r="E4" t="s">
        <v>724</v>
      </c>
      <c r="F4" t="s">
        <v>725</v>
      </c>
      <c r="G4" t="s">
        <v>726</v>
      </c>
    </row>
    <row r="5" spans="1:8" x14ac:dyDescent="0.25">
      <c r="A5" t="s">
        <v>533</v>
      </c>
      <c r="B5" t="s">
        <v>8</v>
      </c>
      <c r="C5" t="s">
        <v>727</v>
      </c>
      <c r="D5">
        <v>40</v>
      </c>
      <c r="E5" t="s">
        <v>728</v>
      </c>
      <c r="F5" t="s">
        <v>729</v>
      </c>
      <c r="G5" t="s">
        <v>730</v>
      </c>
    </row>
    <row r="6" spans="1:8" x14ac:dyDescent="0.25">
      <c r="A6" t="s">
        <v>533</v>
      </c>
      <c r="B6" t="s">
        <v>8</v>
      </c>
      <c r="C6" t="s">
        <v>731</v>
      </c>
      <c r="D6">
        <v>7.7000000000000002E-3</v>
      </c>
      <c r="E6" t="s">
        <v>732</v>
      </c>
      <c r="F6" t="s">
        <v>733</v>
      </c>
      <c r="G6" t="s">
        <v>734</v>
      </c>
    </row>
    <row r="7" spans="1:8" x14ac:dyDescent="0.25">
      <c r="A7" t="s">
        <v>533</v>
      </c>
      <c r="B7" t="s">
        <v>8</v>
      </c>
      <c r="C7" t="s">
        <v>735</v>
      </c>
      <c r="D7">
        <v>6.4999999999999994E-5</v>
      </c>
      <c r="E7" t="s">
        <v>732</v>
      </c>
      <c r="F7" t="s">
        <v>736</v>
      </c>
      <c r="G7" t="s">
        <v>737</v>
      </c>
    </row>
    <row r="8" spans="1:8" x14ac:dyDescent="0.25">
      <c r="A8" t="s">
        <v>535</v>
      </c>
      <c r="B8" t="s">
        <v>23</v>
      </c>
      <c r="C8" t="s">
        <v>738</v>
      </c>
      <c r="D8">
        <v>1183.67</v>
      </c>
      <c r="E8" t="s">
        <v>739</v>
      </c>
      <c r="F8" t="s">
        <v>740</v>
      </c>
      <c r="G8" t="s">
        <v>741</v>
      </c>
    </row>
    <row r="9" spans="1:8" x14ac:dyDescent="0.25">
      <c r="A9" t="s">
        <v>535</v>
      </c>
      <c r="B9" t="s">
        <v>23</v>
      </c>
      <c r="C9" t="s">
        <v>742</v>
      </c>
      <c r="D9">
        <v>3.75</v>
      </c>
      <c r="E9" t="s">
        <v>743</v>
      </c>
      <c r="F9" t="s">
        <v>744</v>
      </c>
      <c r="G9" t="s">
        <v>745</v>
      </c>
    </row>
    <row r="10" spans="1:8" x14ac:dyDescent="0.25">
      <c r="A10" t="s">
        <v>535</v>
      </c>
      <c r="B10" t="s">
        <v>23</v>
      </c>
      <c r="C10" t="s">
        <v>746</v>
      </c>
      <c r="D10">
        <v>4.18</v>
      </c>
      <c r="E10" t="s">
        <v>743</v>
      </c>
      <c r="F10" t="s">
        <v>747</v>
      </c>
      <c r="G10" t="s">
        <v>748</v>
      </c>
    </row>
    <row r="11" spans="1:8" x14ac:dyDescent="0.25">
      <c r="A11" t="s">
        <v>535</v>
      </c>
      <c r="B11" t="s">
        <v>23</v>
      </c>
      <c r="C11" t="s">
        <v>749</v>
      </c>
      <c r="D11">
        <v>4.1500000000000004</v>
      </c>
      <c r="E11" t="s">
        <v>743</v>
      </c>
      <c r="F11" t="s">
        <v>750</v>
      </c>
      <c r="G11" t="s">
        <v>751</v>
      </c>
    </row>
    <row r="12" spans="1:8" x14ac:dyDescent="0.25">
      <c r="A12" t="s">
        <v>535</v>
      </c>
      <c r="B12" t="s">
        <v>23</v>
      </c>
      <c r="C12" t="s">
        <v>752</v>
      </c>
      <c r="D12">
        <v>2</v>
      </c>
      <c r="E12" t="s">
        <v>753</v>
      </c>
      <c r="F12" t="s">
        <v>754</v>
      </c>
      <c r="G12" t="s">
        <v>755</v>
      </c>
    </row>
    <row r="13" spans="1:8" x14ac:dyDescent="0.25">
      <c r="A13" t="s">
        <v>535</v>
      </c>
      <c r="B13" t="s">
        <v>23</v>
      </c>
      <c r="C13" t="s">
        <v>756</v>
      </c>
      <c r="D13">
        <v>0.3</v>
      </c>
      <c r="E13" t="s">
        <v>757</v>
      </c>
      <c r="F13" t="s">
        <v>758</v>
      </c>
      <c r="G13" t="s">
        <v>759</v>
      </c>
    </row>
    <row r="14" spans="1:8" x14ac:dyDescent="0.25">
      <c r="A14" t="s">
        <v>537</v>
      </c>
      <c r="B14" t="s">
        <v>27</v>
      </c>
      <c r="C14" t="s">
        <v>760</v>
      </c>
      <c r="D14">
        <v>4.5</v>
      </c>
      <c r="E14" t="s">
        <v>743</v>
      </c>
      <c r="F14" t="s">
        <v>761</v>
      </c>
      <c r="G14" t="s">
        <v>762</v>
      </c>
    </row>
    <row r="15" spans="1:8" x14ac:dyDescent="0.25">
      <c r="A15" t="s">
        <v>537</v>
      </c>
      <c r="B15" t="s">
        <v>27</v>
      </c>
      <c r="C15" t="s">
        <v>763</v>
      </c>
      <c r="D15">
        <v>65</v>
      </c>
      <c r="E15" t="s">
        <v>764</v>
      </c>
      <c r="F15" t="s">
        <v>765</v>
      </c>
      <c r="G15" t="s">
        <v>766</v>
      </c>
    </row>
    <row r="16" spans="1:8" x14ac:dyDescent="0.25">
      <c r="A16" t="s">
        <v>537</v>
      </c>
      <c r="B16" t="s">
        <v>27</v>
      </c>
      <c r="C16" t="s">
        <v>767</v>
      </c>
      <c r="D16">
        <v>55</v>
      </c>
      <c r="E16" t="s">
        <v>764</v>
      </c>
      <c r="F16" t="s">
        <v>768</v>
      </c>
      <c r="G16" t="s">
        <v>769</v>
      </c>
    </row>
    <row r="17" spans="1:7" x14ac:dyDescent="0.25">
      <c r="A17" t="s">
        <v>537</v>
      </c>
      <c r="B17" t="s">
        <v>27</v>
      </c>
      <c r="C17" t="s">
        <v>770</v>
      </c>
      <c r="D17">
        <v>30</v>
      </c>
      <c r="E17" t="s">
        <v>764</v>
      </c>
      <c r="F17" t="s">
        <v>771</v>
      </c>
      <c r="G17" t="s">
        <v>772</v>
      </c>
    </row>
    <row r="18" spans="1:7" x14ac:dyDescent="0.25">
      <c r="A18" t="s">
        <v>537</v>
      </c>
      <c r="B18" t="s">
        <v>27</v>
      </c>
      <c r="C18" t="s">
        <v>773</v>
      </c>
      <c r="D18">
        <v>50</v>
      </c>
      <c r="E18" t="s">
        <v>764</v>
      </c>
      <c r="F18" t="s">
        <v>774</v>
      </c>
      <c r="G18" t="s">
        <v>775</v>
      </c>
    </row>
    <row r="19" spans="1:7" x14ac:dyDescent="0.25">
      <c r="A19" t="s">
        <v>537</v>
      </c>
      <c r="B19" t="s">
        <v>27</v>
      </c>
      <c r="C19" t="s">
        <v>776</v>
      </c>
      <c r="D19">
        <v>4.18</v>
      </c>
      <c r="E19" t="s">
        <v>743</v>
      </c>
      <c r="F19" t="s">
        <v>777</v>
      </c>
      <c r="G19" t="s">
        <v>778</v>
      </c>
    </row>
    <row r="20" spans="1:7" x14ac:dyDescent="0.25">
      <c r="A20" t="s">
        <v>537</v>
      </c>
      <c r="B20" t="s">
        <v>27</v>
      </c>
      <c r="C20" t="s">
        <v>779</v>
      </c>
      <c r="D20">
        <v>0.75</v>
      </c>
      <c r="E20" t="s">
        <v>780</v>
      </c>
      <c r="F20" t="s">
        <v>781</v>
      </c>
      <c r="G20" t="s">
        <v>782</v>
      </c>
    </row>
    <row r="21" spans="1:7" x14ac:dyDescent="0.25">
      <c r="A21" t="s">
        <v>539</v>
      </c>
      <c r="B21" t="s">
        <v>30</v>
      </c>
      <c r="C21" t="s">
        <v>738</v>
      </c>
      <c r="D21">
        <v>1183.67</v>
      </c>
      <c r="E21" t="s">
        <v>739</v>
      </c>
      <c r="F21" t="s">
        <v>783</v>
      </c>
      <c r="G21" t="s">
        <v>741</v>
      </c>
    </row>
    <row r="22" spans="1:7" x14ac:dyDescent="0.25">
      <c r="A22" t="s">
        <v>539</v>
      </c>
      <c r="B22" t="s">
        <v>30</v>
      </c>
      <c r="C22" t="s">
        <v>756</v>
      </c>
      <c r="D22">
        <v>0.08</v>
      </c>
      <c r="E22" t="s">
        <v>757</v>
      </c>
      <c r="F22" t="s">
        <v>784</v>
      </c>
      <c r="G22" t="s">
        <v>759</v>
      </c>
    </row>
    <row r="23" spans="1:7" x14ac:dyDescent="0.25">
      <c r="A23" t="s">
        <v>541</v>
      </c>
      <c r="B23" t="s">
        <v>12</v>
      </c>
      <c r="C23" t="s">
        <v>738</v>
      </c>
      <c r="D23">
        <v>1183.67</v>
      </c>
      <c r="E23" t="s">
        <v>739</v>
      </c>
      <c r="F23" t="s">
        <v>785</v>
      </c>
      <c r="G23" t="s">
        <v>741</v>
      </c>
    </row>
    <row r="24" spans="1:7" x14ac:dyDescent="0.25">
      <c r="A24" t="s">
        <v>541</v>
      </c>
      <c r="B24" t="s">
        <v>12</v>
      </c>
      <c r="C24" t="s">
        <v>756</v>
      </c>
      <c r="D24">
        <v>0.08</v>
      </c>
      <c r="E24" t="s">
        <v>757</v>
      </c>
      <c r="F24" t="s">
        <v>786</v>
      </c>
      <c r="G24" t="s">
        <v>759</v>
      </c>
    </row>
    <row r="25" spans="1:7" x14ac:dyDescent="0.25">
      <c r="A25" t="s">
        <v>543</v>
      </c>
      <c r="B25" t="s">
        <v>28</v>
      </c>
      <c r="C25" t="s">
        <v>738</v>
      </c>
      <c r="D25">
        <v>1183.67</v>
      </c>
      <c r="E25" t="s">
        <v>739</v>
      </c>
      <c r="F25" t="s">
        <v>787</v>
      </c>
      <c r="G25" t="s">
        <v>741</v>
      </c>
    </row>
    <row r="26" spans="1:7" x14ac:dyDescent="0.25">
      <c r="A26" t="s">
        <v>543</v>
      </c>
      <c r="B26" t="s">
        <v>28</v>
      </c>
      <c r="C26" t="s">
        <v>752</v>
      </c>
      <c r="D26">
        <v>2</v>
      </c>
      <c r="E26" t="s">
        <v>753</v>
      </c>
      <c r="F26" t="s">
        <v>788</v>
      </c>
      <c r="G26" t="s">
        <v>755</v>
      </c>
    </row>
    <row r="27" spans="1:7" x14ac:dyDescent="0.25">
      <c r="A27" t="s">
        <v>543</v>
      </c>
      <c r="B27" t="s">
        <v>28</v>
      </c>
      <c r="C27" t="s">
        <v>756</v>
      </c>
      <c r="D27">
        <v>0.3</v>
      </c>
      <c r="E27" t="s">
        <v>757</v>
      </c>
      <c r="F27" t="s">
        <v>789</v>
      </c>
      <c r="G27" t="s">
        <v>759</v>
      </c>
    </row>
    <row r="28" spans="1:7" x14ac:dyDescent="0.25">
      <c r="A28" t="s">
        <v>545</v>
      </c>
      <c r="B28" t="s">
        <v>12</v>
      </c>
      <c r="C28" t="s">
        <v>738</v>
      </c>
      <c r="D28">
        <v>1183.67</v>
      </c>
      <c r="E28" t="s">
        <v>739</v>
      </c>
      <c r="F28" t="s">
        <v>790</v>
      </c>
      <c r="G28" t="s">
        <v>741</v>
      </c>
    </row>
    <row r="29" spans="1:7" x14ac:dyDescent="0.25">
      <c r="A29" t="s">
        <v>545</v>
      </c>
      <c r="B29" t="s">
        <v>12</v>
      </c>
      <c r="C29" t="s">
        <v>756</v>
      </c>
      <c r="D29">
        <v>0.08</v>
      </c>
      <c r="E29" t="s">
        <v>757</v>
      </c>
      <c r="F29" t="s">
        <v>791</v>
      </c>
      <c r="G29" t="s">
        <v>759</v>
      </c>
    </row>
    <row r="30" spans="1:7" x14ac:dyDescent="0.25">
      <c r="A30" t="s">
        <v>547</v>
      </c>
      <c r="B30" t="s">
        <v>28</v>
      </c>
      <c r="C30" t="s">
        <v>738</v>
      </c>
      <c r="D30">
        <v>1183.67</v>
      </c>
      <c r="E30" t="s">
        <v>739</v>
      </c>
      <c r="F30" t="s">
        <v>792</v>
      </c>
      <c r="G30" t="s">
        <v>741</v>
      </c>
    </row>
    <row r="31" spans="1:7" x14ac:dyDescent="0.25">
      <c r="A31" t="s">
        <v>547</v>
      </c>
      <c r="B31" t="s">
        <v>28</v>
      </c>
      <c r="C31" t="s">
        <v>752</v>
      </c>
      <c r="D31">
        <v>2</v>
      </c>
      <c r="E31" t="s">
        <v>753</v>
      </c>
      <c r="F31" t="s">
        <v>793</v>
      </c>
      <c r="G31" t="s">
        <v>755</v>
      </c>
    </row>
    <row r="32" spans="1:7" x14ac:dyDescent="0.25">
      <c r="A32" t="s">
        <v>547</v>
      </c>
      <c r="B32" t="s">
        <v>28</v>
      </c>
      <c r="C32" t="s">
        <v>756</v>
      </c>
      <c r="D32">
        <v>0.3</v>
      </c>
      <c r="E32" t="s">
        <v>757</v>
      </c>
      <c r="F32" t="s">
        <v>794</v>
      </c>
      <c r="G32" t="s">
        <v>759</v>
      </c>
    </row>
    <row r="33" spans="1:7" x14ac:dyDescent="0.25">
      <c r="A33" t="s">
        <v>549</v>
      </c>
      <c r="B33" t="s">
        <v>12</v>
      </c>
      <c r="C33" t="s">
        <v>738</v>
      </c>
      <c r="D33">
        <v>1183.67</v>
      </c>
      <c r="E33" t="s">
        <v>739</v>
      </c>
      <c r="F33" t="s">
        <v>795</v>
      </c>
      <c r="G33" t="s">
        <v>741</v>
      </c>
    </row>
    <row r="34" spans="1:7" x14ac:dyDescent="0.25">
      <c r="A34" t="s">
        <v>549</v>
      </c>
      <c r="B34" t="s">
        <v>12</v>
      </c>
      <c r="C34" t="s">
        <v>756</v>
      </c>
      <c r="D34">
        <v>0.08</v>
      </c>
      <c r="E34" t="s">
        <v>757</v>
      </c>
      <c r="F34" t="s">
        <v>796</v>
      </c>
      <c r="G34" t="s">
        <v>759</v>
      </c>
    </row>
    <row r="35" spans="1:7" x14ac:dyDescent="0.25">
      <c r="A35" t="s">
        <v>551</v>
      </c>
      <c r="B35" t="s">
        <v>29</v>
      </c>
      <c r="C35" t="s">
        <v>797</v>
      </c>
      <c r="D35">
        <v>2257</v>
      </c>
      <c r="E35" t="s">
        <v>728</v>
      </c>
      <c r="F35" t="s">
        <v>798</v>
      </c>
      <c r="G35" t="s">
        <v>799</v>
      </c>
    </row>
    <row r="36" spans="1:7" x14ac:dyDescent="0.25">
      <c r="A36" t="s">
        <v>551</v>
      </c>
      <c r="B36" t="s">
        <v>29</v>
      </c>
      <c r="C36" t="s">
        <v>800</v>
      </c>
      <c r="D36">
        <v>0.8</v>
      </c>
      <c r="E36" t="s">
        <v>801</v>
      </c>
      <c r="F36" t="s">
        <v>802</v>
      </c>
      <c r="G36" t="s">
        <v>803</v>
      </c>
    </row>
    <row r="37" spans="1:7" x14ac:dyDescent="0.25">
      <c r="A37" t="s">
        <v>551</v>
      </c>
      <c r="B37" t="s">
        <v>29</v>
      </c>
      <c r="C37" t="s">
        <v>804</v>
      </c>
      <c r="D37">
        <v>138</v>
      </c>
      <c r="E37" t="s">
        <v>764</v>
      </c>
      <c r="F37" t="s">
        <v>805</v>
      </c>
      <c r="G37" t="s">
        <v>806</v>
      </c>
    </row>
    <row r="38" spans="1:7" x14ac:dyDescent="0.25">
      <c r="A38" t="s">
        <v>551</v>
      </c>
      <c r="B38" t="s">
        <v>29</v>
      </c>
      <c r="C38" t="s">
        <v>807</v>
      </c>
      <c r="D38">
        <v>100</v>
      </c>
      <c r="E38" t="s">
        <v>764</v>
      </c>
      <c r="F38" t="s">
        <v>808</v>
      </c>
      <c r="G38" t="s">
        <v>809</v>
      </c>
    </row>
    <row r="39" spans="1:7" x14ac:dyDescent="0.25">
      <c r="A39" t="s">
        <v>553</v>
      </c>
      <c r="B39" t="s">
        <v>13</v>
      </c>
      <c r="C39" t="s">
        <v>738</v>
      </c>
      <c r="D39">
        <v>1183.67</v>
      </c>
      <c r="E39" t="s">
        <v>739</v>
      </c>
      <c r="F39" t="s">
        <v>810</v>
      </c>
      <c r="G39" t="s">
        <v>741</v>
      </c>
    </row>
    <row r="40" spans="1:7" x14ac:dyDescent="0.25">
      <c r="A40" t="s">
        <v>553</v>
      </c>
      <c r="B40" t="s">
        <v>13</v>
      </c>
      <c r="C40" t="s">
        <v>811</v>
      </c>
      <c r="D40">
        <v>1.3</v>
      </c>
      <c r="E40" t="s">
        <v>812</v>
      </c>
      <c r="F40" t="s">
        <v>813</v>
      </c>
      <c r="G40" t="s">
        <v>814</v>
      </c>
    </row>
    <row r="41" spans="1:7" x14ac:dyDescent="0.25">
      <c r="A41" t="s">
        <v>553</v>
      </c>
      <c r="B41" t="s">
        <v>13</v>
      </c>
      <c r="C41" t="s">
        <v>815</v>
      </c>
      <c r="D41">
        <v>0.8</v>
      </c>
      <c r="F41" t="s">
        <v>816</v>
      </c>
      <c r="G41" t="s">
        <v>817</v>
      </c>
    </row>
    <row r="42" spans="1:7" x14ac:dyDescent="0.25">
      <c r="A42" t="s">
        <v>553</v>
      </c>
      <c r="B42" t="s">
        <v>13</v>
      </c>
      <c r="C42" t="s">
        <v>756</v>
      </c>
      <c r="D42">
        <v>0.3</v>
      </c>
      <c r="E42" t="s">
        <v>757</v>
      </c>
      <c r="F42" t="s">
        <v>818</v>
      </c>
      <c r="G42" t="s">
        <v>759</v>
      </c>
    </row>
    <row r="43" spans="1:7" x14ac:dyDescent="0.25">
      <c r="A43" t="s">
        <v>555</v>
      </c>
      <c r="B43" t="s">
        <v>15</v>
      </c>
      <c r="C43" t="s">
        <v>819</v>
      </c>
      <c r="D43">
        <v>1183.67</v>
      </c>
      <c r="E43" t="s">
        <v>739</v>
      </c>
      <c r="F43" t="s">
        <v>820</v>
      </c>
      <c r="G43" t="s">
        <v>821</v>
      </c>
    </row>
    <row r="44" spans="1:7" x14ac:dyDescent="0.25">
      <c r="A44" t="s">
        <v>555</v>
      </c>
      <c r="B44" t="s">
        <v>15</v>
      </c>
      <c r="C44" t="s">
        <v>811</v>
      </c>
      <c r="D44">
        <v>1.3</v>
      </c>
      <c r="E44" t="s">
        <v>812</v>
      </c>
      <c r="F44" t="s">
        <v>822</v>
      </c>
      <c r="G44" t="s">
        <v>814</v>
      </c>
    </row>
    <row r="45" spans="1:7" x14ac:dyDescent="0.25">
      <c r="A45" t="s">
        <v>555</v>
      </c>
      <c r="B45" t="s">
        <v>15</v>
      </c>
      <c r="C45" t="s">
        <v>756</v>
      </c>
      <c r="D45">
        <v>0.3</v>
      </c>
      <c r="E45" t="s">
        <v>757</v>
      </c>
      <c r="F45" t="s">
        <v>823</v>
      </c>
      <c r="G45" t="s">
        <v>759</v>
      </c>
    </row>
    <row r="46" spans="1:7" x14ac:dyDescent="0.25">
      <c r="A46" t="s">
        <v>555</v>
      </c>
      <c r="B46" t="s">
        <v>15</v>
      </c>
      <c r="C46" t="s">
        <v>815</v>
      </c>
      <c r="D46">
        <v>0.8</v>
      </c>
      <c r="F46" t="s">
        <v>824</v>
      </c>
      <c r="G46" t="s">
        <v>817</v>
      </c>
    </row>
    <row r="47" spans="1:7" x14ac:dyDescent="0.25">
      <c r="A47" t="s">
        <v>557</v>
      </c>
      <c r="B47" t="s">
        <v>24</v>
      </c>
      <c r="C47" t="s">
        <v>825</v>
      </c>
      <c r="D47">
        <v>4.5</v>
      </c>
      <c r="E47" t="s">
        <v>743</v>
      </c>
      <c r="F47" t="s">
        <v>826</v>
      </c>
      <c r="G47" t="s">
        <v>827</v>
      </c>
    </row>
    <row r="48" spans="1:7" x14ac:dyDescent="0.25">
      <c r="A48" t="s">
        <v>557</v>
      </c>
      <c r="B48" t="s">
        <v>24</v>
      </c>
      <c r="C48" t="s">
        <v>828</v>
      </c>
      <c r="D48">
        <v>50</v>
      </c>
      <c r="E48" t="s">
        <v>764</v>
      </c>
      <c r="F48" t="s">
        <v>829</v>
      </c>
      <c r="G48" t="s">
        <v>830</v>
      </c>
    </row>
    <row r="49" spans="1:7" x14ac:dyDescent="0.25">
      <c r="A49" t="s">
        <v>557</v>
      </c>
      <c r="B49" t="s">
        <v>24</v>
      </c>
      <c r="C49" t="s">
        <v>831</v>
      </c>
      <c r="D49">
        <v>75</v>
      </c>
      <c r="E49" t="s">
        <v>764</v>
      </c>
      <c r="F49" t="s">
        <v>832</v>
      </c>
      <c r="G49" t="s">
        <v>833</v>
      </c>
    </row>
    <row r="50" spans="1:7" x14ac:dyDescent="0.25">
      <c r="A50" t="s">
        <v>557</v>
      </c>
      <c r="B50" t="s">
        <v>24</v>
      </c>
      <c r="C50" t="s">
        <v>834</v>
      </c>
      <c r="D50">
        <v>10</v>
      </c>
      <c r="E50" t="s">
        <v>764</v>
      </c>
      <c r="F50" t="s">
        <v>835</v>
      </c>
      <c r="G50" t="s">
        <v>836</v>
      </c>
    </row>
    <row r="51" spans="1:7" x14ac:dyDescent="0.25">
      <c r="A51" t="s">
        <v>557</v>
      </c>
      <c r="B51" t="s">
        <v>24</v>
      </c>
      <c r="C51" t="s">
        <v>779</v>
      </c>
      <c r="D51">
        <v>0.75</v>
      </c>
      <c r="E51" t="s">
        <v>780</v>
      </c>
      <c r="F51" t="s">
        <v>837</v>
      </c>
      <c r="G51" t="s">
        <v>782</v>
      </c>
    </row>
    <row r="52" spans="1:7" x14ac:dyDescent="0.25">
      <c r="A52" t="s">
        <v>559</v>
      </c>
      <c r="B52" t="s">
        <v>31</v>
      </c>
      <c r="C52" t="s">
        <v>738</v>
      </c>
      <c r="D52">
        <v>1183.67</v>
      </c>
      <c r="E52" t="s">
        <v>739</v>
      </c>
      <c r="F52" t="s">
        <v>838</v>
      </c>
      <c r="G52" t="s">
        <v>741</v>
      </c>
    </row>
    <row r="53" spans="1:7" x14ac:dyDescent="0.25">
      <c r="A53" t="s">
        <v>559</v>
      </c>
      <c r="B53" t="s">
        <v>31</v>
      </c>
      <c r="C53" t="s">
        <v>756</v>
      </c>
      <c r="D53">
        <v>8.0000000000000002E-3</v>
      </c>
      <c r="E53" t="s">
        <v>757</v>
      </c>
      <c r="F53" t="s">
        <v>839</v>
      </c>
      <c r="G53" t="s">
        <v>759</v>
      </c>
    </row>
    <row r="54" spans="1:7" x14ac:dyDescent="0.25">
      <c r="A54" t="s">
        <v>561</v>
      </c>
      <c r="B54" t="s">
        <v>25</v>
      </c>
      <c r="C54" t="s">
        <v>840</v>
      </c>
      <c r="D54">
        <v>1183.67</v>
      </c>
      <c r="E54" t="s">
        <v>739</v>
      </c>
      <c r="F54" t="s">
        <v>841</v>
      </c>
      <c r="G54" t="s">
        <v>842</v>
      </c>
    </row>
    <row r="55" spans="1:7" x14ac:dyDescent="0.25">
      <c r="A55" t="s">
        <v>561</v>
      </c>
      <c r="B55" t="s">
        <v>25</v>
      </c>
      <c r="C55" t="s">
        <v>811</v>
      </c>
      <c r="D55">
        <v>1</v>
      </c>
      <c r="E55" t="s">
        <v>812</v>
      </c>
      <c r="F55" t="s">
        <v>843</v>
      </c>
      <c r="G55" t="s">
        <v>814</v>
      </c>
    </row>
    <row r="56" spans="1:7" x14ac:dyDescent="0.25">
      <c r="A56" t="s">
        <v>561</v>
      </c>
      <c r="B56" t="s">
        <v>25</v>
      </c>
      <c r="C56" t="s">
        <v>815</v>
      </c>
      <c r="D56">
        <v>0.75</v>
      </c>
      <c r="F56" t="s">
        <v>844</v>
      </c>
      <c r="G56" t="s">
        <v>817</v>
      </c>
    </row>
    <row r="57" spans="1:7" x14ac:dyDescent="0.25">
      <c r="A57" t="s">
        <v>561</v>
      </c>
      <c r="B57" t="s">
        <v>25</v>
      </c>
      <c r="C57" t="s">
        <v>756</v>
      </c>
      <c r="D57">
        <v>0.3</v>
      </c>
      <c r="E57" t="s">
        <v>757</v>
      </c>
      <c r="F57" t="s">
        <v>845</v>
      </c>
      <c r="G57" t="s">
        <v>759</v>
      </c>
    </row>
    <row r="58" spans="1:7" x14ac:dyDescent="0.25">
      <c r="A58" t="s">
        <v>563</v>
      </c>
      <c r="B58" t="s">
        <v>17</v>
      </c>
      <c r="C58" t="s">
        <v>797</v>
      </c>
      <c r="D58">
        <v>2257</v>
      </c>
      <c r="E58" t="s">
        <v>728</v>
      </c>
      <c r="F58" t="s">
        <v>846</v>
      </c>
      <c r="G58" t="s">
        <v>799</v>
      </c>
    </row>
    <row r="59" spans="1:7" x14ac:dyDescent="0.25">
      <c r="A59" t="s">
        <v>563</v>
      </c>
      <c r="B59" t="s">
        <v>17</v>
      </c>
      <c r="C59" t="s">
        <v>847</v>
      </c>
      <c r="D59">
        <v>0.85</v>
      </c>
      <c r="E59" t="s">
        <v>753</v>
      </c>
      <c r="F59" t="s">
        <v>848</v>
      </c>
      <c r="G59" t="s">
        <v>849</v>
      </c>
    </row>
    <row r="60" spans="1:7" x14ac:dyDescent="0.25">
      <c r="A60" t="s">
        <v>563</v>
      </c>
      <c r="B60" t="s">
        <v>17</v>
      </c>
      <c r="C60" t="s">
        <v>850</v>
      </c>
      <c r="D60">
        <v>75</v>
      </c>
      <c r="E60" t="s">
        <v>851</v>
      </c>
      <c r="F60" t="s">
        <v>852</v>
      </c>
      <c r="G60" t="s">
        <v>853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>
      <selection activeCell="A12" sqref="A12:XFD14"/>
    </sheetView>
  </sheetViews>
  <sheetFormatPr defaultRowHeight="15" x14ac:dyDescent="0.25"/>
  <cols>
    <col min="1" max="1" width="30" customWidth="1"/>
    <col min="2" max="3" width="15" customWidth="1"/>
    <col min="4" max="4" width="40" customWidth="1"/>
    <col min="5" max="5" width="30" customWidth="1"/>
  </cols>
  <sheetData>
    <row r="1" spans="1:5" x14ac:dyDescent="0.25">
      <c r="A1" s="24" t="s">
        <v>854</v>
      </c>
      <c r="B1" s="24" t="s">
        <v>580</v>
      </c>
      <c r="C1" s="24" t="s">
        <v>855</v>
      </c>
      <c r="D1" s="24" t="s">
        <v>856</v>
      </c>
      <c r="E1" s="24" t="s">
        <v>857</v>
      </c>
    </row>
    <row r="2" spans="1:5" x14ac:dyDescent="0.25">
      <c r="A2" t="s">
        <v>858</v>
      </c>
      <c r="B2">
        <v>2.75</v>
      </c>
      <c r="C2" t="s">
        <v>753</v>
      </c>
    </row>
    <row r="3" spans="1:5" x14ac:dyDescent="0.25">
      <c r="A3" t="s">
        <v>859</v>
      </c>
      <c r="B3">
        <v>44.2</v>
      </c>
      <c r="C3" t="s">
        <v>860</v>
      </c>
    </row>
    <row r="4" spans="1:5" x14ac:dyDescent="0.25">
      <c r="A4" t="s">
        <v>861</v>
      </c>
      <c r="B4">
        <v>0.5</v>
      </c>
      <c r="C4" t="s">
        <v>862</v>
      </c>
    </row>
    <row r="5" spans="1:5" x14ac:dyDescent="0.25">
      <c r="A5" t="s">
        <v>863</v>
      </c>
      <c r="B5">
        <v>0.06</v>
      </c>
      <c r="C5" t="s">
        <v>753</v>
      </c>
    </row>
    <row r="6" spans="1:5" x14ac:dyDescent="0.25">
      <c r="A6" t="s">
        <v>864</v>
      </c>
      <c r="B6">
        <v>8.5000000000000006E-2</v>
      </c>
      <c r="C6" t="s">
        <v>865</v>
      </c>
    </row>
    <row r="7" spans="1:5" x14ac:dyDescent="0.25">
      <c r="A7" t="s">
        <v>866</v>
      </c>
      <c r="B7">
        <v>0.28000000000000003</v>
      </c>
      <c r="C7" t="s">
        <v>865</v>
      </c>
    </row>
    <row r="8" spans="1:5" x14ac:dyDescent="0.25">
      <c r="A8" t="s">
        <v>867</v>
      </c>
      <c r="B8">
        <v>0.16750000000000001</v>
      </c>
      <c r="C8" t="s">
        <v>865</v>
      </c>
    </row>
    <row r="9" spans="1:5" x14ac:dyDescent="0.25">
      <c r="A9" t="s">
        <v>868</v>
      </c>
      <c r="B9">
        <v>15.5</v>
      </c>
      <c r="C9" t="s">
        <v>869</v>
      </c>
    </row>
    <row r="10" spans="1:5" x14ac:dyDescent="0.25">
      <c r="A10" t="s">
        <v>870</v>
      </c>
      <c r="B10">
        <v>0.18459999999999999</v>
      </c>
      <c r="C10" t="s">
        <v>871</v>
      </c>
    </row>
    <row r="11" spans="1:5" x14ac:dyDescent="0.25">
      <c r="A11" t="s">
        <v>872</v>
      </c>
      <c r="B11">
        <v>1.422E-2</v>
      </c>
      <c r="C11" t="s">
        <v>873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8"/>
  <sheetViews>
    <sheetView workbookViewId="0"/>
  </sheetViews>
  <sheetFormatPr defaultRowHeight="15" x14ac:dyDescent="0.25"/>
  <sheetData>
    <row r="1" spans="1:8" x14ac:dyDescent="0.25">
      <c r="A1" s="42" t="s">
        <v>529</v>
      </c>
      <c r="B1" s="42" t="s">
        <v>874</v>
      </c>
      <c r="C1" s="42" t="s">
        <v>0</v>
      </c>
      <c r="D1" s="42" t="s">
        <v>875</v>
      </c>
      <c r="E1" s="42" t="s">
        <v>876</v>
      </c>
      <c r="F1" s="42" t="s">
        <v>877</v>
      </c>
      <c r="G1" s="42" t="s">
        <v>878</v>
      </c>
      <c r="H1" s="42" t="s">
        <v>879</v>
      </c>
    </row>
    <row r="2" spans="1:8" x14ac:dyDescent="0.25">
      <c r="A2" t="s">
        <v>531</v>
      </c>
      <c r="B2" t="s">
        <v>532</v>
      </c>
      <c r="C2" t="s">
        <v>5</v>
      </c>
      <c r="D2">
        <v>1.0290678920554981</v>
      </c>
      <c r="E2">
        <v>1.6419824969484449</v>
      </c>
      <c r="F2">
        <v>1</v>
      </c>
      <c r="G2">
        <v>2025</v>
      </c>
      <c r="H2" t="s">
        <v>7</v>
      </c>
    </row>
    <row r="3" spans="1:8" x14ac:dyDescent="0.25">
      <c r="A3" t="s">
        <v>533</v>
      </c>
      <c r="B3" t="s">
        <v>534</v>
      </c>
      <c r="C3" t="s">
        <v>8</v>
      </c>
      <c r="D3">
        <v>1.7514746753603261</v>
      </c>
      <c r="E3">
        <v>1</v>
      </c>
      <c r="F3">
        <v>1</v>
      </c>
      <c r="G3">
        <v>2004</v>
      </c>
      <c r="H3" t="s">
        <v>10</v>
      </c>
    </row>
    <row r="4" spans="1:8" x14ac:dyDescent="0.25">
      <c r="A4" t="s">
        <v>535</v>
      </c>
      <c r="B4" t="s">
        <v>536</v>
      </c>
      <c r="C4" t="s">
        <v>23</v>
      </c>
      <c r="D4">
        <v>1.545164550780151</v>
      </c>
      <c r="E4">
        <v>1.3133595396080799</v>
      </c>
      <c r="F4">
        <v>1</v>
      </c>
      <c r="G4">
        <v>2008</v>
      </c>
      <c r="H4" t="s">
        <v>7</v>
      </c>
    </row>
    <row r="5" spans="1:8" x14ac:dyDescent="0.25">
      <c r="A5" t="s">
        <v>537</v>
      </c>
      <c r="B5" t="s">
        <v>538</v>
      </c>
      <c r="C5" t="s">
        <v>27</v>
      </c>
      <c r="D5">
        <v>1.7514746753603261</v>
      </c>
      <c r="E5">
        <v>1</v>
      </c>
      <c r="F5">
        <v>1</v>
      </c>
      <c r="G5">
        <v>2004</v>
      </c>
      <c r="H5" t="s">
        <v>10</v>
      </c>
    </row>
    <row r="6" spans="1:8" x14ac:dyDescent="0.25">
      <c r="A6" t="s">
        <v>539</v>
      </c>
      <c r="B6" t="s">
        <v>540</v>
      </c>
      <c r="C6" t="s">
        <v>30</v>
      </c>
      <c r="D6">
        <v>1.7514746753603261</v>
      </c>
      <c r="E6">
        <v>1</v>
      </c>
      <c r="F6">
        <v>1</v>
      </c>
      <c r="G6">
        <v>2004</v>
      </c>
      <c r="H6" t="s">
        <v>10</v>
      </c>
    </row>
    <row r="7" spans="1:8" x14ac:dyDescent="0.25">
      <c r="A7" t="s">
        <v>541</v>
      </c>
      <c r="B7" t="s">
        <v>542</v>
      </c>
      <c r="C7" t="s">
        <v>12</v>
      </c>
      <c r="D7">
        <v>1.7514746753603261</v>
      </c>
      <c r="E7">
        <v>1</v>
      </c>
      <c r="F7">
        <v>1</v>
      </c>
      <c r="G7">
        <v>2004</v>
      </c>
      <c r="H7" t="s">
        <v>10</v>
      </c>
    </row>
    <row r="8" spans="1:8" x14ac:dyDescent="0.25">
      <c r="A8" t="s">
        <v>543</v>
      </c>
      <c r="B8" t="s">
        <v>544</v>
      </c>
      <c r="C8" t="s">
        <v>28</v>
      </c>
      <c r="D8">
        <v>1.545164550780151</v>
      </c>
      <c r="E8">
        <v>1.3133595396080799</v>
      </c>
      <c r="F8">
        <v>1</v>
      </c>
      <c r="G8">
        <v>2008</v>
      </c>
      <c r="H8" t="s">
        <v>7</v>
      </c>
    </row>
    <row r="9" spans="1:8" x14ac:dyDescent="0.25">
      <c r="A9" t="s">
        <v>545</v>
      </c>
      <c r="B9" t="s">
        <v>546</v>
      </c>
      <c r="C9" t="s">
        <v>12</v>
      </c>
      <c r="D9">
        <v>1.7514746753603261</v>
      </c>
      <c r="E9">
        <v>1</v>
      </c>
      <c r="F9">
        <v>1</v>
      </c>
      <c r="G9">
        <v>2004</v>
      </c>
      <c r="H9" t="s">
        <v>10</v>
      </c>
    </row>
    <row r="10" spans="1:8" x14ac:dyDescent="0.25">
      <c r="A10" t="s">
        <v>547</v>
      </c>
      <c r="B10" t="s">
        <v>548</v>
      </c>
      <c r="C10" t="s">
        <v>28</v>
      </c>
      <c r="D10">
        <v>1.545164550780151</v>
      </c>
      <c r="E10">
        <v>1.3133595396080799</v>
      </c>
      <c r="F10">
        <v>1</v>
      </c>
      <c r="G10">
        <v>2008</v>
      </c>
      <c r="H10" t="s">
        <v>7</v>
      </c>
    </row>
    <row r="11" spans="1:8" x14ac:dyDescent="0.25">
      <c r="A11" t="s">
        <v>549</v>
      </c>
      <c r="B11" t="s">
        <v>550</v>
      </c>
      <c r="C11" t="s">
        <v>12</v>
      </c>
      <c r="D11">
        <v>1.7514746753603261</v>
      </c>
      <c r="E11">
        <v>1</v>
      </c>
      <c r="F11">
        <v>1</v>
      </c>
      <c r="G11">
        <v>2004</v>
      </c>
      <c r="H11" t="s">
        <v>10</v>
      </c>
    </row>
    <row r="12" spans="1:8" x14ac:dyDescent="0.25">
      <c r="A12" t="s">
        <v>551</v>
      </c>
      <c r="B12" t="s">
        <v>552</v>
      </c>
      <c r="C12" t="s">
        <v>29</v>
      </c>
      <c r="D12">
        <v>1.545164550780151</v>
      </c>
      <c r="E12">
        <v>1.3133595396080799</v>
      </c>
      <c r="F12">
        <v>1</v>
      </c>
      <c r="G12">
        <v>2008</v>
      </c>
      <c r="H12" t="s">
        <v>7</v>
      </c>
    </row>
    <row r="13" spans="1:8" x14ac:dyDescent="0.25">
      <c r="A13" t="s">
        <v>553</v>
      </c>
      <c r="B13" t="s">
        <v>554</v>
      </c>
      <c r="C13" t="s">
        <v>13</v>
      </c>
      <c r="D13">
        <v>1.7514746753603261</v>
      </c>
      <c r="E13">
        <v>1</v>
      </c>
      <c r="F13">
        <v>1</v>
      </c>
      <c r="G13">
        <v>2004</v>
      </c>
      <c r="H13" t="s">
        <v>10</v>
      </c>
    </row>
    <row r="14" spans="1:8" x14ac:dyDescent="0.25">
      <c r="A14" t="s">
        <v>555</v>
      </c>
      <c r="B14" t="s">
        <v>556</v>
      </c>
      <c r="C14" t="s">
        <v>15</v>
      </c>
      <c r="D14">
        <v>1.7514746753603261</v>
      </c>
      <c r="E14">
        <v>1</v>
      </c>
      <c r="F14">
        <v>1</v>
      </c>
      <c r="G14">
        <v>2004</v>
      </c>
      <c r="H14" t="s">
        <v>10</v>
      </c>
    </row>
    <row r="15" spans="1:8" x14ac:dyDescent="0.25">
      <c r="A15" t="s">
        <v>557</v>
      </c>
      <c r="B15" t="s">
        <v>558</v>
      </c>
      <c r="C15" t="s">
        <v>24</v>
      </c>
      <c r="D15">
        <v>1.7514746753603261</v>
      </c>
      <c r="E15">
        <v>1</v>
      </c>
      <c r="F15">
        <v>1</v>
      </c>
      <c r="G15">
        <v>2004</v>
      </c>
      <c r="H15" t="s">
        <v>10</v>
      </c>
    </row>
    <row r="16" spans="1:8" x14ac:dyDescent="0.25">
      <c r="A16" t="s">
        <v>559</v>
      </c>
      <c r="B16" t="s">
        <v>560</v>
      </c>
      <c r="C16" t="s">
        <v>31</v>
      </c>
      <c r="D16">
        <v>1.823004674132455</v>
      </c>
      <c r="E16">
        <v>2.1243971403000002</v>
      </c>
      <c r="F16">
        <v>1</v>
      </c>
      <c r="G16">
        <v>2002</v>
      </c>
      <c r="H16" t="s">
        <v>7</v>
      </c>
    </row>
    <row r="17" spans="1:8" x14ac:dyDescent="0.25">
      <c r="A17" t="s">
        <v>561</v>
      </c>
      <c r="B17" t="s">
        <v>562</v>
      </c>
      <c r="C17" t="s">
        <v>25</v>
      </c>
      <c r="D17">
        <v>1.7514746753603261</v>
      </c>
      <c r="E17">
        <v>1</v>
      </c>
      <c r="F17">
        <v>1</v>
      </c>
      <c r="G17">
        <v>2004</v>
      </c>
      <c r="H17" t="s">
        <v>10</v>
      </c>
    </row>
    <row r="18" spans="1:8" x14ac:dyDescent="0.25">
      <c r="A18" t="s">
        <v>563</v>
      </c>
      <c r="B18" t="s">
        <v>564</v>
      </c>
      <c r="C18" t="s">
        <v>17</v>
      </c>
      <c r="D18">
        <v>1</v>
      </c>
      <c r="E18">
        <v>1</v>
      </c>
      <c r="F18">
        <v>1</v>
      </c>
      <c r="G18">
        <v>2026</v>
      </c>
      <c r="H18" t="s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7"/>
  <sheetViews>
    <sheetView workbookViewId="0">
      <selection activeCell="N6" sqref="N6"/>
    </sheetView>
  </sheetViews>
  <sheetFormatPr defaultRowHeight="15" x14ac:dyDescent="0.25"/>
  <cols>
    <col min="1" max="4" width="18" customWidth="1"/>
    <col min="5" max="5" width="12" bestFit="1" customWidth="1"/>
    <col min="6" max="6" width="5.28515625" bestFit="1" customWidth="1"/>
    <col min="7" max="7" width="6.140625" bestFit="1" customWidth="1"/>
    <col min="8" max="8" width="12" bestFit="1" customWidth="1"/>
    <col min="9" max="9" width="15.140625" bestFit="1" customWidth="1"/>
  </cols>
  <sheetData>
    <row r="1" spans="1:9" x14ac:dyDescent="0.25">
      <c r="A1" t="s">
        <v>424</v>
      </c>
      <c r="B1" t="s">
        <v>423</v>
      </c>
      <c r="C1" t="s">
        <v>491</v>
      </c>
      <c r="D1" t="s">
        <v>880</v>
      </c>
      <c r="E1" t="s">
        <v>578</v>
      </c>
      <c r="F1" t="s">
        <v>881</v>
      </c>
      <c r="G1" t="s">
        <v>882</v>
      </c>
      <c r="H1" t="s">
        <v>883</v>
      </c>
      <c r="I1" t="s">
        <v>884</v>
      </c>
    </row>
    <row r="2" spans="1:9" x14ac:dyDescent="0.25">
      <c r="A2" t="s">
        <v>426</v>
      </c>
      <c r="B2" t="s">
        <v>425</v>
      </c>
      <c r="C2" t="s">
        <v>498</v>
      </c>
      <c r="D2" t="s">
        <v>499</v>
      </c>
      <c r="E2" t="s">
        <v>883</v>
      </c>
      <c r="F2" s="23"/>
      <c r="G2" s="23"/>
      <c r="H2">
        <v>1.2</v>
      </c>
      <c r="I2" s="23"/>
    </row>
    <row r="3" spans="1:9" x14ac:dyDescent="0.25">
      <c r="A3" t="s">
        <v>430</v>
      </c>
      <c r="B3" t="s">
        <v>429</v>
      </c>
      <c r="C3" t="s">
        <v>502</v>
      </c>
      <c r="D3" t="s">
        <v>499</v>
      </c>
      <c r="E3" t="s">
        <v>883</v>
      </c>
      <c r="F3" s="23"/>
      <c r="G3" s="23"/>
      <c r="H3">
        <v>0.52</v>
      </c>
      <c r="I3" s="23"/>
    </row>
    <row r="4" spans="1:9" x14ac:dyDescent="0.25">
      <c r="A4" t="s">
        <v>434</v>
      </c>
      <c r="B4" t="s">
        <v>433</v>
      </c>
      <c r="C4" t="s">
        <v>505</v>
      </c>
      <c r="D4" t="s">
        <v>499</v>
      </c>
      <c r="E4" t="s">
        <v>883</v>
      </c>
      <c r="F4" s="23"/>
      <c r="G4" s="23"/>
      <c r="H4">
        <v>2.36</v>
      </c>
      <c r="I4" s="23"/>
    </row>
    <row r="5" spans="1:9" x14ac:dyDescent="0.25">
      <c r="A5" t="s">
        <v>436</v>
      </c>
      <c r="B5" t="s">
        <v>435</v>
      </c>
      <c r="C5" t="s">
        <v>503</v>
      </c>
      <c r="D5" t="s">
        <v>499</v>
      </c>
      <c r="E5" t="s">
        <v>883</v>
      </c>
      <c r="F5" s="23"/>
      <c r="G5" s="23"/>
      <c r="H5">
        <v>1.5200000000000001E-3</v>
      </c>
      <c r="I5" s="23"/>
    </row>
    <row r="6" spans="1:9" x14ac:dyDescent="0.25">
      <c r="A6" t="s">
        <v>450</v>
      </c>
      <c r="B6" t="s">
        <v>449</v>
      </c>
      <c r="C6" t="s">
        <v>503</v>
      </c>
      <c r="D6" t="s">
        <v>499</v>
      </c>
      <c r="E6" t="s">
        <v>883</v>
      </c>
      <c r="F6" s="23"/>
      <c r="G6" s="23"/>
      <c r="H6">
        <v>1.5200000000000001E-3</v>
      </c>
      <c r="I6" s="23"/>
    </row>
    <row r="7" spans="1:9" x14ac:dyDescent="0.25">
      <c r="A7" t="s">
        <v>448</v>
      </c>
      <c r="B7" t="s">
        <v>447</v>
      </c>
      <c r="C7" t="s">
        <v>507</v>
      </c>
      <c r="D7" t="s">
        <v>499</v>
      </c>
      <c r="E7" t="s">
        <v>883</v>
      </c>
      <c r="F7" s="23"/>
      <c r="G7" s="23"/>
      <c r="H7">
        <v>9.6000000000000002E-4</v>
      </c>
      <c r="I7" s="23"/>
    </row>
    <row r="8" spans="1:9" x14ac:dyDescent="0.25">
      <c r="A8" t="s">
        <v>456</v>
      </c>
      <c r="B8" t="s">
        <v>455</v>
      </c>
      <c r="C8" t="s">
        <v>507</v>
      </c>
      <c r="D8" t="s">
        <v>499</v>
      </c>
      <c r="E8" t="s">
        <v>883</v>
      </c>
      <c r="F8" s="23"/>
      <c r="G8" s="23"/>
      <c r="H8">
        <v>9.6000000000000002E-4</v>
      </c>
      <c r="I8" s="23"/>
    </row>
    <row r="9" spans="1:9" x14ac:dyDescent="0.25">
      <c r="A9" t="s">
        <v>458</v>
      </c>
      <c r="B9" t="s">
        <v>457</v>
      </c>
      <c r="C9" t="s">
        <v>503</v>
      </c>
      <c r="D9" t="s">
        <v>499</v>
      </c>
      <c r="E9" t="s">
        <v>883</v>
      </c>
      <c r="F9" s="23"/>
      <c r="G9" s="23"/>
      <c r="H9">
        <v>1.5200000000000001E-3</v>
      </c>
      <c r="I9" s="23"/>
    </row>
    <row r="10" spans="1:9" x14ac:dyDescent="0.25">
      <c r="A10" t="s">
        <v>466</v>
      </c>
      <c r="B10" t="s">
        <v>465</v>
      </c>
      <c r="C10" t="s">
        <v>502</v>
      </c>
      <c r="D10" t="s">
        <v>499</v>
      </c>
      <c r="E10" t="s">
        <v>883</v>
      </c>
      <c r="F10" s="23"/>
      <c r="G10" s="23"/>
      <c r="H10">
        <v>1.25</v>
      </c>
      <c r="I10" s="23"/>
    </row>
    <row r="11" spans="1:9" x14ac:dyDescent="0.25">
      <c r="A11" t="s">
        <v>468</v>
      </c>
      <c r="B11" t="s">
        <v>467</v>
      </c>
      <c r="C11" t="s">
        <v>507</v>
      </c>
      <c r="D11" t="s">
        <v>499</v>
      </c>
      <c r="E11" t="s">
        <v>883</v>
      </c>
      <c r="F11" s="23"/>
      <c r="G11" s="23"/>
      <c r="H11">
        <v>0</v>
      </c>
      <c r="I11" s="23"/>
    </row>
    <row r="12" spans="1:9" x14ac:dyDescent="0.25">
      <c r="A12" t="s">
        <v>474</v>
      </c>
      <c r="B12" t="s">
        <v>473</v>
      </c>
      <c r="C12" t="s">
        <v>503</v>
      </c>
      <c r="D12" t="s">
        <v>499</v>
      </c>
      <c r="E12" t="s">
        <v>883</v>
      </c>
      <c r="F12" s="23"/>
      <c r="G12" s="23"/>
      <c r="H12">
        <v>1.5200000000000001E-3</v>
      </c>
      <c r="I12" s="23"/>
    </row>
    <row r="13" spans="1:9" x14ac:dyDescent="0.25">
      <c r="A13" t="s">
        <v>472</v>
      </c>
      <c r="B13" t="s">
        <v>471</v>
      </c>
      <c r="C13" t="s">
        <v>507</v>
      </c>
      <c r="D13" t="s">
        <v>499</v>
      </c>
      <c r="E13" t="s">
        <v>883</v>
      </c>
      <c r="F13" s="23"/>
      <c r="G13" s="23"/>
      <c r="H13">
        <v>9.6000000000000002E-4</v>
      </c>
      <c r="I13" s="23"/>
    </row>
    <row r="14" spans="1:9" x14ac:dyDescent="0.25">
      <c r="A14" t="s">
        <v>478</v>
      </c>
      <c r="B14" t="s">
        <v>477</v>
      </c>
      <c r="C14" t="s">
        <v>507</v>
      </c>
      <c r="D14" t="s">
        <v>499</v>
      </c>
      <c r="E14" t="s">
        <v>883</v>
      </c>
      <c r="F14" s="23"/>
      <c r="G14" s="23"/>
      <c r="H14">
        <v>9.6000000000000002E-4</v>
      </c>
      <c r="I14" s="23"/>
    </row>
    <row r="15" spans="1:9" x14ac:dyDescent="0.25">
      <c r="A15" t="s">
        <v>486</v>
      </c>
      <c r="B15" t="s">
        <v>485</v>
      </c>
      <c r="C15" t="s">
        <v>507</v>
      </c>
      <c r="D15" t="s">
        <v>499</v>
      </c>
      <c r="E15" t="s">
        <v>883</v>
      </c>
      <c r="F15" s="23"/>
      <c r="G15" s="23"/>
      <c r="H15">
        <v>9.6000000000000002E-4</v>
      </c>
      <c r="I15" s="23"/>
    </row>
    <row r="16" spans="1:9" x14ac:dyDescent="0.25">
      <c r="A16" t="s">
        <v>488</v>
      </c>
      <c r="B16" t="s">
        <v>487</v>
      </c>
      <c r="C16" t="s">
        <v>510</v>
      </c>
      <c r="D16" t="s">
        <v>504</v>
      </c>
      <c r="E16" t="s">
        <v>885</v>
      </c>
      <c r="F16">
        <v>-27.08</v>
      </c>
      <c r="G16">
        <v>59.948</v>
      </c>
      <c r="H16" s="23"/>
      <c r="I16" t="s">
        <v>886</v>
      </c>
    </row>
    <row r="17" spans="1:9" x14ac:dyDescent="0.25">
      <c r="A17" t="s">
        <v>490</v>
      </c>
      <c r="B17" t="s">
        <v>489</v>
      </c>
      <c r="C17" t="s">
        <v>507</v>
      </c>
      <c r="D17" t="s">
        <v>499</v>
      </c>
      <c r="E17" t="s">
        <v>883</v>
      </c>
      <c r="F17" s="23"/>
      <c r="G17" s="23"/>
      <c r="H17">
        <v>0</v>
      </c>
      <c r="I17" s="23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workbookViewId="0">
      <selection activeCell="D23" sqref="D23"/>
    </sheetView>
  </sheetViews>
  <sheetFormatPr defaultRowHeight="15" x14ac:dyDescent="0.25"/>
  <cols>
    <col min="1" max="1" width="30" customWidth="1"/>
    <col min="2" max="3" width="15" customWidth="1"/>
    <col min="4" max="4" width="40" customWidth="1"/>
    <col min="5" max="5" width="30" customWidth="1"/>
  </cols>
  <sheetData>
    <row r="1" spans="1:5" x14ac:dyDescent="0.25">
      <c r="A1" s="24" t="s">
        <v>854</v>
      </c>
      <c r="B1" s="24" t="s">
        <v>580</v>
      </c>
      <c r="C1" s="24" t="s">
        <v>855</v>
      </c>
      <c r="D1" s="24" t="s">
        <v>856</v>
      </c>
      <c r="E1" s="24" t="s">
        <v>857</v>
      </c>
    </row>
    <row r="2" spans="1:5" x14ac:dyDescent="0.25">
      <c r="A2" t="s">
        <v>887</v>
      </c>
      <c r="B2">
        <v>24</v>
      </c>
      <c r="C2" t="s">
        <v>888</v>
      </c>
    </row>
    <row r="3" spans="1:5" x14ac:dyDescent="0.25">
      <c r="A3" t="s">
        <v>889</v>
      </c>
      <c r="B3">
        <v>12</v>
      </c>
      <c r="C3" t="s">
        <v>890</v>
      </c>
    </row>
    <row r="4" spans="1:5" x14ac:dyDescent="0.25">
      <c r="A4" t="s">
        <v>891</v>
      </c>
      <c r="B4">
        <v>240</v>
      </c>
      <c r="C4" t="s">
        <v>892</v>
      </c>
    </row>
    <row r="5" spans="1:5" x14ac:dyDescent="0.25">
      <c r="A5" t="s">
        <v>893</v>
      </c>
      <c r="B5">
        <v>20</v>
      </c>
      <c r="C5" t="s">
        <v>892</v>
      </c>
    </row>
    <row r="6" spans="1:5" x14ac:dyDescent="0.25">
      <c r="A6" t="s">
        <v>894</v>
      </c>
      <c r="B6">
        <v>1000</v>
      </c>
      <c r="C6" t="s">
        <v>895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58"/>
  <sheetViews>
    <sheetView topLeftCell="A19" workbookViewId="0">
      <selection activeCell="C48" sqref="C48:C49"/>
    </sheetView>
  </sheetViews>
  <sheetFormatPr defaultRowHeight="15" x14ac:dyDescent="0.25"/>
  <cols>
    <col min="2" max="2" width="30.42578125" customWidth="1"/>
    <col min="3" max="3" width="25.5703125" customWidth="1"/>
  </cols>
  <sheetData>
    <row r="1" spans="1:8" x14ac:dyDescent="0.25">
      <c r="A1" s="42" t="s">
        <v>896</v>
      </c>
      <c r="B1" s="42" t="s">
        <v>897</v>
      </c>
      <c r="C1" s="42" t="s">
        <v>579</v>
      </c>
      <c r="D1" s="42" t="s">
        <v>898</v>
      </c>
      <c r="E1" s="42" t="s">
        <v>899</v>
      </c>
      <c r="F1" s="42" t="s">
        <v>900</v>
      </c>
      <c r="G1" s="42" t="s">
        <v>901</v>
      </c>
      <c r="H1" s="42" t="s">
        <v>902</v>
      </c>
    </row>
    <row r="2" spans="1:8" x14ac:dyDescent="0.25">
      <c r="A2" t="s">
        <v>858</v>
      </c>
      <c r="B2" t="s">
        <v>903</v>
      </c>
      <c r="C2" t="s">
        <v>858</v>
      </c>
      <c r="D2">
        <f>INDEX(FinancialInputs!$B:$B, MATCH(C2, FinancialInputs!$A:$A, 0))</f>
        <v>2.75</v>
      </c>
      <c r="G2" t="b">
        <v>0</v>
      </c>
      <c r="H2" t="b">
        <v>0</v>
      </c>
    </row>
    <row r="3" spans="1:8" x14ac:dyDescent="0.25">
      <c r="A3" t="s">
        <v>859</v>
      </c>
      <c r="B3" t="s">
        <v>903</v>
      </c>
      <c r="C3" t="s">
        <v>859</v>
      </c>
      <c r="D3">
        <f>INDEX(FinancialInputs!$B:$B, MATCH(C3, FinancialInputs!$A:$A, 0))</f>
        <v>44.2</v>
      </c>
      <c r="G3" t="b">
        <v>0</v>
      </c>
      <c r="H3" t="b">
        <v>0</v>
      </c>
    </row>
    <row r="4" spans="1:8" x14ac:dyDescent="0.25">
      <c r="A4" t="s">
        <v>861</v>
      </c>
      <c r="B4" t="s">
        <v>903</v>
      </c>
      <c r="C4" t="s">
        <v>861</v>
      </c>
      <c r="D4">
        <f>INDEX(FinancialInputs!$B:$B, MATCH(C4, FinancialInputs!$A:$A, 0))</f>
        <v>0.5</v>
      </c>
      <c r="G4" t="b">
        <v>0</v>
      </c>
      <c r="H4" t="b">
        <v>0</v>
      </c>
    </row>
    <row r="5" spans="1:8" x14ac:dyDescent="0.25">
      <c r="A5" t="s">
        <v>863</v>
      </c>
      <c r="B5" t="s">
        <v>903</v>
      </c>
      <c r="C5" t="s">
        <v>863</v>
      </c>
      <c r="D5">
        <f>INDEX(FinancialInputs!$B:$B, MATCH(C5, FinancialInputs!$A:$A, 0))</f>
        <v>0.06</v>
      </c>
      <c r="G5" t="b">
        <v>0</v>
      </c>
      <c r="H5" t="b">
        <v>0</v>
      </c>
    </row>
    <row r="6" spans="1:8" x14ac:dyDescent="0.25">
      <c r="A6" t="s">
        <v>864</v>
      </c>
      <c r="B6" t="s">
        <v>903</v>
      </c>
      <c r="C6" t="s">
        <v>864</v>
      </c>
      <c r="D6">
        <f>INDEX(FinancialInputs!$B:$B, MATCH(C6, FinancialInputs!$A:$A, 0))</f>
        <v>8.5000000000000006E-2</v>
      </c>
      <c r="G6" t="b">
        <v>0</v>
      </c>
      <c r="H6" t="b">
        <v>0</v>
      </c>
    </row>
    <row r="7" spans="1:8" x14ac:dyDescent="0.25">
      <c r="A7" t="s">
        <v>866</v>
      </c>
      <c r="B7" t="s">
        <v>903</v>
      </c>
      <c r="C7" t="s">
        <v>866</v>
      </c>
      <c r="D7">
        <f>INDEX(FinancialInputs!$B:$B, MATCH(C7, FinancialInputs!$A:$A, 0))</f>
        <v>0.28000000000000003</v>
      </c>
      <c r="G7" t="b">
        <v>0</v>
      </c>
      <c r="H7" t="b">
        <v>0</v>
      </c>
    </row>
    <row r="8" spans="1:8" x14ac:dyDescent="0.25">
      <c r="A8" t="s">
        <v>867</v>
      </c>
      <c r="B8" t="s">
        <v>903</v>
      </c>
      <c r="C8" t="s">
        <v>867</v>
      </c>
      <c r="D8">
        <f>INDEX(FinancialInputs!$B:$B, MATCH(C8, FinancialInputs!$A:$A, 0))</f>
        <v>0.16750000000000001</v>
      </c>
      <c r="G8" t="b">
        <v>0</v>
      </c>
      <c r="H8" t="b">
        <v>0</v>
      </c>
    </row>
    <row r="9" spans="1:8" x14ac:dyDescent="0.25">
      <c r="A9" t="s">
        <v>868</v>
      </c>
      <c r="B9" t="s">
        <v>903</v>
      </c>
      <c r="C9" t="s">
        <v>868</v>
      </c>
      <c r="D9">
        <f>INDEX(FinancialInputs!$B:$B, MATCH(C9, FinancialInputs!$A:$A, 0))</f>
        <v>15.5</v>
      </c>
      <c r="G9" t="b">
        <v>0</v>
      </c>
      <c r="H9" t="b">
        <v>0</v>
      </c>
    </row>
    <row r="10" spans="1:8" x14ac:dyDescent="0.25">
      <c r="A10" t="s">
        <v>870</v>
      </c>
      <c r="B10" t="s">
        <v>903</v>
      </c>
      <c r="C10" t="s">
        <v>870</v>
      </c>
      <c r="D10">
        <f>INDEX(FinancialInputs!$B:$B, MATCH(C10, FinancialInputs!$A:$A, 0))</f>
        <v>0.18459999999999999</v>
      </c>
      <c r="G10" t="b">
        <v>0</v>
      </c>
      <c r="H10" t="b">
        <v>0</v>
      </c>
    </row>
    <row r="11" spans="1:8" x14ac:dyDescent="0.25">
      <c r="A11" t="s">
        <v>872</v>
      </c>
      <c r="B11" t="s">
        <v>903</v>
      </c>
      <c r="C11" t="s">
        <v>872</v>
      </c>
      <c r="D11">
        <f>INDEX(FinancialInputs!$B:$B, MATCH(C11, FinancialInputs!$A:$A, 0))</f>
        <v>1.422E-2</v>
      </c>
      <c r="G11" t="b">
        <v>0</v>
      </c>
      <c r="H11" t="b">
        <v>0</v>
      </c>
    </row>
    <row r="12" spans="1:8" x14ac:dyDescent="0.25">
      <c r="A12" t="s">
        <v>904</v>
      </c>
      <c r="B12" t="s">
        <v>903</v>
      </c>
      <c r="C12" t="s">
        <v>904</v>
      </c>
      <c r="D12" t="e">
        <f>INDEX(FinancialInputs!$B:$B, MATCH(C12, FinancialInputs!$A:$A, 0))</f>
        <v>#N/A</v>
      </c>
      <c r="G12" t="b">
        <v>0</v>
      </c>
      <c r="H12" t="b">
        <v>0</v>
      </c>
    </row>
    <row r="13" spans="1:8" x14ac:dyDescent="0.25">
      <c r="A13" t="s">
        <v>905</v>
      </c>
      <c r="B13" t="s">
        <v>903</v>
      </c>
      <c r="C13" t="s">
        <v>905</v>
      </c>
      <c r="D13" t="e">
        <f>INDEX(FinancialInputs!$B:$B, MATCH(C13, FinancialInputs!$A:$A, 0))</f>
        <v>#N/A</v>
      </c>
      <c r="G13" t="b">
        <v>0</v>
      </c>
      <c r="H13" t="b">
        <v>0</v>
      </c>
    </row>
    <row r="14" spans="1:8" x14ac:dyDescent="0.25">
      <c r="A14" t="s">
        <v>906</v>
      </c>
      <c r="B14" t="s">
        <v>903</v>
      </c>
      <c r="C14" t="s">
        <v>906</v>
      </c>
      <c r="D14" t="e">
        <f>INDEX(FinancialInputs!$B:$B, MATCH(C14, FinancialInputs!$A:$A, 0))</f>
        <v>#N/A</v>
      </c>
      <c r="G14" t="b">
        <v>0</v>
      </c>
      <c r="H14" t="b">
        <v>0</v>
      </c>
    </row>
    <row r="15" spans="1:8" x14ac:dyDescent="0.25">
      <c r="A15" t="s">
        <v>887</v>
      </c>
      <c r="B15" t="s">
        <v>907</v>
      </c>
      <c r="C15" t="s">
        <v>887</v>
      </c>
      <c r="D15">
        <f>INDEX(OperatingInputs!$B:$B, MATCH(C15, OperatingInputs!$A:$A, 0))</f>
        <v>24</v>
      </c>
      <c r="G15" t="b">
        <v>0</v>
      </c>
      <c r="H15" t="b">
        <v>0</v>
      </c>
    </row>
    <row r="16" spans="1:8" x14ac:dyDescent="0.25">
      <c r="A16" t="s">
        <v>889</v>
      </c>
      <c r="B16" t="s">
        <v>907</v>
      </c>
      <c r="C16" t="s">
        <v>889</v>
      </c>
      <c r="D16">
        <f>INDEX(OperatingInputs!$B:$B, MATCH(C16, OperatingInputs!$A:$A, 0))</f>
        <v>12</v>
      </c>
      <c r="G16" t="b">
        <v>0</v>
      </c>
      <c r="H16" t="b">
        <v>0</v>
      </c>
    </row>
    <row r="17" spans="1:8" x14ac:dyDescent="0.25">
      <c r="A17" t="s">
        <v>891</v>
      </c>
      <c r="B17" t="s">
        <v>907</v>
      </c>
      <c r="C17" t="s">
        <v>891</v>
      </c>
      <c r="D17">
        <f>INDEX(OperatingInputs!$B:$B, MATCH(C17, OperatingInputs!$A:$A, 0))</f>
        <v>240</v>
      </c>
      <c r="G17" t="b">
        <v>0</v>
      </c>
      <c r="H17" t="b">
        <v>0</v>
      </c>
    </row>
    <row r="18" spans="1:8" x14ac:dyDescent="0.25">
      <c r="A18" t="s">
        <v>893</v>
      </c>
      <c r="B18" t="s">
        <v>907</v>
      </c>
      <c r="C18" t="s">
        <v>893</v>
      </c>
      <c r="D18">
        <f>INDEX(OperatingInputs!$B:$B, MATCH(C18, OperatingInputs!$A:$A, 0))</f>
        <v>20</v>
      </c>
      <c r="G18" t="b">
        <v>0</v>
      </c>
      <c r="H18" t="b">
        <v>0</v>
      </c>
    </row>
    <row r="19" spans="1:8" x14ac:dyDescent="0.25">
      <c r="A19" t="s">
        <v>894</v>
      </c>
      <c r="B19" t="s">
        <v>907</v>
      </c>
      <c r="C19" t="s">
        <v>894</v>
      </c>
      <c r="D19">
        <f>INDEX(OperatingInputs!$B:$B, MATCH(C19, OperatingInputs!$A:$A, 0))</f>
        <v>1000</v>
      </c>
      <c r="G19" t="b">
        <v>0</v>
      </c>
      <c r="H19" t="b">
        <v>0</v>
      </c>
    </row>
    <row r="20" spans="1:8" x14ac:dyDescent="0.25">
      <c r="A20" t="s">
        <v>583</v>
      </c>
      <c r="B20" t="s">
        <v>908</v>
      </c>
      <c r="C20" t="s">
        <v>583</v>
      </c>
      <c r="D20">
        <f>INDEX(ProcessInputs!$E:$E, MATCH(C20, ProcessInputs!$C:$C, 0))</f>
        <v>100</v>
      </c>
      <c r="G20" t="b">
        <v>0</v>
      </c>
      <c r="H20" t="b">
        <v>0</v>
      </c>
    </row>
    <row r="21" spans="1:8" x14ac:dyDescent="0.25">
      <c r="A21" t="s">
        <v>584</v>
      </c>
      <c r="B21" t="s">
        <v>908</v>
      </c>
      <c r="C21" t="s">
        <v>584</v>
      </c>
      <c r="D21">
        <f>INDEX(ProcessInputs!$E:$E, MATCH(C21, ProcessInputs!$C:$C, 0))</f>
        <v>1</v>
      </c>
      <c r="G21" t="b">
        <v>0</v>
      </c>
      <c r="H21" t="b">
        <v>0</v>
      </c>
    </row>
    <row r="22" spans="1:8" x14ac:dyDescent="0.25">
      <c r="A22" t="s">
        <v>586</v>
      </c>
      <c r="B22" t="s">
        <v>908</v>
      </c>
      <c r="C22" t="s">
        <v>586</v>
      </c>
      <c r="D22">
        <f>INDEX(ProcessInputs!$E:$E, MATCH(C22, ProcessInputs!$C:$C, 0))</f>
        <v>0.88400000000000001</v>
      </c>
      <c r="G22" t="b">
        <v>0</v>
      </c>
      <c r="H22" t="b">
        <v>0</v>
      </c>
    </row>
    <row r="23" spans="1:8" x14ac:dyDescent="0.25">
      <c r="A23" t="s">
        <v>587</v>
      </c>
      <c r="B23" t="s">
        <v>908</v>
      </c>
      <c r="C23" t="s">
        <v>587</v>
      </c>
      <c r="D23">
        <f>INDEX(ProcessInputs!$E:$E, MATCH(C23, ProcessInputs!$C:$C, 0))</f>
        <v>3.4000000000000002E-2</v>
      </c>
      <c r="G23" t="b">
        <v>0</v>
      </c>
      <c r="H23" t="b">
        <v>0</v>
      </c>
    </row>
    <row r="24" spans="1:8" x14ac:dyDescent="0.25">
      <c r="A24" t="s">
        <v>588</v>
      </c>
      <c r="B24" t="s">
        <v>908</v>
      </c>
      <c r="C24" t="s">
        <v>588</v>
      </c>
      <c r="D24">
        <f>INDEX(ProcessInputs!$E:$E, MATCH(C24, ProcessInputs!$C:$C, 0))</f>
        <v>0.23200000000000001</v>
      </c>
      <c r="G24" t="b">
        <v>0</v>
      </c>
      <c r="H24" t="b">
        <v>0</v>
      </c>
    </row>
    <row r="25" spans="1:8" x14ac:dyDescent="0.25">
      <c r="A25" t="s">
        <v>589</v>
      </c>
      <c r="B25" t="s">
        <v>908</v>
      </c>
      <c r="C25" t="s">
        <v>589</v>
      </c>
      <c r="D25">
        <f>INDEX(ProcessInputs!$E:$E, MATCH(C25, ProcessInputs!$C:$C, 0))</f>
        <v>1.6E-2</v>
      </c>
      <c r="G25" t="b">
        <v>0</v>
      </c>
      <c r="H25" t="b">
        <v>0</v>
      </c>
    </row>
    <row r="26" spans="1:8" x14ac:dyDescent="0.25">
      <c r="A26" t="s">
        <v>590</v>
      </c>
      <c r="B26" t="s">
        <v>908</v>
      </c>
      <c r="C26" t="s">
        <v>590</v>
      </c>
      <c r="D26">
        <f>INDEX(ProcessInputs!$E:$E, MATCH(C26, ProcessInputs!$C:$C, 0))</f>
        <v>0.224</v>
      </c>
      <c r="G26" t="b">
        <v>0</v>
      </c>
      <c r="H26" t="b">
        <v>0</v>
      </c>
    </row>
    <row r="27" spans="1:8" x14ac:dyDescent="0.25">
      <c r="A27" t="s">
        <v>591</v>
      </c>
      <c r="B27" t="s">
        <v>908</v>
      </c>
      <c r="C27" t="s">
        <v>591</v>
      </c>
      <c r="D27">
        <f>INDEX(ProcessInputs!$E:$E, MATCH(C27, ProcessInputs!$C:$C, 0))</f>
        <v>5.6000000000000001E-2</v>
      </c>
      <c r="G27" t="b">
        <v>0</v>
      </c>
      <c r="H27" t="b">
        <v>0</v>
      </c>
    </row>
    <row r="28" spans="1:8" x14ac:dyDescent="0.25">
      <c r="A28" t="s">
        <v>592</v>
      </c>
      <c r="B28" t="s">
        <v>908</v>
      </c>
      <c r="C28" t="s">
        <v>592</v>
      </c>
      <c r="D28">
        <f>INDEX(ProcessInputs!$E:$E, MATCH(C28, ProcessInputs!$C:$C, 0))</f>
        <v>0.32200000000000001</v>
      </c>
      <c r="G28" t="b">
        <v>0</v>
      </c>
      <c r="H28" t="b">
        <v>0</v>
      </c>
    </row>
    <row r="29" spans="1:8" x14ac:dyDescent="0.25">
      <c r="A29" t="s">
        <v>593</v>
      </c>
      <c r="B29" t="s">
        <v>908</v>
      </c>
      <c r="C29" t="s">
        <v>593</v>
      </c>
      <c r="D29">
        <f>INDEX(ProcessInputs!$E:$E, MATCH(C29, ProcessInputs!$C:$C, 0))</f>
        <v>0</v>
      </c>
      <c r="G29" t="b">
        <v>0</v>
      </c>
      <c r="H29" t="b">
        <v>0</v>
      </c>
    </row>
    <row r="30" spans="1:8" x14ac:dyDescent="0.25">
      <c r="A30" t="s">
        <v>594</v>
      </c>
      <c r="B30" t="s">
        <v>908</v>
      </c>
      <c r="C30" t="s">
        <v>594</v>
      </c>
      <c r="D30">
        <f>INDEX(ProcessInputs!$E:$E, MATCH(C30, ProcessInputs!$C:$C, 0))</f>
        <v>0.11600000000000001</v>
      </c>
      <c r="G30" t="b">
        <v>0</v>
      </c>
      <c r="H30" t="b">
        <v>0</v>
      </c>
    </row>
    <row r="31" spans="1:8" x14ac:dyDescent="0.25">
      <c r="A31" t="s">
        <v>595</v>
      </c>
      <c r="B31" t="s">
        <v>908</v>
      </c>
      <c r="C31" t="s">
        <v>595</v>
      </c>
      <c r="D31">
        <f>INDEX(ProcessInputs!$E:$E, MATCH(C31, ProcessInputs!$C:$C, 0))</f>
        <v>5.0525289999999998</v>
      </c>
      <c r="G31" t="b">
        <v>0</v>
      </c>
      <c r="H31" t="b">
        <v>0</v>
      </c>
    </row>
    <row r="32" spans="1:8" x14ac:dyDescent="0.25">
      <c r="A32" t="s">
        <v>596</v>
      </c>
      <c r="B32" t="s">
        <v>908</v>
      </c>
      <c r="C32" t="s">
        <v>596</v>
      </c>
      <c r="D32">
        <f>INDEX(ProcessInputs!$E:$E, MATCH(C32, ProcessInputs!$C:$C, 0))</f>
        <v>1</v>
      </c>
      <c r="G32" t="b">
        <v>0</v>
      </c>
      <c r="H32" t="b">
        <v>0</v>
      </c>
    </row>
    <row r="33" spans="1:8" x14ac:dyDescent="0.25">
      <c r="A33" t="s">
        <v>597</v>
      </c>
      <c r="B33" t="s">
        <v>908</v>
      </c>
      <c r="C33" t="s">
        <v>597</v>
      </c>
      <c r="D33">
        <f>INDEX(ProcessInputs!$E:$E, MATCH(C33, ProcessInputs!$C:$C, 0))</f>
        <v>0.08</v>
      </c>
      <c r="G33" t="b">
        <v>0</v>
      </c>
      <c r="H33" t="b">
        <v>0</v>
      </c>
    </row>
    <row r="34" spans="1:8" x14ac:dyDescent="0.25">
      <c r="A34" t="s">
        <v>598</v>
      </c>
      <c r="B34" t="s">
        <v>908</v>
      </c>
      <c r="C34" t="s">
        <v>598</v>
      </c>
      <c r="D34">
        <f>INDEX(ProcessInputs!$E:$E, MATCH(C34, ProcessInputs!$C:$C, 0))</f>
        <v>0.08</v>
      </c>
      <c r="G34" t="b">
        <v>0</v>
      </c>
      <c r="H34" t="b">
        <v>0</v>
      </c>
    </row>
    <row r="35" spans="1:8" x14ac:dyDescent="0.25">
      <c r="A35" t="s">
        <v>599</v>
      </c>
      <c r="B35" t="s">
        <v>908</v>
      </c>
      <c r="C35" t="s">
        <v>599</v>
      </c>
      <c r="D35">
        <f>INDEX(ProcessInputs!$E:$E, MATCH(C35, ProcessInputs!$C:$C, 0))</f>
        <v>0.92</v>
      </c>
      <c r="G35" t="b">
        <v>0</v>
      </c>
      <c r="H35" t="b">
        <v>0</v>
      </c>
    </row>
    <row r="36" spans="1:8" x14ac:dyDescent="0.25">
      <c r="A36" t="s">
        <v>600</v>
      </c>
      <c r="B36" t="s">
        <v>908</v>
      </c>
      <c r="C36" t="s">
        <v>600</v>
      </c>
      <c r="D36">
        <f>INDEX(ProcessInputs!$E:$E, MATCH(C36, ProcessInputs!$C:$C, 0))</f>
        <v>1121.3599999999999</v>
      </c>
      <c r="G36" t="b">
        <v>0</v>
      </c>
      <c r="H36" t="b">
        <v>0</v>
      </c>
    </row>
    <row r="37" spans="1:8" x14ac:dyDescent="0.25">
      <c r="A37" t="s">
        <v>601</v>
      </c>
      <c r="B37" t="s">
        <v>908</v>
      </c>
      <c r="C37" t="s">
        <v>601</v>
      </c>
      <c r="D37">
        <f>INDEX(ProcessInputs!$E:$E, MATCH(C37, ProcessInputs!$C:$C, 0))</f>
        <v>1</v>
      </c>
      <c r="G37" t="b">
        <v>0</v>
      </c>
      <c r="H37" t="b">
        <v>0</v>
      </c>
    </row>
    <row r="38" spans="1:8" x14ac:dyDescent="0.25">
      <c r="A38" t="s">
        <v>602</v>
      </c>
      <c r="B38" t="s">
        <v>908</v>
      </c>
      <c r="C38" t="s">
        <v>602</v>
      </c>
      <c r="D38">
        <f>INDEX(ProcessInputs!$E:$E, MATCH(C38, ProcessInputs!$C:$C, 0))</f>
        <v>1</v>
      </c>
      <c r="G38" t="b">
        <v>0</v>
      </c>
      <c r="H38" t="b">
        <v>0</v>
      </c>
    </row>
    <row r="39" spans="1:8" x14ac:dyDescent="0.25">
      <c r="A39" t="s">
        <v>603</v>
      </c>
      <c r="B39" t="s">
        <v>908</v>
      </c>
      <c r="C39" t="s">
        <v>603</v>
      </c>
      <c r="D39">
        <f>INDEX(ProcessInputs!$E:$E, MATCH(C39, ProcessInputs!$C:$C, 0))</f>
        <v>127.807</v>
      </c>
      <c r="G39" t="b">
        <v>0</v>
      </c>
      <c r="H39" t="b">
        <v>0</v>
      </c>
    </row>
    <row r="40" spans="1:8" x14ac:dyDescent="0.25">
      <c r="A40" t="s">
        <v>604</v>
      </c>
      <c r="B40" t="s">
        <v>908</v>
      </c>
      <c r="C40" t="s">
        <v>604</v>
      </c>
      <c r="D40">
        <f>INDEX(ProcessInputs!$E:$E, MATCH(C40, ProcessInputs!$C:$C, 0))</f>
        <v>1</v>
      </c>
      <c r="G40" t="b">
        <v>0</v>
      </c>
      <c r="H40" t="b">
        <v>0</v>
      </c>
    </row>
    <row r="41" spans="1:8" x14ac:dyDescent="0.25">
      <c r="A41" t="s">
        <v>605</v>
      </c>
      <c r="B41" t="s">
        <v>908</v>
      </c>
      <c r="C41" t="s">
        <v>605</v>
      </c>
      <c r="D41">
        <f>INDEX(ProcessInputs!$E:$E, MATCH(C41, ProcessInputs!$C:$C, 0))</f>
        <v>1</v>
      </c>
      <c r="G41" t="b">
        <v>0</v>
      </c>
      <c r="H41" t="b">
        <v>0</v>
      </c>
    </row>
    <row r="42" spans="1:8" x14ac:dyDescent="0.25">
      <c r="A42" t="s">
        <v>606</v>
      </c>
      <c r="B42" t="s">
        <v>908</v>
      </c>
      <c r="C42" t="s">
        <v>606</v>
      </c>
      <c r="D42">
        <f>INDEX(ProcessInputs!$E:$E, MATCH(C42, ProcessInputs!$C:$C, 0))</f>
        <v>121.77</v>
      </c>
      <c r="G42" t="b">
        <v>0</v>
      </c>
      <c r="H42" t="b">
        <v>0</v>
      </c>
    </row>
    <row r="43" spans="1:8" x14ac:dyDescent="0.25">
      <c r="A43" t="s">
        <v>607</v>
      </c>
      <c r="B43" t="s">
        <v>908</v>
      </c>
      <c r="C43" t="s">
        <v>607</v>
      </c>
      <c r="D43">
        <f>INDEX(ProcessInputs!$E:$E, MATCH(C43, ProcessInputs!$C:$C, 0))</f>
        <v>1</v>
      </c>
      <c r="G43" t="b">
        <v>0</v>
      </c>
      <c r="H43" t="b">
        <v>0</v>
      </c>
    </row>
    <row r="44" spans="1:8" x14ac:dyDescent="0.25">
      <c r="A44" t="s">
        <v>608</v>
      </c>
      <c r="B44" t="s">
        <v>908</v>
      </c>
      <c r="C44" t="s">
        <v>608</v>
      </c>
      <c r="D44">
        <f>INDEX(ProcessInputs!$E:$E, MATCH(C44, ProcessInputs!$C:$C, 0))</f>
        <v>1</v>
      </c>
      <c r="G44" t="b">
        <v>0</v>
      </c>
      <c r="H44" t="b">
        <v>0</v>
      </c>
    </row>
    <row r="45" spans="1:8" x14ac:dyDescent="0.25">
      <c r="A45" t="s">
        <v>609</v>
      </c>
      <c r="B45" t="s">
        <v>908</v>
      </c>
      <c r="C45" t="s">
        <v>609</v>
      </c>
      <c r="D45">
        <f>INDEX(ProcessInputs!$E:$E, MATCH(C45, ProcessInputs!$C:$C, 0))</f>
        <v>0</v>
      </c>
      <c r="G45" t="b">
        <v>0</v>
      </c>
      <c r="H45" t="b">
        <v>0</v>
      </c>
    </row>
    <row r="46" spans="1:8" x14ac:dyDescent="0.25">
      <c r="A46" t="s">
        <v>610</v>
      </c>
      <c r="B46" t="s">
        <v>908</v>
      </c>
      <c r="C46" t="s">
        <v>610</v>
      </c>
      <c r="D46">
        <f>INDEX(ProcessInputs!$E:$E, MATCH(C46, ProcessInputs!$C:$C, 0))</f>
        <v>1</v>
      </c>
      <c r="G46" t="b">
        <v>0</v>
      </c>
      <c r="H46" t="b">
        <v>0</v>
      </c>
    </row>
    <row r="47" spans="1:8" x14ac:dyDescent="0.25">
      <c r="A47" t="s">
        <v>611</v>
      </c>
      <c r="B47" t="s">
        <v>908</v>
      </c>
      <c r="C47" t="s">
        <v>611</v>
      </c>
      <c r="D47">
        <f>INDEX(ProcessInputs!$E:$E, MATCH(C47, ProcessInputs!$C:$C, 0))</f>
        <v>1</v>
      </c>
      <c r="G47" t="b">
        <v>0</v>
      </c>
      <c r="H47" t="b">
        <v>0</v>
      </c>
    </row>
    <row r="48" spans="1:8" x14ac:dyDescent="0.25">
      <c r="A48" t="s">
        <v>909</v>
      </c>
      <c r="B48" t="s">
        <v>910</v>
      </c>
      <c r="C48" t="s">
        <v>909</v>
      </c>
      <c r="D48">
        <f>INDEX(PartitioningCoefficients!$A:$O,MATCH(LEFT(C48,FIND(".",C48,FIND(".",C48)+1)-1),PartitioningCoefficients!$F:$F,0),MATCH(MID(C48,FIND(".",C48,FIND(".",C48)+1)+1,255),PartitioningCoefficients!$1:$1,0))</f>
        <v>0.9088182363527294</v>
      </c>
      <c r="G48" t="b">
        <v>0</v>
      </c>
      <c r="H48" t="b">
        <v>0</v>
      </c>
    </row>
    <row r="49" spans="1:8" x14ac:dyDescent="0.25">
      <c r="A49" t="s">
        <v>911</v>
      </c>
      <c r="B49" t="s">
        <v>910</v>
      </c>
      <c r="C49" t="s">
        <v>911</v>
      </c>
      <c r="D49">
        <f>INDEX(PartitioningCoefficients!$A:$O,MATCH(LEFT(C49,FIND(".",C49,FIND(".",C49)+1)-1),PartitioningCoefficients!$F:$F,0),MATCH(MID(C49,FIND(".",C49,FIND(".",C49)+1)+1,255),PartitioningCoefficients!$1:$1,0))</f>
        <v>9.1181763647270597E-2</v>
      </c>
      <c r="G49" t="b">
        <v>0</v>
      </c>
      <c r="H49" t="b">
        <v>0</v>
      </c>
    </row>
    <row r="50" spans="1:8" x14ac:dyDescent="0.25">
      <c r="A50" t="s">
        <v>912</v>
      </c>
      <c r="B50" t="s">
        <v>910</v>
      </c>
      <c r="C50" t="s">
        <v>912</v>
      </c>
      <c r="D50">
        <f>INDEX(PartitioningCoefficients!$A:$O,MATCH(LEFT(C50,FIND(".",C50,FIND(".",C50)+1)-1),PartitioningCoefficients!$F:$F,0),MATCH(MID(C50,FIND(".",C50,FIND(".",C50)+1)+1,255),PartitioningCoefficients!$1:$1,0))</f>
        <v>0</v>
      </c>
      <c r="G50" t="b">
        <v>0</v>
      </c>
      <c r="H50" t="b">
        <v>0</v>
      </c>
    </row>
    <row r="51" spans="1:8" x14ac:dyDescent="0.25">
      <c r="A51" t="s">
        <v>913</v>
      </c>
      <c r="B51" t="s">
        <v>910</v>
      </c>
      <c r="C51" t="s">
        <v>913</v>
      </c>
      <c r="D51">
        <f>INDEX(PartitioningCoefficients!$A:$O,MATCH(LEFT(C51,FIND(".",C51,FIND(".",C51)+1)-1),PartitioningCoefficients!$F:$F,0),MATCH(MID(C51,FIND(".",C51,FIND(".",C51)+1)+1,255),PartitioningCoefficients!$1:$1,0))</f>
        <v>0</v>
      </c>
      <c r="G51" t="b">
        <v>0</v>
      </c>
      <c r="H51" t="b">
        <v>0</v>
      </c>
    </row>
    <row r="52" spans="1:8" x14ac:dyDescent="0.25">
      <c r="A52" t="s">
        <v>914</v>
      </c>
      <c r="B52" t="s">
        <v>910</v>
      </c>
      <c r="C52" t="s">
        <v>914</v>
      </c>
      <c r="D52">
        <f>INDEX(PartitioningCoefficients!$A:$O,MATCH(LEFT(C52,FIND(".",C52,FIND(".",C52)+1)-1),PartitioningCoefficients!$F:$F,0),MATCH(MID(C52,FIND(".",C52,FIND(".",C52)+1)+1,255),PartitioningCoefficients!$1:$1,0))</f>
        <v>2.23924312089403E-2</v>
      </c>
      <c r="G52" t="b">
        <v>0</v>
      </c>
      <c r="H52" t="b">
        <v>0</v>
      </c>
    </row>
    <row r="53" spans="1:8" x14ac:dyDescent="0.25">
      <c r="A53" t="s">
        <v>915</v>
      </c>
      <c r="B53" t="s">
        <v>910</v>
      </c>
      <c r="C53" t="s">
        <v>915</v>
      </c>
      <c r="D53">
        <f>INDEX(PartitioningCoefficients!$A:$O,MATCH(LEFT(C53,FIND(".",C53,FIND(".",C53)+1)-1),PartitioningCoefficients!$F:$F,0),MATCH(MID(C53,FIND(".",C53,FIND(".",C53)+1)+1,255),PartitioningCoefficients!$1:$1,0))</f>
        <v>3.309938979238651E-2</v>
      </c>
      <c r="G53" t="b">
        <v>0</v>
      </c>
      <c r="H53" t="b">
        <v>0</v>
      </c>
    </row>
    <row r="54" spans="1:8" x14ac:dyDescent="0.25">
      <c r="A54" t="s">
        <v>916</v>
      </c>
      <c r="B54" t="s">
        <v>910</v>
      </c>
      <c r="C54" t="s">
        <v>916</v>
      </c>
      <c r="D54">
        <f>INDEX(PartitioningCoefficients!$A:$O,MATCH(LEFT(C54,FIND(".",C54,FIND(".",C54)+1)-1),PartitioningCoefficients!$F:$F,0),MATCH(MID(C54,FIND(".",C54,FIND(".",C54)+1)+1,255),PartitioningCoefficients!$1:$1,0))</f>
        <v>0.2447832978970669</v>
      </c>
      <c r="G54" t="b">
        <v>0</v>
      </c>
      <c r="H54" t="b">
        <v>0</v>
      </c>
    </row>
    <row r="55" spans="1:8" x14ac:dyDescent="0.25">
      <c r="A55" t="s">
        <v>917</v>
      </c>
      <c r="B55" t="s">
        <v>910</v>
      </c>
      <c r="C55" t="s">
        <v>917</v>
      </c>
      <c r="D55">
        <f>INDEX(PartitioningCoefficients!$A:$O,MATCH(LEFT(C55,FIND(".",C55,FIND(".",C55)+1)-1),PartitioningCoefficients!$F:$F,0),MATCH(MID(C55,FIND(".",C55,FIND(".",C55)+1)+1,255),PartitioningCoefficients!$1:$1,0))</f>
        <v>7.6999275859824912E-2</v>
      </c>
      <c r="G55" t="b">
        <v>0</v>
      </c>
      <c r="H55" t="b">
        <v>0</v>
      </c>
    </row>
    <row r="56" spans="1:8" x14ac:dyDescent="0.25">
      <c r="A56" t="s">
        <v>918</v>
      </c>
      <c r="B56" t="s">
        <v>910</v>
      </c>
      <c r="C56" t="s">
        <v>918</v>
      </c>
      <c r="D56">
        <f>INDEX(PartitioningCoefficients!$A:$O,MATCH(LEFT(C56,FIND(".",C56,FIND(".",C56)+1)-1),PartitioningCoefficients!$F:$F,0),MATCH(MID(C56,FIND(".",C56,FIND(".",C56)+1)+1,255),PartitioningCoefficients!$1:$1,0))</f>
        <v>4.2999993069547132E-2</v>
      </c>
      <c r="G56" t="b">
        <v>0</v>
      </c>
      <c r="H56" t="b">
        <v>0</v>
      </c>
    </row>
    <row r="57" spans="1:8" x14ac:dyDescent="0.25">
      <c r="A57" t="s">
        <v>919</v>
      </c>
      <c r="B57" t="s">
        <v>910</v>
      </c>
      <c r="C57" t="s">
        <v>919</v>
      </c>
      <c r="D57">
        <f>INDEX(PartitioningCoefficients!$A:$O,MATCH(LEFT(C57,FIND(".",C57,FIND(".",C57)+1)-1),PartitioningCoefficients!$F:$F,0),MATCH(MID(C57,FIND(".",C57,FIND(".",C57)+1)+1,255),PartitioningCoefficients!$1:$1,0))</f>
        <v>9.9999983882667776E-3</v>
      </c>
      <c r="G57" t="b">
        <v>0</v>
      </c>
      <c r="H57" t="b">
        <v>0</v>
      </c>
    </row>
    <row r="58" spans="1:8" x14ac:dyDescent="0.25">
      <c r="A58" t="s">
        <v>920</v>
      </c>
      <c r="B58" t="s">
        <v>910</v>
      </c>
      <c r="C58" t="s">
        <v>920</v>
      </c>
      <c r="D58">
        <f>INDEX(PartitioningCoefficients!$A:$O,MATCH(LEFT(C58,FIND(".",C58,FIND(".",C58)+1)-1),PartitioningCoefficients!$F:$F,0),MATCH(MID(C58,FIND(".",C58,FIND(".",C58)+1)+1,255),PartitioningCoefficients!$1:$1,0))</f>
        <v>0.26900000000000002</v>
      </c>
      <c r="G58" t="b">
        <v>0</v>
      </c>
      <c r="H58" t="b">
        <v>0</v>
      </c>
    </row>
    <row r="59" spans="1:8" x14ac:dyDescent="0.25">
      <c r="A59" t="s">
        <v>921</v>
      </c>
      <c r="B59" t="s">
        <v>910</v>
      </c>
      <c r="C59" t="s">
        <v>921</v>
      </c>
      <c r="D59">
        <f>INDEX(PartitioningCoefficients!$A:$O,MATCH(LEFT(C59,FIND(".",C59,FIND(".",C59)+1)-1),PartitioningCoefficients!$F:$F,0),MATCH(MID(C59,FIND(".",C59,FIND(".",C59)+1)+1,255),PartitioningCoefficients!$1:$1,0))</f>
        <v>0</v>
      </c>
      <c r="G59" t="b">
        <v>0</v>
      </c>
      <c r="H59" t="b">
        <v>0</v>
      </c>
    </row>
    <row r="60" spans="1:8" x14ac:dyDescent="0.25">
      <c r="A60" t="s">
        <v>922</v>
      </c>
      <c r="B60" t="s">
        <v>910</v>
      </c>
      <c r="C60" t="s">
        <v>922</v>
      </c>
      <c r="D60">
        <f>INDEX(PartitioningCoefficients!$A:$O,MATCH(LEFT(C60,FIND(".",C60,FIND(".",C60)+1)-1),PartitioningCoefficients!$F:$F,0),MATCH(MID(C60,FIND(".",C60,FIND(".",C60)+1)+1,255),PartitioningCoefficients!$1:$1,0))</f>
        <v>1</v>
      </c>
      <c r="G60" t="b">
        <v>0</v>
      </c>
      <c r="H60" t="b">
        <v>0</v>
      </c>
    </row>
    <row r="61" spans="1:8" x14ac:dyDescent="0.25">
      <c r="A61" t="s">
        <v>923</v>
      </c>
      <c r="B61" t="s">
        <v>910</v>
      </c>
      <c r="C61" t="s">
        <v>923</v>
      </c>
      <c r="D61">
        <f>INDEX(PartitioningCoefficients!$A:$O,MATCH(LEFT(C61,FIND(".",C61,FIND(".",C61)+1)-1),PartitioningCoefficients!$F:$F,0),MATCH(MID(C61,FIND(".",C61,FIND(".",C61)+1)+1,255),PartitioningCoefficients!$1:$1,0))</f>
        <v>1</v>
      </c>
      <c r="G61" t="b">
        <v>0</v>
      </c>
      <c r="H61" t="b">
        <v>0</v>
      </c>
    </row>
    <row r="62" spans="1:8" x14ac:dyDescent="0.25">
      <c r="A62" t="s">
        <v>924</v>
      </c>
      <c r="B62" t="s">
        <v>910</v>
      </c>
      <c r="C62" t="s">
        <v>924</v>
      </c>
      <c r="D62">
        <f>INDEX(PartitioningCoefficients!$A:$O,MATCH(LEFT(C62,FIND(".",C62,FIND(".",C62)+1)-1),PartitioningCoefficients!$F:$F,0),MATCH(MID(C62,FIND(".",C62,FIND(".",C62)+1)+1,255),PartitioningCoefficients!$1:$1,0))</f>
        <v>0.31104803698216132</v>
      </c>
      <c r="G62" t="b">
        <v>0</v>
      </c>
      <c r="H62" t="b">
        <v>0</v>
      </c>
    </row>
    <row r="63" spans="1:8" x14ac:dyDescent="0.25">
      <c r="A63" t="s">
        <v>925</v>
      </c>
      <c r="B63" t="s">
        <v>910</v>
      </c>
      <c r="C63" t="s">
        <v>925</v>
      </c>
      <c r="D63">
        <f>INDEX(PartitioningCoefficients!$A:$O,MATCH(LEFT(C63,FIND(".",C63,FIND(".",C63)+1)-1),PartitioningCoefficients!$F:$F,0),MATCH(MID(C63,FIND(".",C63,FIND(".",C63)+1)+1,255),PartitioningCoefficients!$1:$1,0))</f>
        <v>0.71157439714021786</v>
      </c>
      <c r="G63" t="b">
        <v>0</v>
      </c>
      <c r="H63" t="b">
        <v>0</v>
      </c>
    </row>
    <row r="64" spans="1:8" x14ac:dyDescent="0.25">
      <c r="A64" t="s">
        <v>926</v>
      </c>
      <c r="B64" t="s">
        <v>910</v>
      </c>
      <c r="C64" t="s">
        <v>926</v>
      </c>
      <c r="D64">
        <f>INDEX(PartitioningCoefficients!$A:$O,MATCH(LEFT(C64,FIND(".",C64,FIND(".",C64)+1)-1),PartitioningCoefficients!$F:$F,0),MATCH(MID(C64,FIND(".",C64,FIND(".",C64)+1)+1,255),PartitioningCoefficients!$1:$1,0))</f>
        <v>0</v>
      </c>
      <c r="G64" t="b">
        <v>0</v>
      </c>
      <c r="H64" t="b">
        <v>0</v>
      </c>
    </row>
    <row r="65" spans="1:8" x14ac:dyDescent="0.25">
      <c r="A65" t="s">
        <v>927</v>
      </c>
      <c r="B65" t="s">
        <v>910</v>
      </c>
      <c r="C65" t="s">
        <v>927</v>
      </c>
      <c r="D65">
        <f>INDEX(PartitioningCoefficients!$A:$O,MATCH(LEFT(C65,FIND(".",C65,FIND(".",C65)+1)-1),PartitioningCoefficients!$F:$F,0),MATCH(MID(C65,FIND(".",C65,FIND(".",C65)+1)+1,255),PartitioningCoefficients!$1:$1,0))</f>
        <v>5.9999999995590102E-2</v>
      </c>
      <c r="G65" t="b">
        <v>0</v>
      </c>
      <c r="H65" t="b">
        <v>0</v>
      </c>
    </row>
    <row r="66" spans="1:8" x14ac:dyDescent="0.25">
      <c r="A66" t="s">
        <v>928</v>
      </c>
      <c r="B66" t="s">
        <v>910</v>
      </c>
      <c r="C66" t="s">
        <v>928</v>
      </c>
      <c r="D66">
        <f>INDEX(PartitioningCoefficients!$A:$O,MATCH(LEFT(C66,FIND(".",C66,FIND(".",C66)+1)-1),PartitioningCoefficients!$F:$F,0),MATCH(MID(C66,FIND(".",C66,FIND(".",C66)+1)+1,255),PartitioningCoefficients!$1:$1,0))</f>
        <v>0</v>
      </c>
      <c r="G66" t="b">
        <v>0</v>
      </c>
      <c r="H66" t="b">
        <v>0</v>
      </c>
    </row>
    <row r="67" spans="1:8" x14ac:dyDescent="0.25">
      <c r="A67" t="s">
        <v>929</v>
      </c>
      <c r="B67" t="s">
        <v>910</v>
      </c>
      <c r="C67" t="s">
        <v>929</v>
      </c>
      <c r="D67">
        <f>INDEX(PartitioningCoefficients!$A:$O,MATCH(LEFT(C67,FIND(".",C67,FIND(".",C67)+1)-1),PartitioningCoefficients!$F:$F,0),MATCH(MID(C67,FIND(".",C67,FIND(".",C67)+1)+1,255),PartitioningCoefficients!$1:$1,0))</f>
        <v>0</v>
      </c>
      <c r="G67" t="b">
        <v>0</v>
      </c>
      <c r="H67" t="b">
        <v>0</v>
      </c>
    </row>
    <row r="68" spans="1:8" x14ac:dyDescent="0.25">
      <c r="A68" t="s">
        <v>930</v>
      </c>
      <c r="B68" t="s">
        <v>910</v>
      </c>
      <c r="C68" t="s">
        <v>930</v>
      </c>
      <c r="D68">
        <f>INDEX(PartitioningCoefficients!$A:$O,MATCH(LEFT(C68,FIND(".",C68,FIND(".",C68)+1)-1),PartitioningCoefficients!$F:$F,0),MATCH(MID(C68,FIND(".",C68,FIND(".",C68)+1)+1,255),PartitioningCoefficients!$1:$1,0))</f>
        <v>0.75353759811743137</v>
      </c>
      <c r="G68" t="b">
        <v>0</v>
      </c>
      <c r="H68" t="b">
        <v>0</v>
      </c>
    </row>
    <row r="69" spans="1:8" x14ac:dyDescent="0.25">
      <c r="A69" t="s">
        <v>931</v>
      </c>
      <c r="B69" t="s">
        <v>910</v>
      </c>
      <c r="C69" t="s">
        <v>931</v>
      </c>
      <c r="D69">
        <f>INDEX(PartitioningCoefficients!$A:$O,MATCH(LEFT(C69,FIND(".",C69,FIND(".",C69)+1)-1),PartitioningCoefficients!$F:$F,0),MATCH(MID(C69,FIND(".",C69,FIND(".",C69)+1)+1,255),PartitioningCoefficients!$1:$1,0))</f>
        <v>0.2464624018825686</v>
      </c>
      <c r="G69" t="b">
        <v>0</v>
      </c>
      <c r="H69" t="b">
        <v>0</v>
      </c>
    </row>
    <row r="70" spans="1:8" x14ac:dyDescent="0.25">
      <c r="A70" t="s">
        <v>932</v>
      </c>
      <c r="B70" t="s">
        <v>910</v>
      </c>
      <c r="C70" t="s">
        <v>932</v>
      </c>
      <c r="D70">
        <f>INDEX(PartitioningCoefficients!$A:$O,MATCH(LEFT(C70,FIND(".",C70,FIND(".",C70)+1)-1),PartitioningCoefficients!$F:$F,0),MATCH(MID(C70,FIND(".",C70,FIND(".",C70)+1)+1,255),PartitioningCoefficients!$1:$1,0))</f>
        <v>0</v>
      </c>
      <c r="G70" t="b">
        <v>0</v>
      </c>
      <c r="H70" t="b">
        <v>0</v>
      </c>
    </row>
    <row r="71" spans="1:8" x14ac:dyDescent="0.25">
      <c r="A71" t="s">
        <v>933</v>
      </c>
      <c r="B71" t="s">
        <v>910</v>
      </c>
      <c r="C71" t="s">
        <v>933</v>
      </c>
      <c r="D71">
        <f>INDEX(PartitioningCoefficients!$A:$O,MATCH(LEFT(C71,FIND(".",C71,FIND(".",C71)+1)-1),PartitioningCoefficients!$F:$F,0),MATCH(MID(C71,FIND(".",C71,FIND(".",C71)+1)+1,255),PartitioningCoefficients!$1:$1,0))</f>
        <v>0</v>
      </c>
      <c r="G71" t="b">
        <v>0</v>
      </c>
      <c r="H71" t="b">
        <v>0</v>
      </c>
    </row>
    <row r="72" spans="1:8" x14ac:dyDescent="0.25">
      <c r="A72" t="s">
        <v>934</v>
      </c>
      <c r="B72" t="s">
        <v>910</v>
      </c>
      <c r="C72" t="s">
        <v>934</v>
      </c>
      <c r="D72">
        <f>INDEX(PartitioningCoefficients!$A:$O,MATCH(LEFT(C72,FIND(".",C72,FIND(".",C72)+1)-1),PartitioningCoefficients!$F:$F,0),MATCH(MID(C72,FIND(".",C72,FIND(".",C72)+1)+1,255),PartitioningCoefficients!$1:$1,0))</f>
        <v>3.0696531969446701E-3</v>
      </c>
      <c r="G72" t="b">
        <v>0</v>
      </c>
      <c r="H72" t="b">
        <v>0</v>
      </c>
    </row>
    <row r="73" spans="1:8" x14ac:dyDescent="0.25">
      <c r="A73" t="s">
        <v>935</v>
      </c>
      <c r="B73" t="s">
        <v>910</v>
      </c>
      <c r="C73" t="s">
        <v>935</v>
      </c>
      <c r="D73">
        <f>INDEX(PartitioningCoefficients!$A:$O,MATCH(LEFT(C73,FIND(".",C73,FIND(".",C73)+1)-1),PartitioningCoefficients!$F:$F,0),MATCH(MID(C73,FIND(".",C73,FIND(".",C73)+1)+1,255),PartitioningCoefficients!$1:$1,0))</f>
        <v>1.9529349030093989E-3</v>
      </c>
      <c r="G73" t="b">
        <v>0</v>
      </c>
      <c r="H73" t="b">
        <v>0</v>
      </c>
    </row>
    <row r="74" spans="1:8" x14ac:dyDescent="0.25">
      <c r="A74" t="s">
        <v>936</v>
      </c>
      <c r="B74" t="s">
        <v>910</v>
      </c>
      <c r="C74" t="s">
        <v>936</v>
      </c>
      <c r="D74">
        <f>INDEX(PartitioningCoefficients!$A:$O,MATCH(LEFT(C74,FIND(".",C74,FIND(".",C74)+1)-1),PartitioningCoefficients!$F:$F,0),MATCH(MID(C74,FIND(".",C74,FIND(".",C74)+1)+1,255),PartitioningCoefficients!$1:$1,0))</f>
        <v>1.6960112604520829E-2</v>
      </c>
      <c r="G74" t="b">
        <v>0</v>
      </c>
      <c r="H74" t="b">
        <v>0</v>
      </c>
    </row>
    <row r="75" spans="1:8" x14ac:dyDescent="0.25">
      <c r="A75" t="s">
        <v>937</v>
      </c>
      <c r="B75" t="s">
        <v>910</v>
      </c>
      <c r="C75" t="s">
        <v>937</v>
      </c>
      <c r="D75">
        <f>INDEX(PartitioningCoefficients!$A:$O,MATCH(LEFT(C75,FIND(".",C75,FIND(".",C75)+1)-1),PartitioningCoefficients!$F:$F,0),MATCH(MID(C75,FIND(".",C75,FIND(".",C75)+1)+1,255),PartitioningCoefficients!$1:$1,0))</f>
        <v>1.91283700316188E-2</v>
      </c>
      <c r="G75" t="b">
        <v>0</v>
      </c>
      <c r="H75" t="b">
        <v>0</v>
      </c>
    </row>
    <row r="76" spans="1:8" x14ac:dyDescent="0.25">
      <c r="A76" t="s">
        <v>938</v>
      </c>
      <c r="B76" t="s">
        <v>910</v>
      </c>
      <c r="C76" t="s">
        <v>938</v>
      </c>
      <c r="D76">
        <f>INDEX(PartitioningCoefficients!$A:$O,MATCH(LEFT(C76,FIND(".",C76,FIND(".",C76)+1)-1),PartitioningCoefficients!$F:$F,0),MATCH(MID(C76,FIND(".",C76,FIND(".",C76)+1)+1,255),PartitioningCoefficients!$1:$1,0))</f>
        <v>1.2714643163211569E-3</v>
      </c>
      <c r="G76" t="b">
        <v>0</v>
      </c>
      <c r="H76" t="b">
        <v>0</v>
      </c>
    </row>
    <row r="77" spans="1:8" x14ac:dyDescent="0.25">
      <c r="A77" t="s">
        <v>939</v>
      </c>
      <c r="B77" t="s">
        <v>910</v>
      </c>
      <c r="C77" t="s">
        <v>939</v>
      </c>
      <c r="D77">
        <f>INDEX(PartitioningCoefficients!$A:$O,MATCH(LEFT(C77,FIND(".",C77,FIND(".",C77)+1)-1),PartitioningCoefficients!$F:$F,0),MATCH(MID(C77,FIND(".",C77,FIND(".",C77)+1)+1,255),PartitioningCoefficients!$1:$1,0))</f>
        <v>4.1719548694434984E-3</v>
      </c>
      <c r="G77" t="b">
        <v>0</v>
      </c>
      <c r="H77" t="b">
        <v>0</v>
      </c>
    </row>
    <row r="78" spans="1:8" x14ac:dyDescent="0.25">
      <c r="A78" t="s">
        <v>940</v>
      </c>
      <c r="B78" t="s">
        <v>910</v>
      </c>
      <c r="C78" t="s">
        <v>940</v>
      </c>
      <c r="D78">
        <f>INDEX(PartitioningCoefficients!$A:$O,MATCH(LEFT(C78,FIND(".",C78,FIND(".",C78)+1)-1),PartitioningCoefficients!$F:$F,0),MATCH(MID(C78,FIND(".",C78,FIND(".",C78)+1)+1,255),PartitioningCoefficients!$1:$1,0))</f>
        <v>1.037362601089417E-3</v>
      </c>
      <c r="G78" t="b">
        <v>0</v>
      </c>
      <c r="H78" t="b">
        <v>0</v>
      </c>
    </row>
    <row r="79" spans="1:8" x14ac:dyDescent="0.25">
      <c r="A79" t="s">
        <v>941</v>
      </c>
      <c r="B79" t="s">
        <v>910</v>
      </c>
      <c r="C79" t="s">
        <v>941</v>
      </c>
      <c r="D79">
        <f>INDEX(PartitioningCoefficients!$A:$O,MATCH(LEFT(C79,FIND(".",C79,FIND(".",C79)+1)-1),PartitioningCoefficients!$F:$F,0),MATCH(MID(C79,FIND(".",C79,FIND(".",C79)+1)+1,255),PartitioningCoefficients!$1:$1,0))</f>
        <v>5.0311255252032446E-3</v>
      </c>
      <c r="G79" t="b">
        <v>0</v>
      </c>
      <c r="H79" t="b">
        <v>0</v>
      </c>
    </row>
    <row r="80" spans="1:8" x14ac:dyDescent="0.25">
      <c r="A80" t="s">
        <v>942</v>
      </c>
      <c r="B80" t="s">
        <v>910</v>
      </c>
      <c r="C80" t="s">
        <v>942</v>
      </c>
      <c r="D80">
        <f>INDEX(PartitioningCoefficients!$A:$O,MATCH(LEFT(C80,FIND(".",C80,FIND(".",C80)+1)-1),PartitioningCoefficients!$F:$F,0),MATCH(MID(C80,FIND(".",C80,FIND(".",C80)+1)+1,255),PartitioningCoefficients!$1:$1,0))</f>
        <v>4.0000000000000001E-3</v>
      </c>
      <c r="G80" t="b">
        <v>0</v>
      </c>
      <c r="H80" t="b">
        <v>0</v>
      </c>
    </row>
    <row r="81" spans="1:8" x14ac:dyDescent="0.25">
      <c r="A81" t="s">
        <v>943</v>
      </c>
      <c r="B81" t="s">
        <v>910</v>
      </c>
      <c r="C81" t="s">
        <v>943</v>
      </c>
      <c r="D81">
        <f>INDEX(PartitioningCoefficients!$A:$O,MATCH(LEFT(C81,FIND(".",C81,FIND(".",C81)+1)-1),PartitioningCoefficients!$F:$F,0),MATCH(MID(C81,FIND(".",C81,FIND(".",C81)+1)+1,255),PartitioningCoefficients!$1:$1,0))</f>
        <v>1E-3</v>
      </c>
      <c r="G81" t="b">
        <v>0</v>
      </c>
      <c r="H81" t="b">
        <v>0</v>
      </c>
    </row>
    <row r="82" spans="1:8" x14ac:dyDescent="0.25">
      <c r="A82" t="s">
        <v>944</v>
      </c>
      <c r="B82" t="s">
        <v>910</v>
      </c>
      <c r="C82" t="s">
        <v>944</v>
      </c>
      <c r="D82">
        <f>INDEX(PartitioningCoefficients!$A:$O,MATCH(LEFT(C82,FIND(".",C82,FIND(".",C82)+1)-1),PartitioningCoefficients!$F:$F,0),MATCH(MID(C82,FIND(".",C82,FIND(".",C82)+1)+1,255),PartitioningCoefficients!$1:$1,0))</f>
        <v>1.316236710589456E-2</v>
      </c>
      <c r="G82" t="b">
        <v>0</v>
      </c>
      <c r="H82" t="b">
        <v>0</v>
      </c>
    </row>
    <row r="83" spans="1:8" x14ac:dyDescent="0.25">
      <c r="A83" t="s">
        <v>945</v>
      </c>
      <c r="B83" t="s">
        <v>910</v>
      </c>
      <c r="C83" t="s">
        <v>945</v>
      </c>
      <c r="D83">
        <f>INDEX(PartitioningCoefficients!$A:$O,MATCH(LEFT(C83,FIND(".",C83,FIND(".",C83)+1)-1),PartitioningCoefficients!$F:$F,0),MATCH(MID(C83,FIND(".",C83,FIND(".",C83)+1)+1,255),PartitioningCoefficients!$1:$1,0))</f>
        <v>6.7212538816677908E-2</v>
      </c>
      <c r="G83" t="b">
        <v>0</v>
      </c>
      <c r="H83" t="b">
        <v>0</v>
      </c>
    </row>
    <row r="84" spans="1:8" x14ac:dyDescent="0.25">
      <c r="A84" t="s">
        <v>946</v>
      </c>
      <c r="B84" t="s">
        <v>910</v>
      </c>
      <c r="C84" t="s">
        <v>946</v>
      </c>
      <c r="D84">
        <f>INDEX(PartitioningCoefficients!$A:$O,MATCH(LEFT(C84,FIND(".",C84,FIND(".",C84)+1)-1),PartitioningCoefficients!$F:$F,0),MATCH(MID(C84,FIND(".",C84,FIND(".",C84)+1)+1,255),PartitioningCoefficients!$1:$1,0))</f>
        <v>1</v>
      </c>
      <c r="G84" t="b">
        <v>0</v>
      </c>
      <c r="H84" t="b">
        <v>0</v>
      </c>
    </row>
    <row r="85" spans="1:8" x14ac:dyDescent="0.25">
      <c r="A85" t="s">
        <v>947</v>
      </c>
      <c r="B85" t="s">
        <v>910</v>
      </c>
      <c r="C85" t="s">
        <v>947</v>
      </c>
      <c r="D85">
        <f>INDEX(PartitioningCoefficients!$A:$O,MATCH(LEFT(C85,FIND(".",C85,FIND(".",C85)+1)-1),PartitioningCoefficients!$F:$F,0),MATCH(MID(C85,FIND(".",C85,FIND(".",C85)+1)+1,255),PartitioningCoefficients!$1:$1,0))</f>
        <v>1</v>
      </c>
      <c r="G85" t="b">
        <v>0</v>
      </c>
      <c r="H85" t="b">
        <v>0</v>
      </c>
    </row>
    <row r="86" spans="1:8" x14ac:dyDescent="0.25">
      <c r="A86" t="s">
        <v>948</v>
      </c>
      <c r="B86" t="s">
        <v>910</v>
      </c>
      <c r="C86" t="s">
        <v>948</v>
      </c>
      <c r="D86">
        <f>INDEX(PartitioningCoefficients!$A:$O,MATCH(LEFT(C86,FIND(".",C86,FIND(".",C86)+1)-1),PartitioningCoefficients!$F:$F,0),MATCH(MID(C86,FIND(".",C86,FIND(".",C86)+1)+1,255),PartitioningCoefficients!$1:$1,0))</f>
        <v>0</v>
      </c>
      <c r="G86" t="b">
        <v>0</v>
      </c>
      <c r="H86" t="b">
        <v>0</v>
      </c>
    </row>
    <row r="87" spans="1:8" x14ac:dyDescent="0.25">
      <c r="A87" t="s">
        <v>949</v>
      </c>
      <c r="B87" t="s">
        <v>910</v>
      </c>
      <c r="C87" t="s">
        <v>949</v>
      </c>
      <c r="D87">
        <f>INDEX(PartitioningCoefficients!$A:$O,MATCH(LEFT(C87,FIND(".",C87,FIND(".",C87)+1)-1),PartitioningCoefficients!$F:$F,0),MATCH(MID(C87,FIND(".",C87,FIND(".",C87)+1)+1,255),PartitioningCoefficients!$1:$1,0))</f>
        <v>0</v>
      </c>
      <c r="G87" t="b">
        <v>0</v>
      </c>
      <c r="H87" t="b">
        <v>0</v>
      </c>
    </row>
    <row r="88" spans="1:8" x14ac:dyDescent="0.25">
      <c r="A88" t="s">
        <v>950</v>
      </c>
      <c r="B88" t="s">
        <v>910</v>
      </c>
      <c r="C88" t="s">
        <v>950</v>
      </c>
      <c r="D88">
        <f>INDEX(PartitioningCoefficients!$A:$O,MATCH(LEFT(C88,FIND(".",C88,FIND(".",C88)+1)-1),PartitioningCoefficients!$F:$F,0),MATCH(MID(C88,FIND(".",C88,FIND(".",C88)+1)+1,255),PartitioningCoefficients!$1:$1,0))</f>
        <v>0.42597337413141179</v>
      </c>
      <c r="G88" t="b">
        <v>0</v>
      </c>
      <c r="H88" t="b">
        <v>0</v>
      </c>
    </row>
    <row r="89" spans="1:8" x14ac:dyDescent="0.25">
      <c r="A89" t="s">
        <v>951</v>
      </c>
      <c r="B89" t="s">
        <v>910</v>
      </c>
      <c r="C89" t="s">
        <v>951</v>
      </c>
      <c r="D89">
        <f>INDEX(PartitioningCoefficients!$A:$O,MATCH(LEFT(C89,FIND(".",C89,FIND(".",C89)+1)-1),PartitioningCoefficients!$F:$F,0),MATCH(MID(C89,FIND(".",C89,FIND(".",C89)+1)+1,255),PartitioningCoefficients!$1:$1,0))</f>
        <v>0.57402662586858821</v>
      </c>
      <c r="G89" t="b">
        <v>0</v>
      </c>
      <c r="H89" t="b">
        <v>0</v>
      </c>
    </row>
    <row r="90" spans="1:8" x14ac:dyDescent="0.25">
      <c r="A90" t="s">
        <v>952</v>
      </c>
      <c r="B90" t="s">
        <v>910</v>
      </c>
      <c r="C90" t="s">
        <v>952</v>
      </c>
      <c r="D90">
        <f>INDEX(PartitioningCoefficients!$A:$O,MATCH(LEFT(C90,FIND(".",C90,FIND(".",C90)+1)-1),PartitioningCoefficients!$F:$F,0),MATCH(MID(C90,FIND(".",C90,FIND(".",C90)+1)+1,255),PartitioningCoefficients!$1:$1,0))</f>
        <v>0</v>
      </c>
      <c r="G90" t="b">
        <v>0</v>
      </c>
      <c r="H90" t="b">
        <v>0</v>
      </c>
    </row>
    <row r="91" spans="1:8" x14ac:dyDescent="0.25">
      <c r="A91" t="s">
        <v>953</v>
      </c>
      <c r="B91" t="s">
        <v>910</v>
      </c>
      <c r="C91" t="s">
        <v>953</v>
      </c>
      <c r="D91">
        <f>INDEX(PartitioningCoefficients!$A:$O,MATCH(LEFT(C91,FIND(".",C91,FIND(".",C91)+1)-1),PartitioningCoefficients!$F:$F,0),MATCH(MID(C91,FIND(".",C91,FIND(".",C91)+1)+1,255),PartitioningCoefficients!$1:$1,0))</f>
        <v>0</v>
      </c>
      <c r="G91" t="b">
        <v>0</v>
      </c>
      <c r="H91" t="b">
        <v>0</v>
      </c>
    </row>
    <row r="92" spans="1:8" x14ac:dyDescent="0.25">
      <c r="A92" t="s">
        <v>954</v>
      </c>
      <c r="B92" t="s">
        <v>910</v>
      </c>
      <c r="C92" t="s">
        <v>954</v>
      </c>
      <c r="D92">
        <f>INDEX(PartitioningCoefficients!$A:$O,MATCH(LEFT(C92,FIND(".",C92,FIND(".",C92)+1)-1),PartitioningCoefficients!$F:$F,0),MATCH(MID(C92,FIND(".",C92,FIND(".",C92)+1)+1,255),PartitioningCoefficients!$1:$1,0))</f>
        <v>3.5842234030564971E-3</v>
      </c>
      <c r="G92" t="b">
        <v>0</v>
      </c>
      <c r="H92" t="b">
        <v>0</v>
      </c>
    </row>
    <row r="93" spans="1:8" x14ac:dyDescent="0.25">
      <c r="A93" t="s">
        <v>955</v>
      </c>
      <c r="B93" t="s">
        <v>910</v>
      </c>
      <c r="C93" t="s">
        <v>955</v>
      </c>
      <c r="D93">
        <f>INDEX(PartitioningCoefficients!$A:$O,MATCH(LEFT(C93,FIND(".",C93,FIND(".",C93)+1)-1),PartitioningCoefficients!$F:$F,0),MATCH(MID(C93,FIND(".",C93,FIND(".",C93)+1)+1,255),PartitioningCoefficients!$1:$1,0))</f>
        <v>8.2931545675060615E-4</v>
      </c>
      <c r="G93" t="b">
        <v>0</v>
      </c>
      <c r="H93" t="b">
        <v>0</v>
      </c>
    </row>
    <row r="94" spans="1:8" x14ac:dyDescent="0.25">
      <c r="A94" t="s">
        <v>956</v>
      </c>
      <c r="B94" t="s">
        <v>910</v>
      </c>
      <c r="C94" t="s">
        <v>956</v>
      </c>
      <c r="D94">
        <f>INDEX(PartitioningCoefficients!$A:$O,MATCH(LEFT(C94,FIND(".",C94,FIND(".",C94)+1)-1),PartitioningCoefficients!$F:$F,0),MATCH(MID(C94,FIND(".",C94,FIND(".",C94)+1)+1,255),PartitioningCoefficients!$1:$1,0))</f>
        <v>3.4321717950793883E-2</v>
      </c>
      <c r="G94" t="b">
        <v>0</v>
      </c>
      <c r="H94" t="b">
        <v>0</v>
      </c>
    </row>
    <row r="95" spans="1:8" x14ac:dyDescent="0.25">
      <c r="A95" t="s">
        <v>957</v>
      </c>
      <c r="B95" t="s">
        <v>910</v>
      </c>
      <c r="C95" t="s">
        <v>957</v>
      </c>
      <c r="D95">
        <f>INDEX(PartitioningCoefficients!$A:$O,MATCH(LEFT(C95,FIND(".",C95,FIND(".",C95)+1)-1),PartitioningCoefficients!$F:$F,0),MATCH(MID(C95,FIND(".",C95,FIND(".",C95)+1)+1,255),PartitioningCoefficients!$1:$1,0))</f>
        <v>8.5180408055864701E-3</v>
      </c>
      <c r="G95" t="b">
        <v>0</v>
      </c>
      <c r="H95" t="b">
        <v>0</v>
      </c>
    </row>
    <row r="96" spans="1:8" x14ac:dyDescent="0.25">
      <c r="A96" t="s">
        <v>958</v>
      </c>
      <c r="B96" t="s">
        <v>910</v>
      </c>
      <c r="C96" t="s">
        <v>958</v>
      </c>
      <c r="D96">
        <f>INDEX(PartitioningCoefficients!$A:$O,MATCH(LEFT(C96,FIND(".",C96,FIND(".",C96)+1)-1),PartitioningCoefficients!$F:$F,0),MATCH(MID(C96,FIND(".",C96,FIND(".",C96)+1)+1,255),PartitioningCoefficients!$1:$1,0))</f>
        <v>1.023591434670923E-2</v>
      </c>
      <c r="G96" t="b">
        <v>0</v>
      </c>
      <c r="H96" t="b">
        <v>0</v>
      </c>
    </row>
    <row r="97" spans="1:8" x14ac:dyDescent="0.25">
      <c r="A97" t="s">
        <v>959</v>
      </c>
      <c r="B97" t="s">
        <v>910</v>
      </c>
      <c r="C97" t="s">
        <v>959</v>
      </c>
      <c r="D97">
        <f>INDEX(PartitioningCoefficients!$A:$O,MATCH(LEFT(C97,FIND(".",C97,FIND(".",C97)+1)-1),PartitioningCoefficients!$F:$F,0),MATCH(MID(C97,FIND(".",C97,FIND(".",C97)+1)+1,255),PartitioningCoefficients!$1:$1,0))</f>
        <v>2.8716103679645691E-3</v>
      </c>
      <c r="G97" t="b">
        <v>0</v>
      </c>
      <c r="H97" t="b">
        <v>0</v>
      </c>
    </row>
    <row r="98" spans="1:8" x14ac:dyDescent="0.25">
      <c r="A98" t="s">
        <v>960</v>
      </c>
      <c r="B98" t="s">
        <v>910</v>
      </c>
      <c r="C98" t="s">
        <v>960</v>
      </c>
      <c r="D98">
        <f>INDEX(PartitioningCoefficients!$A:$O,MATCH(LEFT(C98,FIND(".",C98,FIND(".",C98)+1)-1),PartitioningCoefficients!$F:$F,0),MATCH(MID(C98,FIND(".",C98,FIND(".",C98)+1)+1,255),PartitioningCoefficients!$1:$1,0))</f>
        <v>0.1087512785947307</v>
      </c>
      <c r="G98" t="b">
        <v>0</v>
      </c>
      <c r="H98" t="b">
        <v>0</v>
      </c>
    </row>
    <row r="99" spans="1:8" x14ac:dyDescent="0.25">
      <c r="A99" t="s">
        <v>961</v>
      </c>
      <c r="B99" t="s">
        <v>910</v>
      </c>
      <c r="C99" t="s">
        <v>961</v>
      </c>
      <c r="D99">
        <f>INDEX(PartitioningCoefficients!$A:$O,MATCH(LEFT(C99,FIND(".",C99,FIND(".",C99)+1)-1),PartitioningCoefficients!$F:$F,0),MATCH(MID(C99,FIND(".",C99,FIND(".",C99)+1)+1,255),PartitioningCoefficients!$1:$1,0))</f>
        <v>0</v>
      </c>
      <c r="G99" t="b">
        <v>0</v>
      </c>
      <c r="H99" t="b">
        <v>0</v>
      </c>
    </row>
    <row r="100" spans="1:8" x14ac:dyDescent="0.25">
      <c r="A100" t="s">
        <v>962</v>
      </c>
      <c r="B100" t="s">
        <v>910</v>
      </c>
      <c r="C100" t="s">
        <v>962</v>
      </c>
      <c r="D100">
        <f>INDEX(PartitioningCoefficients!$A:$O,MATCH(LEFT(C100,FIND(".",C100,FIND(".",C100)+1)-1),PartitioningCoefficients!$F:$F,0),MATCH(MID(C100,FIND(".",C100,FIND(".",C100)+1)+1,255),PartitioningCoefficients!$1:$1,0))</f>
        <v>1.533733770298117E-3</v>
      </c>
      <c r="G100" t="b">
        <v>0</v>
      </c>
      <c r="H100" t="b">
        <v>0</v>
      </c>
    </row>
    <row r="101" spans="1:8" x14ac:dyDescent="0.25">
      <c r="A101" t="s">
        <v>963</v>
      </c>
      <c r="B101" t="s">
        <v>910</v>
      </c>
      <c r="C101" t="s">
        <v>963</v>
      </c>
      <c r="D101">
        <f>INDEX(PartitioningCoefficients!$A:$O,MATCH(LEFT(C101,FIND(".",C101,FIND(".",C101)+1)-1),PartitioningCoefficients!$F:$F,0),MATCH(MID(C101,FIND(".",C101,FIND(".",C101)+1)+1,255),PartitioningCoefficients!$1:$1,0))</f>
        <v>6.0648972723167797E-4</v>
      </c>
      <c r="G101" t="b">
        <v>0</v>
      </c>
      <c r="H101" t="b">
        <v>0</v>
      </c>
    </row>
    <row r="102" spans="1:8" x14ac:dyDescent="0.25">
      <c r="A102" t="s">
        <v>964</v>
      </c>
      <c r="B102" t="s">
        <v>910</v>
      </c>
      <c r="C102" t="s">
        <v>964</v>
      </c>
      <c r="D102">
        <f>INDEX(PartitioningCoefficients!$A:$O,MATCH(LEFT(C102,FIND(".",C102,FIND(".",C102)+1)-1),PartitioningCoefficients!$F:$F,0),MATCH(MID(C102,FIND(".",C102,FIND(".",C102)+1)+1,255),PartitioningCoefficients!$1:$1,0))</f>
        <v>0.10841015515579069</v>
      </c>
      <c r="G102" t="b">
        <v>0</v>
      </c>
      <c r="H102" t="b">
        <v>0</v>
      </c>
    </row>
    <row r="103" spans="1:8" x14ac:dyDescent="0.25">
      <c r="A103" t="s">
        <v>965</v>
      </c>
      <c r="B103" t="s">
        <v>910</v>
      </c>
      <c r="C103" t="s">
        <v>965</v>
      </c>
      <c r="D103">
        <f>INDEX(PartitioningCoefficients!$A:$O,MATCH(LEFT(C103,FIND(".",C103,FIND(".",C103)+1)-1),PartitioningCoefficients!$F:$F,0),MATCH(MID(C103,FIND(".",C103,FIND(".",C103)+1)+1,255),PartitioningCoefficients!$1:$1,0))</f>
        <v>2.2859144122986081E-2</v>
      </c>
      <c r="G103" t="b">
        <v>0</v>
      </c>
      <c r="H103" t="b">
        <v>0</v>
      </c>
    </row>
    <row r="104" spans="1:8" x14ac:dyDescent="0.25">
      <c r="A104" t="s">
        <v>966</v>
      </c>
      <c r="B104" t="s">
        <v>910</v>
      </c>
      <c r="C104" t="s">
        <v>966</v>
      </c>
      <c r="D104">
        <f>INDEX(PartitioningCoefficients!$A:$O,MATCH(LEFT(C104,FIND(".",C104,FIND(".",C104)+1)-1),PartitioningCoefficients!$F:$F,0),MATCH(MID(C104,FIND(".",C104,FIND(".",C104)+1)+1,255),PartitioningCoefficients!$1:$1,0))</f>
        <v>1</v>
      </c>
      <c r="G104" t="b">
        <v>0</v>
      </c>
      <c r="H104" t="b">
        <v>0</v>
      </c>
    </row>
    <row r="105" spans="1:8" x14ac:dyDescent="0.25">
      <c r="A105" t="s">
        <v>967</v>
      </c>
      <c r="B105" t="s">
        <v>910</v>
      </c>
      <c r="C105" t="s">
        <v>967</v>
      </c>
      <c r="D105">
        <f>INDEX(PartitioningCoefficients!$A:$O,MATCH(LEFT(C105,FIND(".",C105,FIND(".",C105)+1)-1),PartitioningCoefficients!$F:$F,0),MATCH(MID(C105,FIND(".",C105,FIND(".",C105)+1)+1,255),PartitioningCoefficients!$1:$1,0))</f>
        <v>1</v>
      </c>
      <c r="G105" t="b">
        <v>0</v>
      </c>
      <c r="H105" t="b">
        <v>0</v>
      </c>
    </row>
    <row r="106" spans="1:8" x14ac:dyDescent="0.25">
      <c r="A106" t="s">
        <v>968</v>
      </c>
      <c r="B106" t="s">
        <v>910</v>
      </c>
      <c r="C106" t="s">
        <v>968</v>
      </c>
      <c r="D106">
        <f>INDEX(PartitioningCoefficients!$A:$O,MATCH(LEFT(C106,FIND(".",C106,FIND(".",C106)+1)-1),PartitioningCoefficients!$F:$F,0),MATCH(MID(C106,FIND(".",C106,FIND(".",C106)+1)+1,255),PartitioningCoefficients!$1:$1,0))</f>
        <v>0</v>
      </c>
      <c r="G106" t="b">
        <v>0</v>
      </c>
      <c r="H106" t="b">
        <v>0</v>
      </c>
    </row>
    <row r="107" spans="1:8" x14ac:dyDescent="0.25">
      <c r="A107" t="s">
        <v>969</v>
      </c>
      <c r="B107" t="s">
        <v>910</v>
      </c>
      <c r="C107" t="s">
        <v>969</v>
      </c>
      <c r="D107">
        <f>INDEX(PartitioningCoefficients!$A:$O,MATCH(LEFT(C107,FIND(".",C107,FIND(".",C107)+1)-1),PartitioningCoefficients!$F:$F,0),MATCH(MID(C107,FIND(".",C107,FIND(".",C107)+1)+1,255),PartitioningCoefficients!$1:$1,0))</f>
        <v>0</v>
      </c>
      <c r="G107" t="b">
        <v>0</v>
      </c>
      <c r="H107" t="b">
        <v>0</v>
      </c>
    </row>
    <row r="108" spans="1:8" x14ac:dyDescent="0.25">
      <c r="A108" t="s">
        <v>970</v>
      </c>
      <c r="B108" t="s">
        <v>910</v>
      </c>
      <c r="C108" t="s">
        <v>970</v>
      </c>
      <c r="D108">
        <f>INDEX(PartitioningCoefficients!$A:$O,MATCH(LEFT(C108,FIND(".",C108,FIND(".",C108)+1)-1),PartitioningCoefficients!$F:$F,0),MATCH(MID(C108,FIND(".",C108,FIND(".",C108)+1)+1,255),PartitioningCoefficients!$1:$1,0))</f>
        <v>0.47638978763720452</v>
      </c>
      <c r="G108" t="b">
        <v>0</v>
      </c>
      <c r="H108" t="b">
        <v>0</v>
      </c>
    </row>
    <row r="109" spans="1:8" x14ac:dyDescent="0.25">
      <c r="A109" t="s">
        <v>971</v>
      </c>
      <c r="B109" t="s">
        <v>910</v>
      </c>
      <c r="C109" t="s">
        <v>971</v>
      </c>
      <c r="D109">
        <f>INDEX(PartitioningCoefficients!$A:$O,MATCH(LEFT(C109,FIND(".",C109,FIND(".",C109)+1)-1),PartitioningCoefficients!$F:$F,0),MATCH(MID(C109,FIND(".",C109,FIND(".",C109)+1)+1,255),PartitioningCoefficients!$1:$1,0))</f>
        <v>0.52361021236279548</v>
      </c>
      <c r="G109" t="b">
        <v>0</v>
      </c>
      <c r="H109" t="b">
        <v>0</v>
      </c>
    </row>
    <row r="110" spans="1:8" x14ac:dyDescent="0.25">
      <c r="A110" t="s">
        <v>972</v>
      </c>
      <c r="B110" t="s">
        <v>910</v>
      </c>
      <c r="C110" t="s">
        <v>972</v>
      </c>
      <c r="D110">
        <f>INDEX(PartitioningCoefficients!$A:$O,MATCH(LEFT(C110,FIND(".",C110,FIND(".",C110)+1)-1),PartitioningCoefficients!$F:$F,0),MATCH(MID(C110,FIND(".",C110,FIND(".",C110)+1)+1,255),PartitioningCoefficients!$1:$1,0))</f>
        <v>0</v>
      </c>
      <c r="G110" t="b">
        <v>0</v>
      </c>
      <c r="H110" t="b">
        <v>0</v>
      </c>
    </row>
    <row r="111" spans="1:8" x14ac:dyDescent="0.25">
      <c r="A111" t="s">
        <v>973</v>
      </c>
      <c r="B111" t="s">
        <v>910</v>
      </c>
      <c r="C111" t="s">
        <v>973</v>
      </c>
      <c r="D111">
        <f>INDEX(PartitioningCoefficients!$A:$O,MATCH(LEFT(C111,FIND(".",C111,FIND(".",C111)+1)-1),PartitioningCoefficients!$F:$F,0),MATCH(MID(C111,FIND(".",C111,FIND(".",C111)+1)+1,255),PartitioningCoefficients!$1:$1,0))</f>
        <v>0</v>
      </c>
      <c r="G111" t="b">
        <v>0</v>
      </c>
      <c r="H111" t="b">
        <v>0</v>
      </c>
    </row>
    <row r="112" spans="1:8" x14ac:dyDescent="0.25">
      <c r="A112" t="s">
        <v>974</v>
      </c>
      <c r="B112" t="s">
        <v>910</v>
      </c>
      <c r="C112" t="s">
        <v>974</v>
      </c>
      <c r="D112">
        <f>INDEX(PartitioningCoefficients!$A:$O,MATCH(LEFT(C112,FIND(".",C112,FIND(".",C112)+1)-1),PartitioningCoefficients!$F:$F,0),MATCH(MID(C112,FIND(".",C112,FIND(".",C112)+1)+1,255),PartitioningCoefficients!$1:$1,0))</f>
        <v>3.8941204170765079E-3</v>
      </c>
      <c r="G112" t="b">
        <v>0</v>
      </c>
      <c r="H112" t="b">
        <v>0</v>
      </c>
    </row>
    <row r="113" spans="1:8" x14ac:dyDescent="0.25">
      <c r="A113" t="s">
        <v>975</v>
      </c>
      <c r="B113" t="s">
        <v>910</v>
      </c>
      <c r="C113" t="s">
        <v>975</v>
      </c>
      <c r="D113">
        <f>INDEX(PartitioningCoefficients!$A:$O,MATCH(LEFT(C113,FIND(".",C113,FIND(".",C113)+1)-1),PartitioningCoefficients!$F:$F,0),MATCH(MID(C113,FIND(".",C113,FIND(".",C113)+1)+1,255),PartitioningCoefficients!$1:$1,0))</f>
        <v>2.297204969854607E-4</v>
      </c>
      <c r="G113" t="b">
        <v>0</v>
      </c>
      <c r="H113" t="b">
        <v>0</v>
      </c>
    </row>
    <row r="114" spans="1:8" x14ac:dyDescent="0.25">
      <c r="A114" t="s">
        <v>976</v>
      </c>
      <c r="B114" t="s">
        <v>910</v>
      </c>
      <c r="C114" t="s">
        <v>976</v>
      </c>
      <c r="D114">
        <f>INDEX(PartitioningCoefficients!$A:$O,MATCH(LEFT(C114,FIND(".",C114,FIND(".",C114)+1)-1),PartitioningCoefficients!$F:$F,0),MATCH(MID(C114,FIND(".",C114,FIND(".",C114)+1)+1,255),PartitioningCoefficients!$1:$1,0))</f>
        <v>3.721863421194873E-2</v>
      </c>
      <c r="G114" t="b">
        <v>0</v>
      </c>
      <c r="H114" t="b">
        <v>0</v>
      </c>
    </row>
    <row r="115" spans="1:8" x14ac:dyDescent="0.25">
      <c r="A115" t="s">
        <v>977</v>
      </c>
      <c r="B115" t="s">
        <v>910</v>
      </c>
      <c r="C115" t="s">
        <v>977</v>
      </c>
      <c r="D115">
        <f>INDEX(PartitioningCoefficients!$A:$O,MATCH(LEFT(C115,FIND(".",C115,FIND(".",C115)+1)-1),PartitioningCoefficients!$F:$F,0),MATCH(MID(C115,FIND(".",C115,FIND(".",C115)+1)+1,255),PartitioningCoefficients!$1:$1,0))</f>
        <v>2.3528187685566671E-3</v>
      </c>
      <c r="G115" t="b">
        <v>0</v>
      </c>
      <c r="H115" t="b">
        <v>0</v>
      </c>
    </row>
    <row r="116" spans="1:8" x14ac:dyDescent="0.25">
      <c r="A116" t="s">
        <v>978</v>
      </c>
      <c r="B116" t="s">
        <v>910</v>
      </c>
      <c r="C116" t="s">
        <v>978</v>
      </c>
      <c r="D116">
        <f>INDEX(PartitioningCoefficients!$A:$O,MATCH(LEFT(C116,FIND(".",C116,FIND(".",C116)+1)-1),PartitioningCoefficients!$F:$F,0),MATCH(MID(C116,FIND(".",C116,FIND(".",C116)+1)+1,255),PartitioningCoefficients!$1:$1,0))</f>
        <v>1.0970403580314149E-2</v>
      </c>
      <c r="G116" t="b">
        <v>0</v>
      </c>
      <c r="H116" t="b">
        <v>0</v>
      </c>
    </row>
    <row r="117" spans="1:8" x14ac:dyDescent="0.25">
      <c r="A117" t="s">
        <v>979</v>
      </c>
      <c r="B117" t="s">
        <v>910</v>
      </c>
      <c r="C117" t="s">
        <v>979</v>
      </c>
      <c r="D117">
        <f>INDEX(PartitioningCoefficients!$A:$O,MATCH(LEFT(C117,FIND(".",C117,FIND(".",C117)+1)-1),PartitioningCoefficients!$F:$F,0),MATCH(MID(C117,FIND(".",C117,FIND(".",C117)+1)+1,255),PartitioningCoefficients!$1:$1,0))</f>
        <v>7.9523736387665219E-4</v>
      </c>
      <c r="G117" t="b">
        <v>0</v>
      </c>
      <c r="H117" t="b">
        <v>0</v>
      </c>
    </row>
    <row r="118" spans="1:8" x14ac:dyDescent="0.25">
      <c r="A118" t="s">
        <v>980</v>
      </c>
      <c r="B118" t="s">
        <v>910</v>
      </c>
      <c r="C118" t="s">
        <v>980</v>
      </c>
      <c r="D118">
        <f>INDEX(PartitioningCoefficients!$A:$O,MATCH(LEFT(C118,FIND(".",C118,FIND(".",C118)+1)-1),PartitioningCoefficients!$F:$F,0),MATCH(MID(C118,FIND(".",C118,FIND(".",C118)+1)+1,255),PartitioningCoefficients!$1:$1,0))</f>
        <v>0.12632717191194259</v>
      </c>
      <c r="G118" t="b">
        <v>0</v>
      </c>
      <c r="H118" t="b">
        <v>0</v>
      </c>
    </row>
    <row r="119" spans="1:8" x14ac:dyDescent="0.25">
      <c r="A119" t="s">
        <v>981</v>
      </c>
      <c r="B119" t="s">
        <v>910</v>
      </c>
      <c r="C119" t="s">
        <v>981</v>
      </c>
      <c r="D119">
        <f>INDEX(PartitioningCoefficients!$A:$O,MATCH(LEFT(C119,FIND(".",C119,FIND(".",C119)+1)-1),PartitioningCoefficients!$F:$F,0),MATCH(MID(C119,FIND(".",C119,FIND(".",C119)+1)+1,255),PartitioningCoefficients!$1:$1,0))</f>
        <v>0</v>
      </c>
      <c r="G119" t="b">
        <v>0</v>
      </c>
      <c r="H119" t="b">
        <v>0</v>
      </c>
    </row>
    <row r="120" spans="1:8" x14ac:dyDescent="0.25">
      <c r="A120" t="s">
        <v>982</v>
      </c>
      <c r="B120" t="s">
        <v>910</v>
      </c>
      <c r="C120" t="s">
        <v>982</v>
      </c>
      <c r="D120">
        <f>INDEX(PartitioningCoefficients!$A:$O,MATCH(LEFT(C120,FIND(".",C120,FIND(".",C120)+1)-1),PartitioningCoefficients!$F:$F,0),MATCH(MID(C120,FIND(".",C120,FIND(".",C120)+1)+1,255),PartitioningCoefficients!$1:$1,0))</f>
        <v>1.5896619745237449E-3</v>
      </c>
      <c r="G120" t="b">
        <v>0</v>
      </c>
      <c r="H120" t="b">
        <v>0</v>
      </c>
    </row>
    <row r="121" spans="1:8" x14ac:dyDescent="0.25">
      <c r="A121" t="s">
        <v>983</v>
      </c>
      <c r="B121" t="s">
        <v>910</v>
      </c>
      <c r="C121" t="s">
        <v>983</v>
      </c>
      <c r="D121">
        <f>INDEX(PartitioningCoefficients!$A:$O,MATCH(LEFT(C121,FIND(".",C121,FIND(".",C121)+1)-1),PartitioningCoefficients!$F:$F,0),MATCH(MID(C121,FIND(".",C121,FIND(".",C121)+1)+1,255),PartitioningCoefficients!$1:$1,0))</f>
        <v>1.6800269452401051E-4</v>
      </c>
      <c r="G121" t="b">
        <v>0</v>
      </c>
      <c r="H121" t="b">
        <v>0</v>
      </c>
    </row>
    <row r="122" spans="1:8" x14ac:dyDescent="0.25">
      <c r="A122" t="s">
        <v>984</v>
      </c>
      <c r="B122" t="s">
        <v>910</v>
      </c>
      <c r="C122" t="s">
        <v>984</v>
      </c>
      <c r="D122">
        <f>INDEX(PartitioningCoefficients!$A:$O,MATCH(LEFT(C122,FIND(".",C122,FIND(".",C122)+1)-1),PartitioningCoefficients!$F:$F,0),MATCH(MID(C122,FIND(".",C122,FIND(".",C122)+1)+1,255),PartitioningCoefficients!$1:$1,0))</f>
        <v>0.1214198123127434</v>
      </c>
      <c r="G122" t="b">
        <v>0</v>
      </c>
      <c r="H122" t="b">
        <v>0</v>
      </c>
    </row>
    <row r="123" spans="1:8" x14ac:dyDescent="0.25">
      <c r="A123" t="s">
        <v>985</v>
      </c>
      <c r="B123" t="s">
        <v>910</v>
      </c>
      <c r="C123" t="s">
        <v>985</v>
      </c>
      <c r="D123">
        <f>INDEX(PartitioningCoefficients!$A:$O,MATCH(LEFT(C123,FIND(".",C123,FIND(".",C123)+1)-1),PartitioningCoefficients!$F:$F,0),MATCH(MID(C123,FIND(".",C123,FIND(".",C123)+1)+1,255),PartitioningCoefficients!$1:$1,0))</f>
        <v>6.1738170291709624E-3</v>
      </c>
      <c r="G123" t="b">
        <v>0</v>
      </c>
      <c r="H123" t="b">
        <v>0</v>
      </c>
    </row>
    <row r="124" spans="1:8" x14ac:dyDescent="0.25">
      <c r="A124" t="s">
        <v>986</v>
      </c>
      <c r="B124" t="s">
        <v>910</v>
      </c>
      <c r="C124" t="s">
        <v>986</v>
      </c>
      <c r="D124">
        <f>INDEX(PartitioningCoefficients!$A:$O,MATCH(LEFT(C124,FIND(".",C124,FIND(".",C124)+1)-1),PartitioningCoefficients!$F:$F,0),MATCH(MID(C124,FIND(".",C124,FIND(".",C124)+1)+1,255),PartitioningCoefficients!$1:$1,0))</f>
        <v>1</v>
      </c>
      <c r="G124" t="b">
        <v>0</v>
      </c>
      <c r="H124" t="b">
        <v>0</v>
      </c>
    </row>
    <row r="125" spans="1:8" x14ac:dyDescent="0.25">
      <c r="A125" t="s">
        <v>987</v>
      </c>
      <c r="B125" t="s">
        <v>910</v>
      </c>
      <c r="C125" t="s">
        <v>987</v>
      </c>
      <c r="D125">
        <f>INDEX(PartitioningCoefficients!$A:$O,MATCH(LEFT(C125,FIND(".",C125,FIND(".",C125)+1)-1),PartitioningCoefficients!$F:$F,0),MATCH(MID(C125,FIND(".",C125,FIND(".",C125)+1)+1,255),PartitioningCoefficients!$1:$1,0))</f>
        <v>1</v>
      </c>
      <c r="G125" t="b">
        <v>0</v>
      </c>
      <c r="H125" t="b">
        <v>0</v>
      </c>
    </row>
    <row r="126" spans="1:8" x14ac:dyDescent="0.25">
      <c r="A126" t="s">
        <v>988</v>
      </c>
      <c r="B126" t="s">
        <v>910</v>
      </c>
      <c r="C126" t="s">
        <v>988</v>
      </c>
      <c r="D126">
        <f>INDEX(PartitioningCoefficients!$A:$O,MATCH(LEFT(C126,FIND(".",C126,FIND(".",C126)+1)-1),PartitioningCoefficients!$F:$F,0),MATCH(MID(C126,FIND(".",C126,FIND(".",C126)+1)+1,255),PartitioningCoefficients!$1:$1,0))</f>
        <v>0</v>
      </c>
      <c r="G126" t="b">
        <v>0</v>
      </c>
      <c r="H126" t="b">
        <v>0</v>
      </c>
    </row>
    <row r="127" spans="1:8" x14ac:dyDescent="0.25">
      <c r="A127" t="s">
        <v>989</v>
      </c>
      <c r="B127" t="s">
        <v>910</v>
      </c>
      <c r="C127" t="s">
        <v>989</v>
      </c>
      <c r="D127">
        <f>INDEX(PartitioningCoefficients!$A:$O,MATCH(LEFT(C127,FIND(".",C127,FIND(".",C127)+1)-1),PartitioningCoefficients!$F:$F,0),MATCH(MID(C127,FIND(".",C127,FIND(".",C127)+1)+1,255),PartitioningCoefficients!$1:$1,0))</f>
        <v>0</v>
      </c>
      <c r="G127" t="b">
        <v>0</v>
      </c>
      <c r="H127" t="b">
        <v>0</v>
      </c>
    </row>
    <row r="128" spans="1:8" x14ac:dyDescent="0.25">
      <c r="A128" t="s">
        <v>990</v>
      </c>
      <c r="B128" t="s">
        <v>910</v>
      </c>
      <c r="C128" t="s">
        <v>990</v>
      </c>
      <c r="D128">
        <f>INDEX(PartitioningCoefficients!$A:$O,MATCH(LEFT(C128,FIND(".",C128,FIND(".",C128)+1)-1),PartitioningCoefficients!$F:$F,0),MATCH(MID(C128,FIND(".",C128,FIND(".",C128)+1)+1,255),PartitioningCoefficients!$1:$1,0))</f>
        <v>0.49823004750409888</v>
      </c>
      <c r="G128" t="b">
        <v>0</v>
      </c>
      <c r="H128" t="b">
        <v>0</v>
      </c>
    </row>
    <row r="129" spans="1:8" x14ac:dyDescent="0.25">
      <c r="A129" t="s">
        <v>991</v>
      </c>
      <c r="B129" t="s">
        <v>910</v>
      </c>
      <c r="C129" t="s">
        <v>991</v>
      </c>
      <c r="D129">
        <f>INDEX(PartitioningCoefficients!$A:$O,MATCH(LEFT(C129,FIND(".",C129,FIND(".",C129)+1)-1),PartitioningCoefficients!$F:$F,0),MATCH(MID(C129,FIND(".",C129,FIND(".",C129)+1)+1,255),PartitioningCoefficients!$1:$1,0))</f>
        <v>0.50176995249590106</v>
      </c>
      <c r="G129" t="b">
        <v>0</v>
      </c>
      <c r="H129" t="b">
        <v>0</v>
      </c>
    </row>
    <row r="130" spans="1:8" x14ac:dyDescent="0.25">
      <c r="A130" t="s">
        <v>992</v>
      </c>
      <c r="B130" t="s">
        <v>910</v>
      </c>
      <c r="C130" t="s">
        <v>992</v>
      </c>
      <c r="D130">
        <f>INDEX(PartitioningCoefficients!$A:$O,MATCH(LEFT(C130,FIND(".",C130,FIND(".",C130)+1)-1),PartitioningCoefficients!$F:$F,0),MATCH(MID(C130,FIND(".",C130,FIND(".",C130)+1)+1,255),PartitioningCoefficients!$1:$1,0))</f>
        <v>0</v>
      </c>
      <c r="G130" t="b">
        <v>0</v>
      </c>
      <c r="H130" t="b">
        <v>0</v>
      </c>
    </row>
    <row r="131" spans="1:8" x14ac:dyDescent="0.25">
      <c r="A131" t="s">
        <v>993</v>
      </c>
      <c r="B131" t="s">
        <v>910</v>
      </c>
      <c r="C131" t="s">
        <v>993</v>
      </c>
      <c r="D131">
        <f>INDEX(PartitioningCoefficients!$A:$O,MATCH(LEFT(C131,FIND(".",C131,FIND(".",C131)+1)-1),PartitioningCoefficients!$F:$F,0),MATCH(MID(C131,FIND(".",C131,FIND(".",C131)+1)+1,255),PartitioningCoefficients!$1:$1,0))</f>
        <v>0</v>
      </c>
      <c r="G131" t="b">
        <v>0</v>
      </c>
      <c r="H131" t="b">
        <v>0</v>
      </c>
    </row>
    <row r="132" spans="1:8" x14ac:dyDescent="0.25">
      <c r="A132" t="s">
        <v>994</v>
      </c>
      <c r="B132" t="s">
        <v>910</v>
      </c>
      <c r="C132" t="s">
        <v>994</v>
      </c>
      <c r="D132">
        <f>INDEX(PartitioningCoefficients!$A:$O,MATCH(LEFT(C132,FIND(".",C132,FIND(".",C132)+1)-1),PartitioningCoefficients!$F:$F,0),MATCH(MID(C132,FIND(".",C132,FIND(".",C132)+1)+1,255),PartitioningCoefficients!$1:$1,0))</f>
        <v>5.9870857054259074E-3</v>
      </c>
      <c r="G132" t="b">
        <v>0</v>
      </c>
      <c r="H132" t="b">
        <v>0</v>
      </c>
    </row>
    <row r="133" spans="1:8" x14ac:dyDescent="0.25">
      <c r="A133" t="s">
        <v>995</v>
      </c>
      <c r="B133" t="s">
        <v>910</v>
      </c>
      <c r="C133" t="s">
        <v>995</v>
      </c>
      <c r="D133">
        <f>INDEX(PartitioningCoefficients!$A:$O,MATCH(LEFT(C133,FIND(".",C133,FIND(".",C133)+1)-1),PartitioningCoefficients!$F:$F,0),MATCH(MID(C133,FIND(".",C133,FIND(".",C133)+1)+1,255),PartitioningCoefficients!$1:$1,0))</f>
        <v>5.428028690109834E-5</v>
      </c>
      <c r="G133" t="b">
        <v>0</v>
      </c>
      <c r="H133" t="b">
        <v>0</v>
      </c>
    </row>
    <row r="134" spans="1:8" x14ac:dyDescent="0.25">
      <c r="A134" t="s">
        <v>996</v>
      </c>
      <c r="B134" t="s">
        <v>910</v>
      </c>
      <c r="C134" t="s">
        <v>996</v>
      </c>
      <c r="D134">
        <f>INDEX(PartitioningCoefficients!$A:$O,MATCH(LEFT(C134,FIND(".",C134,FIND(".",C134)+1)-1),PartitioningCoefficients!$F:$F,0),MATCH(MID(C134,FIND(".",C134,FIND(".",C134)+1)+1,255),PartitioningCoefficients!$1:$1,0))</f>
        <v>5.6055612263440482E-2</v>
      </c>
      <c r="G134" t="b">
        <v>0</v>
      </c>
      <c r="H134" t="b">
        <v>0</v>
      </c>
    </row>
    <row r="135" spans="1:8" x14ac:dyDescent="0.25">
      <c r="A135" t="s">
        <v>997</v>
      </c>
      <c r="B135" t="s">
        <v>910</v>
      </c>
      <c r="C135" t="s">
        <v>997</v>
      </c>
      <c r="D135">
        <f>INDEX(PartitioningCoefficients!$A:$O,MATCH(LEFT(C135,FIND(".",C135,FIND(".",C135)+1)-1),PartitioningCoefficients!$F:$F,0),MATCH(MID(C135,FIND(".",C135,FIND(".",C135)+1)+1,255),PartitioningCoefficients!$1:$1,0))</f>
        <v>5.7887715926340606E-4</v>
      </c>
      <c r="G135" t="b">
        <v>0</v>
      </c>
      <c r="H135" t="b">
        <v>0</v>
      </c>
    </row>
    <row r="136" spans="1:8" x14ac:dyDescent="0.25">
      <c r="A136" t="s">
        <v>998</v>
      </c>
      <c r="B136" t="s">
        <v>910</v>
      </c>
      <c r="C136" t="s">
        <v>998</v>
      </c>
      <c r="D136">
        <f>INDEX(PartitioningCoefficients!$A:$O,MATCH(LEFT(C136,FIND(".",C136,FIND(".",C136)+1)-1),PartitioningCoefficients!$F:$F,0),MATCH(MID(C136,FIND(".",C136,FIND(".",C136)+1)+1,255),PartitioningCoefficients!$1:$1,0))</f>
        <v>1.6050991088424178E-2</v>
      </c>
      <c r="G136" t="b">
        <v>0</v>
      </c>
      <c r="H136" t="b">
        <v>0</v>
      </c>
    </row>
    <row r="137" spans="1:8" x14ac:dyDescent="0.25">
      <c r="A137" t="s">
        <v>999</v>
      </c>
      <c r="B137" t="s">
        <v>910</v>
      </c>
      <c r="C137" t="s">
        <v>999</v>
      </c>
      <c r="D137">
        <f>INDEX(PartitioningCoefficients!$A:$O,MATCH(LEFT(C137,FIND(".",C137,FIND(".",C137)+1)-1),PartitioningCoefficients!$F:$F,0),MATCH(MID(C137,FIND(".",C137,FIND(".",C137)+1)+1,255),PartitioningCoefficients!$1:$1,0))</f>
        <v>2.0541758110699269E-4</v>
      </c>
      <c r="G137" t="b">
        <v>0</v>
      </c>
      <c r="H137" t="b">
        <v>0</v>
      </c>
    </row>
    <row r="138" spans="1:8" x14ac:dyDescent="0.25">
      <c r="A138" t="s">
        <v>1000</v>
      </c>
      <c r="B138" t="s">
        <v>910</v>
      </c>
      <c r="C138" t="s">
        <v>1000</v>
      </c>
      <c r="D138">
        <f>INDEX(PartitioningCoefficients!$A:$O,MATCH(LEFT(C138,FIND(".",C138,FIND(".",C138)+1)-1),PartitioningCoefficients!$F:$F,0),MATCH(MID(C138,FIND(".",C138,FIND(".",C138)+1)+1,255),PartitioningCoefficients!$1:$1,0))</f>
        <v>0.15622301460414251</v>
      </c>
      <c r="G138" t="b">
        <v>0</v>
      </c>
      <c r="H138" t="b">
        <v>0</v>
      </c>
    </row>
    <row r="139" spans="1:8" x14ac:dyDescent="0.25">
      <c r="A139" t="s">
        <v>1001</v>
      </c>
      <c r="B139" t="s">
        <v>910</v>
      </c>
      <c r="C139" t="s">
        <v>1001</v>
      </c>
      <c r="D139">
        <f>INDEX(PartitioningCoefficients!$A:$O,MATCH(LEFT(C139,FIND(".",C139,FIND(".",C139)+1)-1),PartitioningCoefficients!$F:$F,0),MATCH(MID(C139,FIND(".",C139,FIND(".",C139)+1)+1,255),PartitioningCoefficients!$1:$1,0))</f>
        <v>0</v>
      </c>
      <c r="G139" t="b">
        <v>0</v>
      </c>
      <c r="H139" t="b">
        <v>0</v>
      </c>
    </row>
    <row r="140" spans="1:8" x14ac:dyDescent="0.25">
      <c r="A140" t="s">
        <v>1002</v>
      </c>
      <c r="B140" t="s">
        <v>910</v>
      </c>
      <c r="C140" t="s">
        <v>1002</v>
      </c>
      <c r="D140">
        <f>INDEX(PartitioningCoefficients!$A:$O,MATCH(LEFT(C140,FIND(".",C140,FIND(".",C140)+1)-1),PartitioningCoefficients!$F:$F,0),MATCH(MID(C140,FIND(".",C140,FIND(".",C140)+1)+1,255),PartitioningCoefficients!$1:$1,0))</f>
        <v>1.908242818564279E-3</v>
      </c>
      <c r="G140" t="b">
        <v>0</v>
      </c>
      <c r="H140" t="b">
        <v>0</v>
      </c>
    </row>
    <row r="141" spans="1:8" x14ac:dyDescent="0.25">
      <c r="A141" t="s">
        <v>1003</v>
      </c>
      <c r="B141" t="s">
        <v>910</v>
      </c>
      <c r="C141" t="s">
        <v>1003</v>
      </c>
      <c r="D141">
        <f>INDEX(PartitioningCoefficients!$A:$O,MATCH(LEFT(C141,FIND(".",C141,FIND(".",C141)+1)-1),PartitioningCoefficients!$F:$F,0),MATCH(MID(C141,FIND(".",C141,FIND(".",C141)+1)+1,255),PartitioningCoefficients!$1:$1,0))</f>
        <v>5.5157492745432538E-5</v>
      </c>
      <c r="G141" t="b">
        <v>0</v>
      </c>
      <c r="H141" t="b">
        <v>0</v>
      </c>
    </row>
    <row r="142" spans="1:8" x14ac:dyDescent="0.25">
      <c r="A142" t="s">
        <v>1004</v>
      </c>
      <c r="B142" t="s">
        <v>910</v>
      </c>
      <c r="C142" t="s">
        <v>1004</v>
      </c>
      <c r="D142">
        <f>INDEX(PartitioningCoefficients!$A:$O,MATCH(LEFT(C142,FIND(".",C142,FIND(".",C142)+1)-1),PartitioningCoefficients!$F:$F,0),MATCH(MID(C142,FIND(".",C142,FIND(".",C142)+1)+1,255),PartitioningCoefficients!$1:$1,0))</f>
        <v>0.19455511261170791</v>
      </c>
      <c r="G142" t="b">
        <v>0</v>
      </c>
      <c r="H142" t="b">
        <v>0</v>
      </c>
    </row>
    <row r="143" spans="1:8" x14ac:dyDescent="0.25">
      <c r="A143" t="s">
        <v>1005</v>
      </c>
      <c r="B143" t="s">
        <v>910</v>
      </c>
      <c r="C143" t="s">
        <v>1005</v>
      </c>
      <c r="D143">
        <f>INDEX(PartitioningCoefficients!$A:$O,MATCH(LEFT(C143,FIND(".",C143,FIND(".",C143)+1)-1),PartitioningCoefficients!$F:$F,0),MATCH(MID(C143,FIND(".",C143,FIND(".",C143)+1)+1,255),PartitioningCoefficients!$1:$1,0))</f>
        <v>1.468267790940909E-3</v>
      </c>
      <c r="G143" t="b">
        <v>0</v>
      </c>
      <c r="H143" t="b">
        <v>0</v>
      </c>
    </row>
    <row r="144" spans="1:8" x14ac:dyDescent="0.25">
      <c r="A144" t="s">
        <v>1006</v>
      </c>
      <c r="B144" t="s">
        <v>910</v>
      </c>
      <c r="C144" t="s">
        <v>1006</v>
      </c>
      <c r="D144">
        <f>INDEX(PartitioningCoefficients!$A:$O,MATCH(LEFT(C144,FIND(".",C144,FIND(".",C144)+1)-1),PartitioningCoefficients!$F:$F,0),MATCH(MID(C144,FIND(".",C144,FIND(".",C144)+1)+1,255),PartitioningCoefficients!$1:$1,0))</f>
        <v>0</v>
      </c>
      <c r="G144" t="b">
        <v>0</v>
      </c>
      <c r="H144" t="b">
        <v>0</v>
      </c>
    </row>
    <row r="145" spans="1:8" x14ac:dyDescent="0.25">
      <c r="A145" t="s">
        <v>1007</v>
      </c>
      <c r="B145" t="s">
        <v>910</v>
      </c>
      <c r="C145" t="s">
        <v>1007</v>
      </c>
      <c r="D145">
        <f>INDEX(PartitioningCoefficients!$A:$O,MATCH(LEFT(C145,FIND(".",C145,FIND(".",C145)+1)-1),PartitioningCoefficients!$F:$F,0),MATCH(MID(C145,FIND(".",C145,FIND(".",C145)+1)+1,255),PartitioningCoefficients!$1:$1,0))</f>
        <v>0</v>
      </c>
      <c r="G145" t="b">
        <v>0</v>
      </c>
      <c r="H145" t="b">
        <v>0</v>
      </c>
    </row>
    <row r="146" spans="1:8" x14ac:dyDescent="0.25">
      <c r="A146" t="s">
        <v>1008</v>
      </c>
      <c r="B146" t="s">
        <v>910</v>
      </c>
      <c r="C146" t="s">
        <v>1008</v>
      </c>
      <c r="D146">
        <f>INDEX(PartitioningCoefficients!$A:$O,MATCH(LEFT(C146,FIND(".",C146,FIND(".",C146)+1)-1),PartitioningCoefficients!$F:$F,0),MATCH(MID(C146,FIND(".",C146,FIND(".",C146)+1)+1,255),PartitioningCoefficients!$1:$1,0))</f>
        <v>0</v>
      </c>
      <c r="G146" t="b">
        <v>0</v>
      </c>
      <c r="H146" t="b">
        <v>0</v>
      </c>
    </row>
    <row r="147" spans="1:8" x14ac:dyDescent="0.25">
      <c r="A147" t="s">
        <v>1009</v>
      </c>
      <c r="B147" t="s">
        <v>910</v>
      </c>
      <c r="C147" t="s">
        <v>1009</v>
      </c>
      <c r="D147">
        <f>INDEX(PartitioningCoefficients!$A:$O,MATCH(LEFT(C147,FIND(".",C147,FIND(".",C147)+1)-1),PartitioningCoefficients!$F:$F,0),MATCH(MID(C147,FIND(".",C147,FIND(".",C147)+1)+1,255),PartitioningCoefficients!$1:$1,0))</f>
        <v>0</v>
      </c>
      <c r="G147" t="b">
        <v>0</v>
      </c>
      <c r="H147" t="b">
        <v>0</v>
      </c>
    </row>
    <row r="148" spans="1:8" x14ac:dyDescent="0.25">
      <c r="A148" t="s">
        <v>1010</v>
      </c>
      <c r="B148" t="s">
        <v>910</v>
      </c>
      <c r="C148" t="s">
        <v>1010</v>
      </c>
      <c r="D148">
        <f>INDEX(PartitioningCoefficients!$A:$O,MATCH(LEFT(C148,FIND(".",C148,FIND(".",C148)+1)-1),PartitioningCoefficients!$F:$F,0),MATCH(MID(C148,FIND(".",C148,FIND(".",C148)+1)+1,255),PartitioningCoefficients!$1:$1,0))</f>
        <v>5.8000000000000003E-2</v>
      </c>
      <c r="G148" t="b">
        <v>0</v>
      </c>
      <c r="H148" t="b">
        <v>0</v>
      </c>
    </row>
    <row r="149" spans="1:8" x14ac:dyDescent="0.25">
      <c r="A149" t="s">
        <v>1011</v>
      </c>
      <c r="B149" t="s">
        <v>910</v>
      </c>
      <c r="C149" t="s">
        <v>1011</v>
      </c>
      <c r="D149">
        <f>INDEX(PartitioningCoefficients!$A:$O,MATCH(LEFT(C149,FIND(".",C149,FIND(".",C149)+1)-1),PartitioningCoefficients!$F:$F,0),MATCH(MID(C149,FIND(".",C149,FIND(".",C149)+1)+1,255),PartitioningCoefficients!$1:$1,0))</f>
        <v>2.8</v>
      </c>
      <c r="G149" t="b">
        <v>0</v>
      </c>
      <c r="H149" t="b">
        <v>0</v>
      </c>
    </row>
    <row r="150" spans="1:8" x14ac:dyDescent="0.25">
      <c r="A150" t="s">
        <v>1012</v>
      </c>
      <c r="B150" t="s">
        <v>910</v>
      </c>
      <c r="C150" t="s">
        <v>1012</v>
      </c>
      <c r="D150">
        <f>INDEX(PartitioningCoefficients!$A:$O,MATCH(LEFT(C150,FIND(".",C150,FIND(".",C150)+1)-1),PartitioningCoefficients!$F:$F,0),MATCH(MID(C150,FIND(".",C150,FIND(".",C150)+1)+1,255),PartitioningCoefficients!$1:$1,0))</f>
        <v>0.75</v>
      </c>
      <c r="G150" t="b">
        <v>0</v>
      </c>
      <c r="H150" t="b">
        <v>0</v>
      </c>
    </row>
    <row r="151" spans="1:8" x14ac:dyDescent="0.25">
      <c r="A151" t="s">
        <v>1013</v>
      </c>
      <c r="B151" t="s">
        <v>910</v>
      </c>
      <c r="C151" t="s">
        <v>1013</v>
      </c>
      <c r="D151">
        <f>INDEX(PartitioningCoefficients!$A:$O,MATCH(LEFT(C151,FIND(".",C151,FIND(".",C151)+1)-1),PartitioningCoefficients!$F:$F,0),MATCH(MID(C151,FIND(".",C151,FIND(".",C151)+1)+1,255),PartitioningCoefficients!$1:$1,0))</f>
        <v>0.75</v>
      </c>
      <c r="G151" t="b">
        <v>0</v>
      </c>
      <c r="H151" t="b">
        <v>0</v>
      </c>
    </row>
    <row r="152" spans="1:8" x14ac:dyDescent="0.25">
      <c r="A152" t="s">
        <v>1014</v>
      </c>
      <c r="B152" t="s">
        <v>910</v>
      </c>
      <c r="C152" t="s">
        <v>1014</v>
      </c>
      <c r="D152">
        <f>INDEX(PartitioningCoefficients!$A:$O,MATCH(LEFT(C152,FIND(".",C152,FIND(".",C152)+1)-1),PartitioningCoefficients!$F:$F,0),MATCH(MID(C152,FIND(".",C152,FIND(".",C152)+1)+1,255),PartitioningCoefficients!$1:$1,0))</f>
        <v>0.92</v>
      </c>
      <c r="G152" t="b">
        <v>0</v>
      </c>
      <c r="H152" t="b">
        <v>0</v>
      </c>
    </row>
    <row r="153" spans="1:8" x14ac:dyDescent="0.25">
      <c r="A153" t="s">
        <v>1015</v>
      </c>
      <c r="B153" t="s">
        <v>910</v>
      </c>
      <c r="C153" t="s">
        <v>1015</v>
      </c>
      <c r="D153">
        <f>INDEX(PartitioningCoefficients!$A:$O,MATCH(LEFT(C153,FIND(".",C153,FIND(".",C153)+1)-1),PartitioningCoefficients!$F:$F,0),MATCH(MID(C153,FIND(".",C153,FIND(".",C153)+1)+1,255),PartitioningCoefficients!$1:$1,0))</f>
        <v>1</v>
      </c>
      <c r="G153" t="b">
        <v>0</v>
      </c>
      <c r="H153" t="b">
        <v>0</v>
      </c>
    </row>
    <row r="154" spans="1:8" x14ac:dyDescent="0.25">
      <c r="A154" t="s">
        <v>1016</v>
      </c>
      <c r="B154" t="s">
        <v>910</v>
      </c>
      <c r="C154" t="s">
        <v>1016</v>
      </c>
      <c r="D154">
        <f>INDEX(PartitioningCoefficients!$A:$O,MATCH(LEFT(C154,FIND(".",C154,FIND(".",C154)+1)-1),PartitioningCoefficients!$F:$F,0),MATCH(MID(C154,FIND(".",C154,FIND(".",C154)+1)+1,255),PartitioningCoefficients!$1:$1,0))</f>
        <v>0.84</v>
      </c>
      <c r="G154" t="b">
        <v>0</v>
      </c>
      <c r="H154" t="b">
        <v>0</v>
      </c>
    </row>
    <row r="155" spans="1:8" x14ac:dyDescent="0.25">
      <c r="A155" t="s">
        <v>1017</v>
      </c>
      <c r="B155" t="s">
        <v>910</v>
      </c>
      <c r="C155" t="s">
        <v>1017</v>
      </c>
      <c r="D155">
        <f>INDEX(PartitioningCoefficients!$A:$O,MATCH(LEFT(C155,FIND(".",C155,FIND(".",C155)+1)-1),PartitioningCoefficients!$F:$F,0),MATCH(MID(C155,FIND(".",C155,FIND(".",C155)+1)+1,255),PartitioningCoefficients!$1:$1,0))</f>
        <v>0.25</v>
      </c>
      <c r="G155" t="b">
        <v>0</v>
      </c>
      <c r="H155" t="b">
        <v>0</v>
      </c>
    </row>
    <row r="156" spans="1:8" x14ac:dyDescent="0.25">
      <c r="A156" t="s">
        <v>1018</v>
      </c>
      <c r="B156" t="s">
        <v>910</v>
      </c>
      <c r="C156" t="s">
        <v>1018</v>
      </c>
      <c r="D156">
        <f>INDEX(PartitioningCoefficients!$A:$O,MATCH(LEFT(C156,FIND(".",C156,FIND(".",C156)+1)-1),PartitioningCoefficients!$F:$F,0),MATCH(MID(C156,FIND(".",C156,FIND(".",C156)+1)+1,255),PartitioningCoefficients!$1:$1,0))</f>
        <v>0</v>
      </c>
      <c r="G156" t="b">
        <v>0</v>
      </c>
      <c r="H156" t="b">
        <v>0</v>
      </c>
    </row>
    <row r="157" spans="1:8" x14ac:dyDescent="0.25">
      <c r="A157" t="s">
        <v>1019</v>
      </c>
      <c r="B157" t="s">
        <v>910</v>
      </c>
      <c r="C157" t="s">
        <v>1019</v>
      </c>
      <c r="D157">
        <f>INDEX(PartitioningCoefficients!$A:$O,MATCH(LEFT(C157,FIND(".",C157,FIND(".",C157)+1)-1),PartitioningCoefficients!$F:$F,0),MATCH(MID(C157,FIND(".",C157,FIND(".",C157)+1)+1,255),PartitioningCoefficients!$1:$1,0))</f>
        <v>0.45</v>
      </c>
      <c r="G157" t="b">
        <v>0</v>
      </c>
      <c r="H157" t="b">
        <v>0</v>
      </c>
    </row>
    <row r="158" spans="1:8" x14ac:dyDescent="0.25">
      <c r="A158" t="s">
        <v>1020</v>
      </c>
      <c r="B158" t="s">
        <v>910</v>
      </c>
      <c r="C158" t="s">
        <v>1020</v>
      </c>
      <c r="D158">
        <f>INDEX(PartitioningCoefficients!$A:$O,MATCH(LEFT(C158,FIND(".",C158,FIND(".",C158)+1)-1),PartitioningCoefficients!$F:$F,0),MATCH(MID(C158,FIND(".",C158,FIND(".",C158)+1)+1,255),PartitioningCoefficients!$1:$1,0))</f>
        <v>0</v>
      </c>
      <c r="G158" t="b">
        <v>0</v>
      </c>
      <c r="H158" t="b">
        <v>0</v>
      </c>
    </row>
    <row r="159" spans="1:8" x14ac:dyDescent="0.25">
      <c r="A159" t="s">
        <v>1021</v>
      </c>
      <c r="B159" t="s">
        <v>910</v>
      </c>
      <c r="C159" t="s">
        <v>1021</v>
      </c>
      <c r="D159">
        <f>INDEX(PartitioningCoefficients!$A:$O,MATCH(LEFT(C159,FIND(".",C159,FIND(".",C159)+1)-1),PartitioningCoefficients!$F:$F,0),MATCH(MID(C159,FIND(".",C159,FIND(".",C159)+1)+1,255),PartitioningCoefficients!$1:$1,0))</f>
        <v>0</v>
      </c>
      <c r="G159" t="b">
        <v>0</v>
      </c>
      <c r="H159" t="b">
        <v>0</v>
      </c>
    </row>
    <row r="160" spans="1:8" x14ac:dyDescent="0.25">
      <c r="A160" t="s">
        <v>1022</v>
      </c>
      <c r="B160" t="s">
        <v>910</v>
      </c>
      <c r="C160" t="s">
        <v>1022</v>
      </c>
      <c r="D160">
        <f>INDEX(PartitioningCoefficients!$A:$O,MATCH(LEFT(C160,FIND(".",C160,FIND(".",C160)+1)-1),PartitioningCoefficients!$F:$F,0),MATCH(MID(C160,FIND(".",C160,FIND(".",C160)+1)+1,255),PartitioningCoefficients!$1:$1,0))</f>
        <v>1.9</v>
      </c>
      <c r="G160" t="b">
        <v>0</v>
      </c>
      <c r="H160" t="b">
        <v>0</v>
      </c>
    </row>
    <row r="161" spans="1:8" x14ac:dyDescent="0.25">
      <c r="A161" t="s">
        <v>1023</v>
      </c>
      <c r="B161" t="s">
        <v>910</v>
      </c>
      <c r="C161" t="s">
        <v>1023</v>
      </c>
      <c r="D161">
        <f>INDEX(PartitioningCoefficients!$A:$O,MATCH(LEFT(C161,FIND(".",C161,FIND(".",C161)+1)-1),PartitioningCoefficients!$F:$F,0),MATCH(MID(C161,FIND(".",C161,FIND(".",C161)+1)+1,255),PartitioningCoefficients!$1:$1,0))</f>
        <v>0.75</v>
      </c>
      <c r="G161" t="b">
        <v>0</v>
      </c>
      <c r="H161" t="b">
        <v>0</v>
      </c>
    </row>
    <row r="162" spans="1:8" x14ac:dyDescent="0.25">
      <c r="A162" t="s">
        <v>1024</v>
      </c>
      <c r="B162" t="s">
        <v>910</v>
      </c>
      <c r="C162" t="s">
        <v>1024</v>
      </c>
      <c r="D162">
        <f>INDEX(PartitioningCoefficients!$A:$O,MATCH(LEFT(C162,FIND(".",C162,FIND(".",C162)+1)-1),PartitioningCoefficients!$F:$F,0),MATCH(MID(C162,FIND(".",C162,FIND(".",C162)+1)+1,255),PartitioningCoefficients!$1:$1,0))</f>
        <v>0.75</v>
      </c>
      <c r="G162" t="b">
        <v>0</v>
      </c>
      <c r="H162" t="b">
        <v>0</v>
      </c>
    </row>
    <row r="163" spans="1:8" x14ac:dyDescent="0.25">
      <c r="A163" t="s">
        <v>1025</v>
      </c>
      <c r="B163" t="s">
        <v>910</v>
      </c>
      <c r="C163" t="s">
        <v>1025</v>
      </c>
      <c r="D163">
        <f>INDEX(PartitioningCoefficients!$A:$O,MATCH(LEFT(C163,FIND(".",C163,FIND(".",C163)+1)-1),PartitioningCoefficients!$F:$F,0),MATCH(MID(C163,FIND(".",C163,FIND(".",C163)+1)+1,255),PartitioningCoefficients!$1:$1,0))</f>
        <v>0.92</v>
      </c>
      <c r="G163" t="b">
        <v>0</v>
      </c>
      <c r="H163" t="b">
        <v>0</v>
      </c>
    </row>
    <row r="164" spans="1:8" x14ac:dyDescent="0.25">
      <c r="A164" t="s">
        <v>1026</v>
      </c>
      <c r="B164" t="s">
        <v>910</v>
      </c>
      <c r="C164" t="s">
        <v>1026</v>
      </c>
      <c r="D164">
        <f>INDEX(PartitioningCoefficients!$A:$O,MATCH(LEFT(C164,FIND(".",C164,FIND(".",C164)+1)-1),PartitioningCoefficients!$F:$F,0),MATCH(MID(C164,FIND(".",C164,FIND(".",C164)+1)+1,255),PartitioningCoefficients!$1:$1,0))</f>
        <v>1</v>
      </c>
      <c r="G164" t="b">
        <v>0</v>
      </c>
      <c r="H164" t="b">
        <v>0</v>
      </c>
    </row>
    <row r="165" spans="1:8" x14ac:dyDescent="0.25">
      <c r="A165" t="s">
        <v>1027</v>
      </c>
      <c r="B165" t="s">
        <v>910</v>
      </c>
      <c r="C165" t="s">
        <v>1027</v>
      </c>
      <c r="D165">
        <f>INDEX(PartitioningCoefficients!$A:$O,MATCH(LEFT(C165,FIND(".",C165,FIND(".",C165)+1)-1),PartitioningCoefficients!$F:$F,0),MATCH(MID(C165,FIND(".",C165,FIND(".",C165)+1)+1,255),PartitioningCoefficients!$1:$1,0))</f>
        <v>0.84</v>
      </c>
      <c r="G165" t="b">
        <v>0</v>
      </c>
      <c r="H165" t="b">
        <v>0</v>
      </c>
    </row>
    <row r="166" spans="1:8" x14ac:dyDescent="0.25">
      <c r="A166" t="s">
        <v>1028</v>
      </c>
      <c r="B166" t="s">
        <v>910</v>
      </c>
      <c r="C166" t="s">
        <v>1028</v>
      </c>
      <c r="D166">
        <f>INDEX(PartitioningCoefficients!$A:$O,MATCH(LEFT(C166,FIND(".",C166,FIND(".",C166)+1)-1),PartitioningCoefficients!$F:$F,0),MATCH(MID(C166,FIND(".",C166,FIND(".",C166)+1)+1,255),PartitioningCoefficients!$1:$1,0))</f>
        <v>0.25</v>
      </c>
      <c r="G166" t="b">
        <v>0</v>
      </c>
      <c r="H166" t="b">
        <v>0</v>
      </c>
    </row>
    <row r="167" spans="1:8" x14ac:dyDescent="0.25">
      <c r="A167" t="s">
        <v>1029</v>
      </c>
      <c r="B167" t="s">
        <v>910</v>
      </c>
      <c r="C167" t="s">
        <v>1029</v>
      </c>
      <c r="D167">
        <f>INDEX(PartitioningCoefficients!$A:$O,MATCH(LEFT(C167,FIND(".",C167,FIND(".",C167)+1)-1),PartitioningCoefficients!$F:$F,0),MATCH(MID(C167,FIND(".",C167,FIND(".",C167)+1)+1,255),PartitioningCoefficients!$1:$1,0))</f>
        <v>0</v>
      </c>
      <c r="G167" t="b">
        <v>0</v>
      </c>
      <c r="H167" t="b">
        <v>0</v>
      </c>
    </row>
    <row r="168" spans="1:8" x14ac:dyDescent="0.25">
      <c r="A168" t="s">
        <v>1030</v>
      </c>
      <c r="B168" t="s">
        <v>910</v>
      </c>
      <c r="C168" t="s">
        <v>1030</v>
      </c>
      <c r="D168">
        <f>INDEX(PartitioningCoefficients!$A:$O,MATCH(LEFT(C168,FIND(".",C168,FIND(".",C168)+1)-1),PartitioningCoefficients!$F:$F,0),MATCH(MID(C168,FIND(".",C168,FIND(".",C168)+1)+1,255),PartitioningCoefficients!$1:$1,0))</f>
        <v>0.45</v>
      </c>
      <c r="G168" t="b">
        <v>0</v>
      </c>
      <c r="H168" t="b">
        <v>0</v>
      </c>
    </row>
    <row r="169" spans="1:8" x14ac:dyDescent="0.25">
      <c r="A169" t="s">
        <v>1031</v>
      </c>
      <c r="B169" t="s">
        <v>910</v>
      </c>
      <c r="C169" t="s">
        <v>1031</v>
      </c>
      <c r="D169">
        <f>INDEX(PartitioningCoefficients!$A:$O,MATCH(LEFT(C169,FIND(".",C169,FIND(".",C169)+1)-1),PartitioningCoefficients!$F:$F,0),MATCH(MID(C169,FIND(".",C169,FIND(".",C169)+1)+1,255),PartitioningCoefficients!$1:$1,0))</f>
        <v>0</v>
      </c>
      <c r="G169" t="b">
        <v>0</v>
      </c>
      <c r="H169" t="b">
        <v>0</v>
      </c>
    </row>
    <row r="170" spans="1:8" x14ac:dyDescent="0.25">
      <c r="A170" t="s">
        <v>1032</v>
      </c>
      <c r="B170" t="s">
        <v>910</v>
      </c>
      <c r="C170" t="s">
        <v>1032</v>
      </c>
      <c r="D170">
        <f>INDEX(PartitioningCoefficients!$A:$O,MATCH(LEFT(C170,FIND(".",C170,FIND(".",C170)+1)-1),PartitioningCoefficients!$F:$F,0),MATCH(MID(C170,FIND(".",C170,FIND(".",C170)+1)+1,255),PartitioningCoefficients!$1:$1,0))</f>
        <v>0</v>
      </c>
      <c r="G170" t="b">
        <v>0</v>
      </c>
      <c r="H170" t="b">
        <v>0</v>
      </c>
    </row>
    <row r="171" spans="1:8" x14ac:dyDescent="0.25">
      <c r="A171" t="s">
        <v>1033</v>
      </c>
      <c r="B171" t="s">
        <v>910</v>
      </c>
      <c r="C171" t="s">
        <v>1033</v>
      </c>
      <c r="D171">
        <f>INDEX(PartitioningCoefficients!$A:$O,MATCH(LEFT(C171,FIND(".",C171,FIND(".",C171)+1)-1),PartitioningCoefficients!$F:$F,0),MATCH(MID(C171,FIND(".",C171,FIND(".",C171)+1)+1,255),PartitioningCoefficients!$1:$1,0))</f>
        <v>4</v>
      </c>
      <c r="G171" t="b">
        <v>0</v>
      </c>
      <c r="H171" t="b">
        <v>0</v>
      </c>
    </row>
    <row r="172" spans="1:8" x14ac:dyDescent="0.25">
      <c r="A172" t="s">
        <v>1034</v>
      </c>
      <c r="B172" t="s">
        <v>910</v>
      </c>
      <c r="C172" t="s">
        <v>1034</v>
      </c>
      <c r="D172">
        <f>INDEX(PartitioningCoefficients!$A:$O,MATCH(LEFT(C172,FIND(".",C172,FIND(".",C172)+1)-1),PartitioningCoefficients!$F:$F,0),MATCH(MID(C172,FIND(".",C172,FIND(".",C172)+1)+1,255),PartitioningCoefficients!$1:$1,0))</f>
        <v>1</v>
      </c>
      <c r="G172" t="b">
        <v>0</v>
      </c>
      <c r="H172" t="b">
        <v>0</v>
      </c>
    </row>
    <row r="173" spans="1:8" x14ac:dyDescent="0.25">
      <c r="A173" t="s">
        <v>1035</v>
      </c>
      <c r="B173" t="s">
        <v>910</v>
      </c>
      <c r="C173" t="s">
        <v>1035</v>
      </c>
      <c r="D173">
        <f>INDEX(PartitioningCoefficients!$A:$O,MATCH(LEFT(C173,FIND(".",C173,FIND(".",C173)+1)-1),PartitioningCoefficients!$F:$F,0),MATCH(MID(C173,FIND(".",C173,FIND(".",C173)+1)+1,255),PartitioningCoefficients!$1:$1,0))</f>
        <v>1</v>
      </c>
      <c r="G173" t="b">
        <v>0</v>
      </c>
      <c r="H173" t="b">
        <v>0</v>
      </c>
    </row>
    <row r="174" spans="1:8" x14ac:dyDescent="0.25">
      <c r="A174" t="s">
        <v>1036</v>
      </c>
      <c r="B174" t="s">
        <v>910</v>
      </c>
      <c r="C174" t="s">
        <v>1036</v>
      </c>
      <c r="D174">
        <f>INDEX(PartitioningCoefficients!$A:$O,MATCH(LEFT(C174,FIND(".",C174,FIND(".",C174)+1)-1),PartitioningCoefficients!$F:$F,0),MATCH(MID(C174,FIND(".",C174,FIND(".",C174)+1)+1,255),PartitioningCoefficients!$1:$1,0))</f>
        <v>1</v>
      </c>
      <c r="G174" t="b">
        <v>0</v>
      </c>
      <c r="H174" t="b">
        <v>0</v>
      </c>
    </row>
    <row r="175" spans="1:8" x14ac:dyDescent="0.25">
      <c r="A175" t="s">
        <v>1037</v>
      </c>
      <c r="B175" t="s">
        <v>910</v>
      </c>
      <c r="C175" t="s">
        <v>1037</v>
      </c>
      <c r="D175">
        <f>INDEX(PartitioningCoefficients!$A:$O,MATCH(LEFT(C175,FIND(".",C175,FIND(".",C175)+1)-1),PartitioningCoefficients!$F:$F,0),MATCH(MID(C175,FIND(".",C175,FIND(".",C175)+1)+1,255),PartitioningCoefficients!$1:$1,0))</f>
        <v>1</v>
      </c>
      <c r="G175" t="b">
        <v>0</v>
      </c>
      <c r="H175" t="b">
        <v>0</v>
      </c>
    </row>
    <row r="176" spans="1:8" x14ac:dyDescent="0.25">
      <c r="A176" t="s">
        <v>1038</v>
      </c>
      <c r="B176" t="s">
        <v>910</v>
      </c>
      <c r="C176" t="s">
        <v>1038</v>
      </c>
      <c r="D176">
        <f>INDEX(PartitioningCoefficients!$A:$O,MATCH(LEFT(C176,FIND(".",C176,FIND(".",C176)+1)-1),PartitioningCoefficients!$F:$F,0),MATCH(MID(C176,FIND(".",C176,FIND(".",C176)+1)+1,255),PartitioningCoefficients!$1:$1,0))</f>
        <v>1</v>
      </c>
      <c r="G176" t="b">
        <v>0</v>
      </c>
      <c r="H176" t="b">
        <v>0</v>
      </c>
    </row>
    <row r="177" spans="1:8" x14ac:dyDescent="0.25">
      <c r="A177" t="s">
        <v>1039</v>
      </c>
      <c r="B177" t="s">
        <v>910</v>
      </c>
      <c r="C177" t="s">
        <v>1039</v>
      </c>
      <c r="D177">
        <f>INDEX(PartitioningCoefficients!$A:$O,MATCH(LEFT(C177,FIND(".",C177,FIND(".",C177)+1)-1),PartitioningCoefficients!$F:$F,0),MATCH(MID(C177,FIND(".",C177,FIND(".",C177)+1)+1,255),PartitioningCoefficients!$1:$1,0))</f>
        <v>1</v>
      </c>
      <c r="G177" t="b">
        <v>0</v>
      </c>
      <c r="H177" t="b">
        <v>0</v>
      </c>
    </row>
    <row r="178" spans="1:8" x14ac:dyDescent="0.25">
      <c r="A178" t="s">
        <v>1040</v>
      </c>
      <c r="B178" t="s">
        <v>910</v>
      </c>
      <c r="C178" t="s">
        <v>1040</v>
      </c>
      <c r="D178">
        <f>INDEX(PartitioningCoefficients!$A:$O,MATCH(LEFT(C178,FIND(".",C178,FIND(".",C178)+1)-1),PartitioningCoefficients!$F:$F,0),MATCH(MID(C178,FIND(".",C178,FIND(".",C178)+1)+1,255),PartitioningCoefficients!$1:$1,0))</f>
        <v>1</v>
      </c>
      <c r="G178" t="b">
        <v>0</v>
      </c>
      <c r="H178" t="b">
        <v>0</v>
      </c>
    </row>
    <row r="179" spans="1:8" x14ac:dyDescent="0.25">
      <c r="A179" t="s">
        <v>1041</v>
      </c>
      <c r="B179" t="s">
        <v>910</v>
      </c>
      <c r="C179" t="s">
        <v>1041</v>
      </c>
      <c r="D179">
        <f>INDEX(PartitioningCoefficients!$A:$O,MATCH(LEFT(C179,FIND(".",C179,FIND(".",C179)+1)-1),PartitioningCoefficients!$F:$F,0),MATCH(MID(C179,FIND(".",C179,FIND(".",C179)+1)+1,255),PartitioningCoefficients!$1:$1,0))</f>
        <v>1</v>
      </c>
      <c r="G179" t="b">
        <v>0</v>
      </c>
      <c r="H179" t="b">
        <v>0</v>
      </c>
    </row>
    <row r="180" spans="1:8" x14ac:dyDescent="0.25">
      <c r="A180" t="s">
        <v>1042</v>
      </c>
      <c r="B180" t="s">
        <v>910</v>
      </c>
      <c r="C180" t="s">
        <v>1042</v>
      </c>
      <c r="D180">
        <f>INDEX(PartitioningCoefficients!$A:$O,MATCH(LEFT(C180,FIND(".",C180,FIND(".",C180)+1)-1),PartitioningCoefficients!$F:$F,0),MATCH(MID(C180,FIND(".",C180,FIND(".",C180)+1)+1,255),PartitioningCoefficients!$1:$1,0))</f>
        <v>1</v>
      </c>
      <c r="G180" t="b">
        <v>0</v>
      </c>
      <c r="H180" t="b">
        <v>0</v>
      </c>
    </row>
    <row r="181" spans="1:8" x14ac:dyDescent="0.25">
      <c r="A181" t="s">
        <v>1043</v>
      </c>
      <c r="B181" t="s">
        <v>910</v>
      </c>
      <c r="C181" t="s">
        <v>1043</v>
      </c>
      <c r="D181">
        <f>INDEX(PartitioningCoefficients!$A:$O,MATCH(LEFT(C181,FIND(".",C181,FIND(".",C181)+1)-1),PartitioningCoefficients!$F:$F,0),MATCH(MID(C181,FIND(".",C181,FIND(".",C181)+1)+1,255),PartitioningCoefficients!$1:$1,0))</f>
        <v>0</v>
      </c>
      <c r="G181" t="b">
        <v>0</v>
      </c>
      <c r="H181" t="b">
        <v>0</v>
      </c>
    </row>
    <row r="182" spans="1:8" x14ac:dyDescent="0.25">
      <c r="A182" t="s">
        <v>1044</v>
      </c>
      <c r="B182" t="s">
        <v>910</v>
      </c>
      <c r="C182" t="s">
        <v>1044</v>
      </c>
      <c r="D182">
        <f>INDEX(PartitioningCoefficients!$A:$O,MATCH(LEFT(C182,FIND(".",C182,FIND(".",C182)+1)-1),PartitioningCoefficients!$F:$F,0),MATCH(MID(C182,FIND(".",C182,FIND(".",C182)+1)+1,255),PartitioningCoefficients!$1:$1,0))</f>
        <v>5.8000000000000003E-2</v>
      </c>
      <c r="G182" t="b">
        <v>0</v>
      </c>
      <c r="H182" t="b">
        <v>0</v>
      </c>
    </row>
    <row r="183" spans="1:8" x14ac:dyDescent="0.25">
      <c r="A183" t="s">
        <v>717</v>
      </c>
      <c r="B183" t="s">
        <v>1045</v>
      </c>
      <c r="C183" t="s">
        <v>717</v>
      </c>
      <c r="D183">
        <f>INDEX(UnitParameters!$D:$D, MATCH(C183, UnitParameters!$F:$F, 0))</f>
        <v>1.44E-2</v>
      </c>
      <c r="G183" t="b">
        <v>0</v>
      </c>
      <c r="H183" t="b">
        <v>0</v>
      </c>
    </row>
    <row r="184" spans="1:8" x14ac:dyDescent="0.25">
      <c r="A184" t="s">
        <v>721</v>
      </c>
      <c r="B184" t="s">
        <v>1045</v>
      </c>
      <c r="C184" t="s">
        <v>721</v>
      </c>
      <c r="D184">
        <f>INDEX(UnitParameters!$D:$D, MATCH(C184, UnitParameters!$F:$F, 0))</f>
        <v>0.35649999999999998</v>
      </c>
      <c r="G184" t="b">
        <v>0</v>
      </c>
      <c r="H184" t="b">
        <v>0</v>
      </c>
    </row>
    <row r="185" spans="1:8" x14ac:dyDescent="0.25">
      <c r="A185" t="s">
        <v>725</v>
      </c>
      <c r="B185" t="s">
        <v>1045</v>
      </c>
      <c r="C185" t="s">
        <v>725</v>
      </c>
      <c r="D185">
        <f>INDEX(UnitParameters!$D:$D, MATCH(C185, UnitParameters!$F:$F, 0))</f>
        <v>0.01</v>
      </c>
      <c r="G185" t="b">
        <v>0</v>
      </c>
      <c r="H185" t="b">
        <v>0</v>
      </c>
    </row>
    <row r="186" spans="1:8" x14ac:dyDescent="0.25">
      <c r="A186" t="s">
        <v>729</v>
      </c>
      <c r="B186" t="s">
        <v>1045</v>
      </c>
      <c r="C186" t="s">
        <v>729</v>
      </c>
      <c r="D186">
        <f>INDEX(UnitParameters!$D:$D, MATCH(C186, UnitParameters!$F:$F, 0))</f>
        <v>40</v>
      </c>
      <c r="G186" t="b">
        <v>0</v>
      </c>
      <c r="H186" t="b">
        <v>0</v>
      </c>
    </row>
    <row r="187" spans="1:8" x14ac:dyDescent="0.25">
      <c r="A187" t="s">
        <v>733</v>
      </c>
      <c r="B187" t="s">
        <v>1045</v>
      </c>
      <c r="C187" t="s">
        <v>733</v>
      </c>
      <c r="D187">
        <f>INDEX(UnitParameters!$D:$D, MATCH(C187, UnitParameters!$F:$F, 0))</f>
        <v>7.7000000000000002E-3</v>
      </c>
      <c r="G187" t="b">
        <v>0</v>
      </c>
      <c r="H187" t="b">
        <v>0</v>
      </c>
    </row>
    <row r="188" spans="1:8" x14ac:dyDescent="0.25">
      <c r="A188" t="s">
        <v>736</v>
      </c>
      <c r="B188" t="s">
        <v>1045</v>
      </c>
      <c r="C188" t="s">
        <v>736</v>
      </c>
      <c r="D188">
        <f>INDEX(UnitParameters!$D:$D, MATCH(C188, UnitParameters!$F:$F, 0))</f>
        <v>6.4999999999999994E-5</v>
      </c>
      <c r="G188" t="b">
        <v>0</v>
      </c>
      <c r="H188" t="b">
        <v>0</v>
      </c>
    </row>
    <row r="189" spans="1:8" x14ac:dyDescent="0.25">
      <c r="A189" t="s">
        <v>740</v>
      </c>
      <c r="B189" t="s">
        <v>1045</v>
      </c>
      <c r="C189" t="s">
        <v>740</v>
      </c>
      <c r="D189">
        <f>INDEX(UnitParameters!$D:$D, MATCH(C189, UnitParameters!$F:$F, 0))</f>
        <v>1183.67</v>
      </c>
      <c r="G189" t="b">
        <v>0</v>
      </c>
      <c r="H189" t="b">
        <v>0</v>
      </c>
    </row>
    <row r="190" spans="1:8" x14ac:dyDescent="0.25">
      <c r="A190" t="s">
        <v>744</v>
      </c>
      <c r="B190" t="s">
        <v>1045</v>
      </c>
      <c r="C190" t="s">
        <v>744</v>
      </c>
      <c r="D190">
        <f>INDEX(UnitParameters!$D:$D, MATCH(C190, UnitParameters!$F:$F, 0))</f>
        <v>3.75</v>
      </c>
      <c r="G190" t="b">
        <v>0</v>
      </c>
      <c r="H190" t="b">
        <v>0</v>
      </c>
    </row>
    <row r="191" spans="1:8" x14ac:dyDescent="0.25">
      <c r="A191" t="s">
        <v>747</v>
      </c>
      <c r="B191" t="s">
        <v>1045</v>
      </c>
      <c r="C191" t="s">
        <v>747</v>
      </c>
      <c r="D191">
        <f>INDEX(UnitParameters!$D:$D, MATCH(C191, UnitParameters!$F:$F, 0))</f>
        <v>4.18</v>
      </c>
      <c r="G191" t="b">
        <v>0</v>
      </c>
      <c r="H191" t="b">
        <v>0</v>
      </c>
    </row>
    <row r="192" spans="1:8" x14ac:dyDescent="0.25">
      <c r="A192" t="s">
        <v>750</v>
      </c>
      <c r="B192" t="s">
        <v>1045</v>
      </c>
      <c r="C192" t="s">
        <v>750</v>
      </c>
      <c r="D192">
        <f>INDEX(UnitParameters!$D:$D, MATCH(C192, UnitParameters!$F:$F, 0))</f>
        <v>4.1500000000000004</v>
      </c>
      <c r="G192" t="b">
        <v>0</v>
      </c>
      <c r="H192" t="b">
        <v>0</v>
      </c>
    </row>
    <row r="193" spans="1:8" x14ac:dyDescent="0.25">
      <c r="A193" t="s">
        <v>754</v>
      </c>
      <c r="B193" t="s">
        <v>1045</v>
      </c>
      <c r="C193" t="s">
        <v>754</v>
      </c>
      <c r="D193">
        <f>INDEX(UnitParameters!$D:$D, MATCH(C193, UnitParameters!$F:$F, 0))</f>
        <v>2</v>
      </c>
      <c r="G193" t="b">
        <v>0</v>
      </c>
      <c r="H193" t="b">
        <v>0</v>
      </c>
    </row>
    <row r="194" spans="1:8" x14ac:dyDescent="0.25">
      <c r="A194" t="s">
        <v>758</v>
      </c>
      <c r="B194" t="s">
        <v>1045</v>
      </c>
      <c r="C194" t="s">
        <v>758</v>
      </c>
      <c r="D194">
        <f>INDEX(UnitParameters!$D:$D, MATCH(C194, UnitParameters!$F:$F, 0))</f>
        <v>0.3</v>
      </c>
      <c r="G194" t="b">
        <v>0</v>
      </c>
      <c r="H194" t="b">
        <v>0</v>
      </c>
    </row>
    <row r="195" spans="1:8" x14ac:dyDescent="0.25">
      <c r="A195" t="s">
        <v>761</v>
      </c>
      <c r="B195" t="s">
        <v>1045</v>
      </c>
      <c r="C195" t="s">
        <v>761</v>
      </c>
      <c r="D195">
        <f>INDEX(UnitParameters!$D:$D, MATCH(C195, UnitParameters!$F:$F, 0))</f>
        <v>4.5</v>
      </c>
      <c r="G195" t="b">
        <v>0</v>
      </c>
      <c r="H195" t="b">
        <v>0</v>
      </c>
    </row>
    <row r="196" spans="1:8" x14ac:dyDescent="0.25">
      <c r="A196" t="s">
        <v>765</v>
      </c>
      <c r="B196" t="s">
        <v>1045</v>
      </c>
      <c r="C196" t="s">
        <v>765</v>
      </c>
      <c r="D196">
        <f>INDEX(UnitParameters!$D:$D, MATCH(C196, UnitParameters!$F:$F, 0))</f>
        <v>65</v>
      </c>
      <c r="G196" t="b">
        <v>0</v>
      </c>
      <c r="H196" t="b">
        <v>0</v>
      </c>
    </row>
    <row r="197" spans="1:8" x14ac:dyDescent="0.25">
      <c r="A197" t="s">
        <v>768</v>
      </c>
      <c r="B197" t="s">
        <v>1045</v>
      </c>
      <c r="C197" t="s">
        <v>768</v>
      </c>
      <c r="D197">
        <f>INDEX(UnitParameters!$D:$D, MATCH(C197, UnitParameters!$F:$F, 0))</f>
        <v>55</v>
      </c>
      <c r="G197" t="b">
        <v>0</v>
      </c>
      <c r="H197" t="b">
        <v>0</v>
      </c>
    </row>
    <row r="198" spans="1:8" x14ac:dyDescent="0.25">
      <c r="A198" t="s">
        <v>771</v>
      </c>
      <c r="B198" t="s">
        <v>1045</v>
      </c>
      <c r="C198" t="s">
        <v>771</v>
      </c>
      <c r="D198">
        <f>INDEX(UnitParameters!$D:$D, MATCH(C198, UnitParameters!$F:$F, 0))</f>
        <v>30</v>
      </c>
      <c r="G198" t="b">
        <v>0</v>
      </c>
      <c r="H198" t="b">
        <v>0</v>
      </c>
    </row>
    <row r="199" spans="1:8" x14ac:dyDescent="0.25">
      <c r="A199" t="s">
        <v>774</v>
      </c>
      <c r="B199" t="s">
        <v>1045</v>
      </c>
      <c r="C199" t="s">
        <v>774</v>
      </c>
      <c r="D199">
        <f>INDEX(UnitParameters!$D:$D, MATCH(C199, UnitParameters!$F:$F, 0))</f>
        <v>50</v>
      </c>
      <c r="G199" t="b">
        <v>0</v>
      </c>
      <c r="H199" t="b">
        <v>0</v>
      </c>
    </row>
    <row r="200" spans="1:8" x14ac:dyDescent="0.25">
      <c r="A200" t="s">
        <v>777</v>
      </c>
      <c r="B200" t="s">
        <v>1045</v>
      </c>
      <c r="C200" t="s">
        <v>777</v>
      </c>
      <c r="D200">
        <f>INDEX(UnitParameters!$D:$D, MATCH(C200, UnitParameters!$F:$F, 0))</f>
        <v>4.18</v>
      </c>
      <c r="G200" t="b">
        <v>0</v>
      </c>
      <c r="H200" t="b">
        <v>0</v>
      </c>
    </row>
    <row r="201" spans="1:8" x14ac:dyDescent="0.25">
      <c r="A201" t="s">
        <v>781</v>
      </c>
      <c r="B201" t="s">
        <v>1045</v>
      </c>
      <c r="C201" t="s">
        <v>781</v>
      </c>
      <c r="D201">
        <f>INDEX(UnitParameters!$D:$D, MATCH(C201, UnitParameters!$F:$F, 0))</f>
        <v>0.75</v>
      </c>
      <c r="G201" t="b">
        <v>0</v>
      </c>
      <c r="H201" t="b">
        <v>0</v>
      </c>
    </row>
    <row r="202" spans="1:8" x14ac:dyDescent="0.25">
      <c r="A202" t="s">
        <v>783</v>
      </c>
      <c r="B202" t="s">
        <v>1045</v>
      </c>
      <c r="C202" t="s">
        <v>783</v>
      </c>
      <c r="D202">
        <f>INDEX(UnitParameters!$D:$D, MATCH(C202, UnitParameters!$F:$F, 0))</f>
        <v>1183.67</v>
      </c>
      <c r="G202" t="b">
        <v>0</v>
      </c>
      <c r="H202" t="b">
        <v>0</v>
      </c>
    </row>
    <row r="203" spans="1:8" x14ac:dyDescent="0.25">
      <c r="A203" t="s">
        <v>784</v>
      </c>
      <c r="B203" t="s">
        <v>1045</v>
      </c>
      <c r="C203" t="s">
        <v>784</v>
      </c>
      <c r="D203">
        <f>INDEX(UnitParameters!$D:$D, MATCH(C203, UnitParameters!$F:$F, 0))</f>
        <v>0.08</v>
      </c>
      <c r="G203" t="b">
        <v>0</v>
      </c>
      <c r="H203" t="b">
        <v>0</v>
      </c>
    </row>
    <row r="204" spans="1:8" x14ac:dyDescent="0.25">
      <c r="A204" t="s">
        <v>785</v>
      </c>
      <c r="B204" t="s">
        <v>1045</v>
      </c>
      <c r="C204" t="s">
        <v>785</v>
      </c>
      <c r="D204">
        <f>INDEX(UnitParameters!$D:$D, MATCH(C204, UnitParameters!$F:$F, 0))</f>
        <v>1183.67</v>
      </c>
      <c r="G204" t="b">
        <v>0</v>
      </c>
      <c r="H204" t="b">
        <v>0</v>
      </c>
    </row>
    <row r="205" spans="1:8" x14ac:dyDescent="0.25">
      <c r="A205" t="s">
        <v>786</v>
      </c>
      <c r="B205" t="s">
        <v>1045</v>
      </c>
      <c r="C205" t="s">
        <v>786</v>
      </c>
      <c r="D205">
        <f>INDEX(UnitParameters!$D:$D, MATCH(C205, UnitParameters!$F:$F, 0))</f>
        <v>0.08</v>
      </c>
      <c r="G205" t="b">
        <v>0</v>
      </c>
      <c r="H205" t="b">
        <v>0</v>
      </c>
    </row>
    <row r="206" spans="1:8" x14ac:dyDescent="0.25">
      <c r="A206" t="s">
        <v>787</v>
      </c>
      <c r="B206" t="s">
        <v>1045</v>
      </c>
      <c r="C206" t="s">
        <v>787</v>
      </c>
      <c r="D206">
        <f>INDEX(UnitParameters!$D:$D, MATCH(C206, UnitParameters!$F:$F, 0))</f>
        <v>1183.67</v>
      </c>
      <c r="G206" t="b">
        <v>0</v>
      </c>
      <c r="H206" t="b">
        <v>0</v>
      </c>
    </row>
    <row r="207" spans="1:8" x14ac:dyDescent="0.25">
      <c r="A207" t="s">
        <v>788</v>
      </c>
      <c r="B207" t="s">
        <v>1045</v>
      </c>
      <c r="C207" t="s">
        <v>788</v>
      </c>
      <c r="D207">
        <f>INDEX(UnitParameters!$D:$D, MATCH(C207, UnitParameters!$F:$F, 0))</f>
        <v>2</v>
      </c>
      <c r="G207" t="b">
        <v>0</v>
      </c>
      <c r="H207" t="b">
        <v>0</v>
      </c>
    </row>
    <row r="208" spans="1:8" x14ac:dyDescent="0.25">
      <c r="A208" t="s">
        <v>789</v>
      </c>
      <c r="B208" t="s">
        <v>1045</v>
      </c>
      <c r="C208" t="s">
        <v>789</v>
      </c>
      <c r="D208">
        <f>INDEX(UnitParameters!$D:$D, MATCH(C208, UnitParameters!$F:$F, 0))</f>
        <v>0.3</v>
      </c>
      <c r="G208" t="b">
        <v>0</v>
      </c>
      <c r="H208" t="b">
        <v>0</v>
      </c>
    </row>
    <row r="209" spans="1:8" x14ac:dyDescent="0.25">
      <c r="A209" t="s">
        <v>790</v>
      </c>
      <c r="B209" t="s">
        <v>1045</v>
      </c>
      <c r="C209" t="s">
        <v>790</v>
      </c>
      <c r="D209">
        <f>INDEX(UnitParameters!$D:$D, MATCH(C209, UnitParameters!$F:$F, 0))</f>
        <v>1183.67</v>
      </c>
      <c r="G209" t="b">
        <v>0</v>
      </c>
      <c r="H209" t="b">
        <v>0</v>
      </c>
    </row>
    <row r="210" spans="1:8" x14ac:dyDescent="0.25">
      <c r="A210" t="s">
        <v>791</v>
      </c>
      <c r="B210" t="s">
        <v>1045</v>
      </c>
      <c r="C210" t="s">
        <v>791</v>
      </c>
      <c r="D210">
        <f>INDEX(UnitParameters!$D:$D, MATCH(C210, UnitParameters!$F:$F, 0))</f>
        <v>0.08</v>
      </c>
      <c r="G210" t="b">
        <v>0</v>
      </c>
      <c r="H210" t="b">
        <v>0</v>
      </c>
    </row>
    <row r="211" spans="1:8" x14ac:dyDescent="0.25">
      <c r="A211" t="s">
        <v>792</v>
      </c>
      <c r="B211" t="s">
        <v>1045</v>
      </c>
      <c r="C211" t="s">
        <v>792</v>
      </c>
      <c r="D211">
        <f>INDEX(UnitParameters!$D:$D, MATCH(C211, UnitParameters!$F:$F, 0))</f>
        <v>1183.67</v>
      </c>
      <c r="G211" t="b">
        <v>0</v>
      </c>
      <c r="H211" t="b">
        <v>0</v>
      </c>
    </row>
    <row r="212" spans="1:8" x14ac:dyDescent="0.25">
      <c r="A212" t="s">
        <v>793</v>
      </c>
      <c r="B212" t="s">
        <v>1045</v>
      </c>
      <c r="C212" t="s">
        <v>793</v>
      </c>
      <c r="D212">
        <f>INDEX(UnitParameters!$D:$D, MATCH(C212, UnitParameters!$F:$F, 0))</f>
        <v>2</v>
      </c>
      <c r="G212" t="b">
        <v>0</v>
      </c>
      <c r="H212" t="b">
        <v>0</v>
      </c>
    </row>
    <row r="213" spans="1:8" x14ac:dyDescent="0.25">
      <c r="A213" t="s">
        <v>794</v>
      </c>
      <c r="B213" t="s">
        <v>1045</v>
      </c>
      <c r="C213" t="s">
        <v>794</v>
      </c>
      <c r="D213">
        <f>INDEX(UnitParameters!$D:$D, MATCH(C213, UnitParameters!$F:$F, 0))</f>
        <v>0.3</v>
      </c>
      <c r="G213" t="b">
        <v>0</v>
      </c>
      <c r="H213" t="b">
        <v>0</v>
      </c>
    </row>
    <row r="214" spans="1:8" x14ac:dyDescent="0.25">
      <c r="A214" t="s">
        <v>795</v>
      </c>
      <c r="B214" t="s">
        <v>1045</v>
      </c>
      <c r="C214" t="s">
        <v>795</v>
      </c>
      <c r="D214">
        <f>INDEX(UnitParameters!$D:$D, MATCH(C214, UnitParameters!$F:$F, 0))</f>
        <v>1183.67</v>
      </c>
      <c r="G214" t="b">
        <v>0</v>
      </c>
      <c r="H214" t="b">
        <v>0</v>
      </c>
    </row>
    <row r="215" spans="1:8" x14ac:dyDescent="0.25">
      <c r="A215" t="s">
        <v>796</v>
      </c>
      <c r="B215" t="s">
        <v>1045</v>
      </c>
      <c r="C215" t="s">
        <v>796</v>
      </c>
      <c r="D215">
        <f>INDEX(UnitParameters!$D:$D, MATCH(C215, UnitParameters!$F:$F, 0))</f>
        <v>0.08</v>
      </c>
      <c r="G215" t="b">
        <v>0</v>
      </c>
      <c r="H215" t="b">
        <v>0</v>
      </c>
    </row>
    <row r="216" spans="1:8" x14ac:dyDescent="0.25">
      <c r="A216" t="s">
        <v>798</v>
      </c>
      <c r="B216" t="s">
        <v>1045</v>
      </c>
      <c r="C216" t="s">
        <v>798</v>
      </c>
      <c r="D216">
        <f>INDEX(UnitParameters!$D:$D, MATCH(C216, UnitParameters!$F:$F, 0))</f>
        <v>2257</v>
      </c>
      <c r="G216" t="b">
        <v>0</v>
      </c>
      <c r="H216" t="b">
        <v>0</v>
      </c>
    </row>
    <row r="217" spans="1:8" x14ac:dyDescent="0.25">
      <c r="A217" t="s">
        <v>802</v>
      </c>
      <c r="B217" t="s">
        <v>1045</v>
      </c>
      <c r="C217" t="s">
        <v>802</v>
      </c>
      <c r="D217">
        <f>INDEX(UnitParameters!$D:$D, MATCH(C217, UnitParameters!$F:$F, 0))</f>
        <v>0.8</v>
      </c>
      <c r="G217" t="b">
        <v>0</v>
      </c>
      <c r="H217" t="b">
        <v>0</v>
      </c>
    </row>
    <row r="218" spans="1:8" x14ac:dyDescent="0.25">
      <c r="A218" t="s">
        <v>805</v>
      </c>
      <c r="B218" t="s">
        <v>1045</v>
      </c>
      <c r="C218" t="s">
        <v>805</v>
      </c>
      <c r="D218">
        <f>INDEX(UnitParameters!$D:$D, MATCH(C218, UnitParameters!$F:$F, 0))</f>
        <v>138</v>
      </c>
      <c r="G218" t="b">
        <v>0</v>
      </c>
      <c r="H218" t="b">
        <v>0</v>
      </c>
    </row>
    <row r="219" spans="1:8" x14ac:dyDescent="0.25">
      <c r="A219" t="s">
        <v>808</v>
      </c>
      <c r="B219" t="s">
        <v>1045</v>
      </c>
      <c r="C219" t="s">
        <v>808</v>
      </c>
      <c r="D219">
        <f>INDEX(UnitParameters!$D:$D, MATCH(C219, UnitParameters!$F:$F, 0))</f>
        <v>100</v>
      </c>
      <c r="G219" t="b">
        <v>0</v>
      </c>
      <c r="H219" t="b">
        <v>0</v>
      </c>
    </row>
    <row r="220" spans="1:8" x14ac:dyDescent="0.25">
      <c r="A220" t="s">
        <v>810</v>
      </c>
      <c r="B220" t="s">
        <v>1045</v>
      </c>
      <c r="C220" t="s">
        <v>810</v>
      </c>
      <c r="D220">
        <f>INDEX(UnitParameters!$D:$D, MATCH(C220, UnitParameters!$F:$F, 0))</f>
        <v>1183.67</v>
      </c>
      <c r="G220" t="b">
        <v>0</v>
      </c>
      <c r="H220" t="b">
        <v>0</v>
      </c>
    </row>
    <row r="221" spans="1:8" x14ac:dyDescent="0.25">
      <c r="A221" t="s">
        <v>813</v>
      </c>
      <c r="B221" t="s">
        <v>1045</v>
      </c>
      <c r="C221" t="s">
        <v>813</v>
      </c>
      <c r="D221">
        <f>INDEX(UnitParameters!$D:$D, MATCH(C221, UnitParameters!$F:$F, 0))</f>
        <v>1.3</v>
      </c>
      <c r="G221" t="b">
        <v>0</v>
      </c>
      <c r="H221" t="b">
        <v>0</v>
      </c>
    </row>
    <row r="222" spans="1:8" x14ac:dyDescent="0.25">
      <c r="A222" t="s">
        <v>816</v>
      </c>
      <c r="B222" t="s">
        <v>1045</v>
      </c>
      <c r="C222" t="s">
        <v>816</v>
      </c>
      <c r="D222">
        <f>INDEX(UnitParameters!$D:$D, MATCH(C222, UnitParameters!$F:$F, 0))</f>
        <v>0.8</v>
      </c>
      <c r="G222" t="b">
        <v>0</v>
      </c>
      <c r="H222" t="b">
        <v>0</v>
      </c>
    </row>
    <row r="223" spans="1:8" x14ac:dyDescent="0.25">
      <c r="A223" t="s">
        <v>818</v>
      </c>
      <c r="B223" t="s">
        <v>1045</v>
      </c>
      <c r="C223" t="s">
        <v>818</v>
      </c>
      <c r="D223">
        <f>INDEX(UnitParameters!$D:$D, MATCH(C223, UnitParameters!$F:$F, 0))</f>
        <v>0.3</v>
      </c>
      <c r="G223" t="b">
        <v>0</v>
      </c>
      <c r="H223" t="b">
        <v>0</v>
      </c>
    </row>
    <row r="224" spans="1:8" x14ac:dyDescent="0.25">
      <c r="A224" t="s">
        <v>820</v>
      </c>
      <c r="B224" t="s">
        <v>1045</v>
      </c>
      <c r="C224" t="s">
        <v>820</v>
      </c>
      <c r="D224">
        <f>INDEX(UnitParameters!$D:$D, MATCH(C224, UnitParameters!$F:$F, 0))</f>
        <v>1183.67</v>
      </c>
      <c r="G224" t="b">
        <v>0</v>
      </c>
      <c r="H224" t="b">
        <v>0</v>
      </c>
    </row>
    <row r="225" spans="1:8" x14ac:dyDescent="0.25">
      <c r="A225" t="s">
        <v>822</v>
      </c>
      <c r="B225" t="s">
        <v>1045</v>
      </c>
      <c r="C225" t="s">
        <v>822</v>
      </c>
      <c r="D225">
        <f>INDEX(UnitParameters!$D:$D, MATCH(C225, UnitParameters!$F:$F, 0))</f>
        <v>1.3</v>
      </c>
      <c r="G225" t="b">
        <v>0</v>
      </c>
      <c r="H225" t="b">
        <v>0</v>
      </c>
    </row>
    <row r="226" spans="1:8" x14ac:dyDescent="0.25">
      <c r="A226" t="s">
        <v>823</v>
      </c>
      <c r="B226" t="s">
        <v>1045</v>
      </c>
      <c r="C226" t="s">
        <v>823</v>
      </c>
      <c r="D226">
        <f>INDEX(UnitParameters!$D:$D, MATCH(C226, UnitParameters!$F:$F, 0))</f>
        <v>0.3</v>
      </c>
      <c r="G226" t="b">
        <v>0</v>
      </c>
      <c r="H226" t="b">
        <v>0</v>
      </c>
    </row>
    <row r="227" spans="1:8" x14ac:dyDescent="0.25">
      <c r="A227" t="s">
        <v>824</v>
      </c>
      <c r="B227" t="s">
        <v>1045</v>
      </c>
      <c r="C227" t="s">
        <v>824</v>
      </c>
      <c r="D227">
        <f>INDEX(UnitParameters!$D:$D, MATCH(C227, UnitParameters!$F:$F, 0))</f>
        <v>0.8</v>
      </c>
      <c r="G227" t="b">
        <v>0</v>
      </c>
      <c r="H227" t="b">
        <v>0</v>
      </c>
    </row>
    <row r="228" spans="1:8" x14ac:dyDescent="0.25">
      <c r="A228" t="s">
        <v>826</v>
      </c>
      <c r="B228" t="s">
        <v>1045</v>
      </c>
      <c r="C228" t="s">
        <v>826</v>
      </c>
      <c r="D228">
        <f>INDEX(UnitParameters!$D:$D, MATCH(C228, UnitParameters!$F:$F, 0))</f>
        <v>4.5</v>
      </c>
      <c r="G228" t="b">
        <v>0</v>
      </c>
      <c r="H228" t="b">
        <v>0</v>
      </c>
    </row>
    <row r="229" spans="1:8" x14ac:dyDescent="0.25">
      <c r="A229" t="s">
        <v>829</v>
      </c>
      <c r="B229" t="s">
        <v>1045</v>
      </c>
      <c r="C229" t="s">
        <v>829</v>
      </c>
      <c r="D229">
        <f>INDEX(UnitParameters!$D:$D, MATCH(C229, UnitParameters!$F:$F, 0))</f>
        <v>50</v>
      </c>
      <c r="G229" t="b">
        <v>0</v>
      </c>
      <c r="H229" t="b">
        <v>0</v>
      </c>
    </row>
    <row r="230" spans="1:8" x14ac:dyDescent="0.25">
      <c r="A230" t="s">
        <v>832</v>
      </c>
      <c r="B230" t="s">
        <v>1045</v>
      </c>
      <c r="C230" t="s">
        <v>832</v>
      </c>
      <c r="D230">
        <f>INDEX(UnitParameters!$D:$D, MATCH(C230, UnitParameters!$F:$F, 0))</f>
        <v>75</v>
      </c>
      <c r="G230" t="b">
        <v>0</v>
      </c>
      <c r="H230" t="b">
        <v>0</v>
      </c>
    </row>
    <row r="231" spans="1:8" x14ac:dyDescent="0.25">
      <c r="A231" t="s">
        <v>835</v>
      </c>
      <c r="B231" t="s">
        <v>1045</v>
      </c>
      <c r="C231" t="s">
        <v>835</v>
      </c>
      <c r="D231">
        <f>INDEX(UnitParameters!$D:$D, MATCH(C231, UnitParameters!$F:$F, 0))</f>
        <v>10</v>
      </c>
      <c r="G231" t="b">
        <v>0</v>
      </c>
      <c r="H231" t="b">
        <v>0</v>
      </c>
    </row>
    <row r="232" spans="1:8" x14ac:dyDescent="0.25">
      <c r="A232" t="s">
        <v>837</v>
      </c>
      <c r="B232" t="s">
        <v>1045</v>
      </c>
      <c r="C232" t="s">
        <v>837</v>
      </c>
      <c r="D232">
        <f>INDEX(UnitParameters!$D:$D, MATCH(C232, UnitParameters!$F:$F, 0))</f>
        <v>0.75</v>
      </c>
      <c r="G232" t="b">
        <v>0</v>
      </c>
      <c r="H232" t="b">
        <v>0</v>
      </c>
    </row>
    <row r="233" spans="1:8" x14ac:dyDescent="0.25">
      <c r="A233" t="s">
        <v>838</v>
      </c>
      <c r="B233" t="s">
        <v>1045</v>
      </c>
      <c r="C233" t="s">
        <v>838</v>
      </c>
      <c r="D233">
        <f>INDEX(UnitParameters!$D:$D, MATCH(C233, UnitParameters!$F:$F, 0))</f>
        <v>1183.67</v>
      </c>
      <c r="G233" t="b">
        <v>0</v>
      </c>
      <c r="H233" t="b">
        <v>0</v>
      </c>
    </row>
    <row r="234" spans="1:8" x14ac:dyDescent="0.25">
      <c r="A234" t="s">
        <v>839</v>
      </c>
      <c r="B234" t="s">
        <v>1045</v>
      </c>
      <c r="C234" t="s">
        <v>839</v>
      </c>
      <c r="D234">
        <f>INDEX(UnitParameters!$D:$D, MATCH(C234, UnitParameters!$F:$F, 0))</f>
        <v>8.0000000000000002E-3</v>
      </c>
      <c r="G234" t="b">
        <v>0</v>
      </c>
      <c r="H234" t="b">
        <v>0</v>
      </c>
    </row>
    <row r="235" spans="1:8" x14ac:dyDescent="0.25">
      <c r="A235" t="s">
        <v>841</v>
      </c>
      <c r="B235" t="s">
        <v>1045</v>
      </c>
      <c r="C235" t="s">
        <v>841</v>
      </c>
      <c r="D235">
        <f>INDEX(UnitParameters!$D:$D, MATCH(C235, UnitParameters!$F:$F, 0))</f>
        <v>1183.67</v>
      </c>
      <c r="G235" t="b">
        <v>0</v>
      </c>
      <c r="H235" t="b">
        <v>0</v>
      </c>
    </row>
    <row r="236" spans="1:8" x14ac:dyDescent="0.25">
      <c r="A236" t="s">
        <v>843</v>
      </c>
      <c r="B236" t="s">
        <v>1045</v>
      </c>
      <c r="C236" t="s">
        <v>843</v>
      </c>
      <c r="D236">
        <f>INDEX(UnitParameters!$D:$D, MATCH(C236, UnitParameters!$F:$F, 0))</f>
        <v>1</v>
      </c>
      <c r="G236" t="b">
        <v>0</v>
      </c>
      <c r="H236" t="b">
        <v>0</v>
      </c>
    </row>
    <row r="237" spans="1:8" x14ac:dyDescent="0.25">
      <c r="A237" t="s">
        <v>844</v>
      </c>
      <c r="B237" t="s">
        <v>1045</v>
      </c>
      <c r="C237" t="s">
        <v>844</v>
      </c>
      <c r="D237">
        <f>INDEX(UnitParameters!$D:$D, MATCH(C237, UnitParameters!$F:$F, 0))</f>
        <v>0.75</v>
      </c>
      <c r="G237" t="b">
        <v>0</v>
      </c>
      <c r="H237" t="b">
        <v>0</v>
      </c>
    </row>
    <row r="238" spans="1:8" x14ac:dyDescent="0.25">
      <c r="A238" t="s">
        <v>845</v>
      </c>
      <c r="B238" t="s">
        <v>1045</v>
      </c>
      <c r="C238" t="s">
        <v>845</v>
      </c>
      <c r="D238">
        <f>INDEX(UnitParameters!$D:$D, MATCH(C238, UnitParameters!$F:$F, 0))</f>
        <v>0.3</v>
      </c>
      <c r="G238" t="b">
        <v>0</v>
      </c>
      <c r="H238" t="b">
        <v>0</v>
      </c>
    </row>
    <row r="239" spans="1:8" x14ac:dyDescent="0.25">
      <c r="A239" t="s">
        <v>846</v>
      </c>
      <c r="B239" t="s">
        <v>1045</v>
      </c>
      <c r="C239" t="s">
        <v>846</v>
      </c>
      <c r="D239">
        <f>INDEX(UnitParameters!$D:$D, MATCH(C239, UnitParameters!$F:$F, 0))</f>
        <v>2257</v>
      </c>
      <c r="G239" t="b">
        <v>0</v>
      </c>
      <c r="H239" t="b">
        <v>0</v>
      </c>
    </row>
    <row r="240" spans="1:8" x14ac:dyDescent="0.25">
      <c r="A240" t="s">
        <v>848</v>
      </c>
      <c r="B240" t="s">
        <v>1045</v>
      </c>
      <c r="C240" t="s">
        <v>848</v>
      </c>
      <c r="D240">
        <f>INDEX(UnitParameters!$D:$D, MATCH(C240, UnitParameters!$F:$F, 0))</f>
        <v>0.85</v>
      </c>
      <c r="G240" t="b">
        <v>0</v>
      </c>
      <c r="H240" t="b">
        <v>0</v>
      </c>
    </row>
    <row r="241" spans="1:8" x14ac:dyDescent="0.25">
      <c r="A241" t="s">
        <v>852</v>
      </c>
      <c r="B241" t="s">
        <v>1045</v>
      </c>
      <c r="C241" t="s">
        <v>852</v>
      </c>
      <c r="D241">
        <f>INDEX(UnitParameters!$D:$D, MATCH(C241, UnitParameters!$F:$F, 0))</f>
        <v>75</v>
      </c>
      <c r="G241" t="b">
        <v>0</v>
      </c>
      <c r="H241" t="b">
        <v>0</v>
      </c>
    </row>
    <row r="242" spans="1:8" x14ac:dyDescent="0.25">
      <c r="A242" t="s">
        <v>1046</v>
      </c>
      <c r="B242" t="s">
        <v>1047</v>
      </c>
      <c r="C242" t="s">
        <v>1046</v>
      </c>
      <c r="D242">
        <f>INDEX(EconomicStreams!$A:$Z,MATCH(LEFT(C242, FIND(".", C242) - 1), EconomicStreams!$B:$B, 0),MATCH(MID(C242, FIND(".", C242) + 1, 255), EconomicStreams!$1:$1, 0))</f>
        <v>1.2</v>
      </c>
      <c r="G242" t="b">
        <v>0</v>
      </c>
      <c r="H242" t="b">
        <v>0</v>
      </c>
    </row>
    <row r="243" spans="1:8" x14ac:dyDescent="0.25">
      <c r="A243" t="s">
        <v>1048</v>
      </c>
      <c r="B243" t="s">
        <v>1047</v>
      </c>
      <c r="C243" t="s">
        <v>1048</v>
      </c>
      <c r="D243">
        <f>INDEX(EconomicStreams!$A:$Z,MATCH(LEFT(C243, FIND(".", C243) - 1), EconomicStreams!$B:$B, 0),MATCH(MID(C243, FIND(".", C243) + 1, 255), EconomicStreams!$1:$1, 0))</f>
        <v>0.52</v>
      </c>
      <c r="G243" t="b">
        <v>0</v>
      </c>
      <c r="H243" t="b">
        <v>0</v>
      </c>
    </row>
    <row r="244" spans="1:8" x14ac:dyDescent="0.25">
      <c r="A244" t="s">
        <v>1049</v>
      </c>
      <c r="B244" t="s">
        <v>1047</v>
      </c>
      <c r="C244" t="s">
        <v>1049</v>
      </c>
      <c r="D244">
        <f>INDEX(EconomicStreams!$A:$Z,MATCH(LEFT(C244, FIND(".", C244) - 1), EconomicStreams!$B:$B, 0),MATCH(MID(C244, FIND(".", C244) + 1, 255), EconomicStreams!$1:$1, 0))</f>
        <v>2.36</v>
      </c>
      <c r="G244" t="b">
        <v>0</v>
      </c>
      <c r="H244" t="b">
        <v>0</v>
      </c>
    </row>
    <row r="245" spans="1:8" x14ac:dyDescent="0.25">
      <c r="A245" t="s">
        <v>1050</v>
      </c>
      <c r="B245" t="s">
        <v>1047</v>
      </c>
      <c r="C245" t="s">
        <v>1050</v>
      </c>
      <c r="D245">
        <f>INDEX(EconomicStreams!$A:$Z,MATCH(LEFT(C245, FIND(".", C245) - 1), EconomicStreams!$B:$B, 0),MATCH(MID(C245, FIND(".", C245) + 1, 255), EconomicStreams!$1:$1, 0))</f>
        <v>1.5200000000000001E-3</v>
      </c>
      <c r="G245" t="b">
        <v>0</v>
      </c>
      <c r="H245" t="b">
        <v>0</v>
      </c>
    </row>
    <row r="246" spans="1:8" x14ac:dyDescent="0.25">
      <c r="A246" t="s">
        <v>1051</v>
      </c>
      <c r="B246" t="s">
        <v>1047</v>
      </c>
      <c r="C246" t="s">
        <v>1051</v>
      </c>
      <c r="D246">
        <f>INDEX(EconomicStreams!$A:$Z,MATCH(LEFT(C246, FIND(".", C246) - 1), EconomicStreams!$B:$B, 0),MATCH(MID(C246, FIND(".", C246) + 1, 255), EconomicStreams!$1:$1, 0))</f>
        <v>1.5200000000000001E-3</v>
      </c>
      <c r="G246" t="b">
        <v>0</v>
      </c>
      <c r="H246" t="b">
        <v>0</v>
      </c>
    </row>
    <row r="247" spans="1:8" x14ac:dyDescent="0.25">
      <c r="A247" t="s">
        <v>1052</v>
      </c>
      <c r="B247" t="s">
        <v>1047</v>
      </c>
      <c r="C247" t="s">
        <v>1052</v>
      </c>
      <c r="D247">
        <f>INDEX(EconomicStreams!$A:$Z,MATCH(LEFT(C247, FIND(".", C247) - 1), EconomicStreams!$B:$B, 0),MATCH(MID(C247, FIND(".", C247) + 1, 255), EconomicStreams!$1:$1, 0))</f>
        <v>9.6000000000000002E-4</v>
      </c>
      <c r="G247" t="b">
        <v>0</v>
      </c>
      <c r="H247" t="b">
        <v>0</v>
      </c>
    </row>
    <row r="248" spans="1:8" x14ac:dyDescent="0.25">
      <c r="A248" t="s">
        <v>1053</v>
      </c>
      <c r="B248" t="s">
        <v>1047</v>
      </c>
      <c r="C248" t="s">
        <v>1053</v>
      </c>
      <c r="D248">
        <f>INDEX(EconomicStreams!$A:$Z,MATCH(LEFT(C248, FIND(".", C248) - 1), EconomicStreams!$B:$B, 0),MATCH(MID(C248, FIND(".", C248) + 1, 255), EconomicStreams!$1:$1, 0))</f>
        <v>9.6000000000000002E-4</v>
      </c>
      <c r="G248" t="b">
        <v>0</v>
      </c>
      <c r="H248" t="b">
        <v>0</v>
      </c>
    </row>
    <row r="249" spans="1:8" x14ac:dyDescent="0.25">
      <c r="A249" t="s">
        <v>1054</v>
      </c>
      <c r="B249" t="s">
        <v>1047</v>
      </c>
      <c r="C249" t="s">
        <v>1054</v>
      </c>
      <c r="D249">
        <f>INDEX(EconomicStreams!$A:$Z,MATCH(LEFT(C249, FIND(".", C249) - 1), EconomicStreams!$B:$B, 0),MATCH(MID(C249, FIND(".", C249) + 1, 255), EconomicStreams!$1:$1, 0))</f>
        <v>1.5200000000000001E-3</v>
      </c>
      <c r="G249" t="b">
        <v>0</v>
      </c>
      <c r="H249" t="b">
        <v>0</v>
      </c>
    </row>
    <row r="250" spans="1:8" x14ac:dyDescent="0.25">
      <c r="A250" t="s">
        <v>1055</v>
      </c>
      <c r="B250" t="s">
        <v>1047</v>
      </c>
      <c r="C250" t="s">
        <v>1055</v>
      </c>
      <c r="D250">
        <f>INDEX(EconomicStreams!$A:$Z,MATCH(LEFT(C250, FIND(".", C250) - 1), EconomicStreams!$B:$B, 0),MATCH(MID(C250, FIND(".", C250) + 1, 255), EconomicStreams!$1:$1, 0))</f>
        <v>1.25</v>
      </c>
      <c r="G250" t="b">
        <v>0</v>
      </c>
      <c r="H250" t="b">
        <v>0</v>
      </c>
    </row>
    <row r="251" spans="1:8" x14ac:dyDescent="0.25">
      <c r="A251" t="s">
        <v>1056</v>
      </c>
      <c r="B251" t="s">
        <v>1047</v>
      </c>
      <c r="C251" t="s">
        <v>1056</v>
      </c>
      <c r="D251">
        <f>INDEX(EconomicStreams!$A:$Z,MATCH(LEFT(C251, FIND(".", C251) - 1), EconomicStreams!$B:$B, 0),MATCH(MID(C251, FIND(".", C251) + 1, 255), EconomicStreams!$1:$1, 0))</f>
        <v>0</v>
      </c>
      <c r="G251" t="b">
        <v>0</v>
      </c>
      <c r="H251" t="b">
        <v>0</v>
      </c>
    </row>
    <row r="252" spans="1:8" x14ac:dyDescent="0.25">
      <c r="A252" t="s">
        <v>1057</v>
      </c>
      <c r="B252" t="s">
        <v>1047</v>
      </c>
      <c r="C252" t="s">
        <v>1057</v>
      </c>
      <c r="D252">
        <f>INDEX(EconomicStreams!$A:$Z,MATCH(LEFT(C252, FIND(".", C252) - 1), EconomicStreams!$B:$B, 0),MATCH(MID(C252, FIND(".", C252) + 1, 255), EconomicStreams!$1:$1, 0))</f>
        <v>1.5200000000000001E-3</v>
      </c>
      <c r="G252" t="b">
        <v>0</v>
      </c>
      <c r="H252" t="b">
        <v>0</v>
      </c>
    </row>
    <row r="253" spans="1:8" x14ac:dyDescent="0.25">
      <c r="A253" t="s">
        <v>1058</v>
      </c>
      <c r="B253" t="s">
        <v>1047</v>
      </c>
      <c r="C253" t="s">
        <v>1058</v>
      </c>
      <c r="D253">
        <f>INDEX(EconomicStreams!$A:$Z,MATCH(LEFT(C253, FIND(".", C253) - 1), EconomicStreams!$B:$B, 0),MATCH(MID(C253, FIND(".", C253) + 1, 255), EconomicStreams!$1:$1, 0))</f>
        <v>9.6000000000000002E-4</v>
      </c>
      <c r="G253" t="b">
        <v>0</v>
      </c>
      <c r="H253" t="b">
        <v>0</v>
      </c>
    </row>
    <row r="254" spans="1:8" x14ac:dyDescent="0.25">
      <c r="A254" t="s">
        <v>1059</v>
      </c>
      <c r="B254" t="s">
        <v>1047</v>
      </c>
      <c r="C254" t="s">
        <v>1059</v>
      </c>
      <c r="D254">
        <f>INDEX(EconomicStreams!$A:$Z,MATCH(LEFT(C254, FIND(".", C254) - 1), EconomicStreams!$B:$B, 0),MATCH(MID(C254, FIND(".", C254) + 1, 255), EconomicStreams!$1:$1, 0))</f>
        <v>9.6000000000000002E-4</v>
      </c>
      <c r="G254" t="b">
        <v>0</v>
      </c>
      <c r="H254" t="b">
        <v>0</v>
      </c>
    </row>
    <row r="255" spans="1:8" x14ac:dyDescent="0.25">
      <c r="A255" t="s">
        <v>1060</v>
      </c>
      <c r="B255" t="s">
        <v>1047</v>
      </c>
      <c r="C255" t="s">
        <v>1060</v>
      </c>
      <c r="D255">
        <f>INDEX(EconomicStreams!$A:$Z,MATCH(LEFT(C255, FIND(".", C255) - 1), EconomicStreams!$B:$B, 0),MATCH(MID(C255, FIND(".", C255) + 1, 255), EconomicStreams!$1:$1, 0))</f>
        <v>9.6000000000000002E-4</v>
      </c>
      <c r="G255" t="b">
        <v>0</v>
      </c>
      <c r="H255" t="b">
        <v>0</v>
      </c>
    </row>
    <row r="256" spans="1:8" x14ac:dyDescent="0.25">
      <c r="A256" t="s">
        <v>1061</v>
      </c>
      <c r="B256" t="s">
        <v>1047</v>
      </c>
      <c r="C256" t="s">
        <v>1061</v>
      </c>
      <c r="D256">
        <f>INDEX(EconomicStreams!$A:$Z,MATCH(LEFT(C256, FIND(".", C256) - 1), EconomicStreams!$B:$B, 0),MATCH(MID(C256, FIND(".", C256) + 1, 255), EconomicStreams!$1:$1, 0))</f>
        <v>-27.08</v>
      </c>
      <c r="G256" t="b">
        <v>0</v>
      </c>
      <c r="H256" t="b">
        <v>0</v>
      </c>
    </row>
    <row r="257" spans="1:8" x14ac:dyDescent="0.25">
      <c r="A257" t="s">
        <v>1062</v>
      </c>
      <c r="B257" t="s">
        <v>1047</v>
      </c>
      <c r="C257" t="s">
        <v>1062</v>
      </c>
      <c r="D257">
        <f>INDEX(EconomicStreams!$A:$Z,MATCH(LEFT(C257, FIND(".", C257) - 1), EconomicStreams!$B:$B, 0),MATCH(MID(C257, FIND(".", C257) + 1, 255), EconomicStreams!$1:$1, 0))</f>
        <v>59.948</v>
      </c>
      <c r="G257" t="b">
        <v>0</v>
      </c>
      <c r="H257" t="b">
        <v>0</v>
      </c>
    </row>
    <row r="258" spans="1:8" x14ac:dyDescent="0.25">
      <c r="A258" t="s">
        <v>1063</v>
      </c>
      <c r="B258" t="s">
        <v>1047</v>
      </c>
      <c r="C258" t="s">
        <v>1063</v>
      </c>
      <c r="D258">
        <f>INDEX(EconomicStreams!$A:$Z,MATCH(LEFT(C258, FIND(".", C258) - 1), EconomicStreams!$B:$B, 0),MATCH(MID(C258, FIND(".", C258) + 1, 255), EconomicStreams!$1:$1, 0))</f>
        <v>0</v>
      </c>
      <c r="G258" t="b">
        <v>0</v>
      </c>
      <c r="H258" t="b">
        <v>0</v>
      </c>
    </row>
  </sheetData>
  <dataValidations count="1">
    <dataValidation type="list" sqref="G2:H258" xr:uid="{00000000-0002-0000-1300-000000000000}">
      <formula1>"TRUE,FALSE"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620"/>
  <sheetViews>
    <sheetView workbookViewId="0"/>
  </sheetViews>
  <sheetFormatPr defaultRowHeight="15" x14ac:dyDescent="0.25"/>
  <sheetData>
    <row r="1" spans="1:1" x14ac:dyDescent="0.25">
      <c r="A1" t="s">
        <v>1064</v>
      </c>
    </row>
    <row r="2" spans="1:1" x14ac:dyDescent="0.25">
      <c r="A2" t="s">
        <v>1065</v>
      </c>
    </row>
    <row r="3" spans="1:1" x14ac:dyDescent="0.25">
      <c r="A3" t="s">
        <v>1066</v>
      </c>
    </row>
    <row r="4" spans="1:1" x14ac:dyDescent="0.25">
      <c r="A4" t="s">
        <v>1067</v>
      </c>
    </row>
    <row r="5" spans="1:1" x14ac:dyDescent="0.25">
      <c r="A5" t="s">
        <v>1068</v>
      </c>
    </row>
    <row r="6" spans="1:1" x14ac:dyDescent="0.25">
      <c r="A6" t="s">
        <v>1069</v>
      </c>
    </row>
    <row r="7" spans="1:1" x14ac:dyDescent="0.25">
      <c r="A7" t="s">
        <v>1070</v>
      </c>
    </row>
    <row r="8" spans="1:1" x14ac:dyDescent="0.25">
      <c r="A8" t="s">
        <v>1071</v>
      </c>
    </row>
    <row r="9" spans="1:1" x14ac:dyDescent="0.25">
      <c r="A9" t="s">
        <v>1072</v>
      </c>
    </row>
    <row r="10" spans="1:1" x14ac:dyDescent="0.25">
      <c r="A10" t="s">
        <v>1073</v>
      </c>
    </row>
    <row r="11" spans="1:1" x14ac:dyDescent="0.25">
      <c r="A11" t="s">
        <v>1074</v>
      </c>
    </row>
    <row r="12" spans="1:1" x14ac:dyDescent="0.25">
      <c r="A12" t="s">
        <v>1075</v>
      </c>
    </row>
    <row r="13" spans="1:1" x14ac:dyDescent="0.25">
      <c r="A13" t="s">
        <v>1076</v>
      </c>
    </row>
    <row r="14" spans="1:1" x14ac:dyDescent="0.25">
      <c r="A14" t="s">
        <v>1077</v>
      </c>
    </row>
    <row r="15" spans="1:1" x14ac:dyDescent="0.25">
      <c r="A15" t="s">
        <v>1078</v>
      </c>
    </row>
    <row r="16" spans="1:1" x14ac:dyDescent="0.25">
      <c r="A16" t="s">
        <v>1079</v>
      </c>
    </row>
    <row r="17" spans="1:1" x14ac:dyDescent="0.25">
      <c r="A17" t="s">
        <v>1080</v>
      </c>
    </row>
    <row r="18" spans="1:1" x14ac:dyDescent="0.25">
      <c r="A18" t="s">
        <v>1081</v>
      </c>
    </row>
    <row r="19" spans="1:1" x14ac:dyDescent="0.25">
      <c r="A19" t="s">
        <v>1082</v>
      </c>
    </row>
    <row r="20" spans="1:1" x14ac:dyDescent="0.25">
      <c r="A20" t="s">
        <v>1083</v>
      </c>
    </row>
    <row r="21" spans="1:1" x14ac:dyDescent="0.25">
      <c r="A21" t="s">
        <v>1084</v>
      </c>
    </row>
    <row r="22" spans="1:1" x14ac:dyDescent="0.25">
      <c r="A22" t="s">
        <v>1085</v>
      </c>
    </row>
    <row r="23" spans="1:1" x14ac:dyDescent="0.25">
      <c r="A23" t="s">
        <v>1086</v>
      </c>
    </row>
    <row r="24" spans="1:1" x14ac:dyDescent="0.25">
      <c r="A24" t="s">
        <v>1087</v>
      </c>
    </row>
    <row r="25" spans="1:1" x14ac:dyDescent="0.25">
      <c r="A25" t="s">
        <v>1088</v>
      </c>
    </row>
    <row r="26" spans="1:1" x14ac:dyDescent="0.25">
      <c r="A26" t="s">
        <v>1089</v>
      </c>
    </row>
    <row r="27" spans="1:1" x14ac:dyDescent="0.25">
      <c r="A27" t="s">
        <v>1090</v>
      </c>
    </row>
    <row r="28" spans="1:1" x14ac:dyDescent="0.25">
      <c r="A28" t="s">
        <v>1091</v>
      </c>
    </row>
    <row r="29" spans="1:1" x14ac:dyDescent="0.25">
      <c r="A29" t="s">
        <v>1092</v>
      </c>
    </row>
    <row r="30" spans="1:1" x14ac:dyDescent="0.25">
      <c r="A30" t="s">
        <v>1093</v>
      </c>
    </row>
    <row r="31" spans="1:1" x14ac:dyDescent="0.25">
      <c r="A31" t="s">
        <v>1094</v>
      </c>
    </row>
    <row r="32" spans="1:1" x14ac:dyDescent="0.25">
      <c r="A32" t="s">
        <v>1095</v>
      </c>
    </row>
    <row r="33" spans="1:1" x14ac:dyDescent="0.25">
      <c r="A33" t="s">
        <v>1096</v>
      </c>
    </row>
    <row r="34" spans="1:1" x14ac:dyDescent="0.25">
      <c r="A34" t="s">
        <v>1097</v>
      </c>
    </row>
    <row r="35" spans="1:1" x14ac:dyDescent="0.25">
      <c r="A35" t="s">
        <v>1098</v>
      </c>
    </row>
    <row r="36" spans="1:1" x14ac:dyDescent="0.25">
      <c r="A36" t="s">
        <v>1099</v>
      </c>
    </row>
    <row r="37" spans="1:1" x14ac:dyDescent="0.25">
      <c r="A37" t="s">
        <v>1100</v>
      </c>
    </row>
    <row r="38" spans="1:1" x14ac:dyDescent="0.25">
      <c r="A38" t="s">
        <v>1101</v>
      </c>
    </row>
    <row r="39" spans="1:1" x14ac:dyDescent="0.25">
      <c r="A39" t="s">
        <v>1102</v>
      </c>
    </row>
    <row r="40" spans="1:1" x14ac:dyDescent="0.25">
      <c r="A40" t="s">
        <v>1103</v>
      </c>
    </row>
    <row r="41" spans="1:1" x14ac:dyDescent="0.25">
      <c r="A41" t="s">
        <v>1104</v>
      </c>
    </row>
    <row r="42" spans="1:1" x14ac:dyDescent="0.25">
      <c r="A42" t="s">
        <v>1105</v>
      </c>
    </row>
    <row r="43" spans="1:1" x14ac:dyDescent="0.25">
      <c r="A43" t="s">
        <v>1106</v>
      </c>
    </row>
    <row r="44" spans="1:1" x14ac:dyDescent="0.25">
      <c r="A44" t="s">
        <v>1107</v>
      </c>
    </row>
    <row r="45" spans="1:1" x14ac:dyDescent="0.25">
      <c r="A45" t="s">
        <v>1108</v>
      </c>
    </row>
    <row r="46" spans="1:1" x14ac:dyDescent="0.25">
      <c r="A46" t="s">
        <v>1109</v>
      </c>
    </row>
    <row r="47" spans="1:1" x14ac:dyDescent="0.25">
      <c r="A47" t="s">
        <v>1110</v>
      </c>
    </row>
    <row r="48" spans="1:1" x14ac:dyDescent="0.25">
      <c r="A48" t="s">
        <v>1111</v>
      </c>
    </row>
    <row r="49" spans="1:1" x14ac:dyDescent="0.25">
      <c r="A49" t="s">
        <v>1112</v>
      </c>
    </row>
    <row r="50" spans="1:1" x14ac:dyDescent="0.25">
      <c r="A50" t="s">
        <v>1113</v>
      </c>
    </row>
    <row r="51" spans="1:1" x14ac:dyDescent="0.25">
      <c r="A51" t="s">
        <v>1114</v>
      </c>
    </row>
    <row r="52" spans="1:1" x14ac:dyDescent="0.25">
      <c r="A52" t="s">
        <v>1115</v>
      </c>
    </row>
    <row r="53" spans="1:1" x14ac:dyDescent="0.25">
      <c r="A53" t="s">
        <v>1116</v>
      </c>
    </row>
    <row r="54" spans="1:1" x14ac:dyDescent="0.25">
      <c r="A54" t="s">
        <v>1117</v>
      </c>
    </row>
    <row r="55" spans="1:1" x14ac:dyDescent="0.25">
      <c r="A55" t="s">
        <v>1118</v>
      </c>
    </row>
    <row r="56" spans="1:1" x14ac:dyDescent="0.25">
      <c r="A56" t="s">
        <v>1119</v>
      </c>
    </row>
    <row r="57" spans="1:1" x14ac:dyDescent="0.25">
      <c r="A57" t="s">
        <v>1120</v>
      </c>
    </row>
    <row r="58" spans="1:1" x14ac:dyDescent="0.25">
      <c r="A58" t="s">
        <v>1121</v>
      </c>
    </row>
    <row r="59" spans="1:1" x14ac:dyDescent="0.25">
      <c r="A59" t="s">
        <v>1122</v>
      </c>
    </row>
    <row r="60" spans="1:1" x14ac:dyDescent="0.25">
      <c r="A60" t="s">
        <v>1123</v>
      </c>
    </row>
    <row r="61" spans="1:1" x14ac:dyDescent="0.25">
      <c r="A61" t="s">
        <v>1124</v>
      </c>
    </row>
    <row r="62" spans="1:1" x14ac:dyDescent="0.25">
      <c r="A62" t="s">
        <v>1125</v>
      </c>
    </row>
    <row r="63" spans="1:1" x14ac:dyDescent="0.25">
      <c r="A63" t="s">
        <v>1126</v>
      </c>
    </row>
    <row r="64" spans="1:1" x14ac:dyDescent="0.25">
      <c r="A64" t="s">
        <v>1127</v>
      </c>
    </row>
    <row r="65" spans="1:1" x14ac:dyDescent="0.25">
      <c r="A65" t="s">
        <v>1128</v>
      </c>
    </row>
    <row r="66" spans="1:1" x14ac:dyDescent="0.25">
      <c r="A66" t="s">
        <v>1129</v>
      </c>
    </row>
    <row r="67" spans="1:1" x14ac:dyDescent="0.25">
      <c r="A67" t="s">
        <v>1130</v>
      </c>
    </row>
    <row r="68" spans="1:1" x14ac:dyDescent="0.25">
      <c r="A68" t="s">
        <v>1131</v>
      </c>
    </row>
    <row r="69" spans="1:1" x14ac:dyDescent="0.25">
      <c r="A69" t="s">
        <v>1132</v>
      </c>
    </row>
    <row r="70" spans="1:1" x14ac:dyDescent="0.25">
      <c r="A70" t="s">
        <v>1133</v>
      </c>
    </row>
    <row r="71" spans="1:1" x14ac:dyDescent="0.25">
      <c r="A71" t="s">
        <v>1134</v>
      </c>
    </row>
    <row r="72" spans="1:1" x14ac:dyDescent="0.25">
      <c r="A72" t="s">
        <v>1135</v>
      </c>
    </row>
    <row r="73" spans="1:1" x14ac:dyDescent="0.25">
      <c r="A73" t="s">
        <v>1136</v>
      </c>
    </row>
    <row r="74" spans="1:1" x14ac:dyDescent="0.25">
      <c r="A74" t="s">
        <v>1137</v>
      </c>
    </row>
    <row r="75" spans="1:1" x14ac:dyDescent="0.25">
      <c r="A75" t="s">
        <v>1138</v>
      </c>
    </row>
    <row r="76" spans="1:1" x14ac:dyDescent="0.25">
      <c r="A76" t="s">
        <v>1139</v>
      </c>
    </row>
    <row r="77" spans="1:1" x14ac:dyDescent="0.25">
      <c r="A77" t="s">
        <v>1140</v>
      </c>
    </row>
    <row r="78" spans="1:1" x14ac:dyDescent="0.25">
      <c r="A78" t="s">
        <v>1141</v>
      </c>
    </row>
    <row r="79" spans="1:1" x14ac:dyDescent="0.25">
      <c r="A79" t="s">
        <v>1142</v>
      </c>
    </row>
    <row r="80" spans="1:1" x14ac:dyDescent="0.25">
      <c r="A80" t="s">
        <v>1143</v>
      </c>
    </row>
    <row r="81" spans="1:1" x14ac:dyDescent="0.25">
      <c r="A81" t="s">
        <v>1144</v>
      </c>
    </row>
    <row r="82" spans="1:1" x14ac:dyDescent="0.25">
      <c r="A82" t="s">
        <v>1145</v>
      </c>
    </row>
    <row r="83" spans="1:1" x14ac:dyDescent="0.25">
      <c r="A83" t="s">
        <v>1146</v>
      </c>
    </row>
    <row r="84" spans="1:1" x14ac:dyDescent="0.25">
      <c r="A84" t="s">
        <v>1147</v>
      </c>
    </row>
    <row r="85" spans="1:1" x14ac:dyDescent="0.25">
      <c r="A85" t="s">
        <v>1148</v>
      </c>
    </row>
    <row r="86" spans="1:1" x14ac:dyDescent="0.25">
      <c r="A86" t="s">
        <v>1149</v>
      </c>
    </row>
    <row r="87" spans="1:1" x14ac:dyDescent="0.25">
      <c r="A87" t="s">
        <v>1150</v>
      </c>
    </row>
    <row r="88" spans="1:1" x14ac:dyDescent="0.25">
      <c r="A88" t="s">
        <v>1151</v>
      </c>
    </row>
    <row r="89" spans="1:1" x14ac:dyDescent="0.25">
      <c r="A89" t="s">
        <v>1152</v>
      </c>
    </row>
    <row r="90" spans="1:1" x14ac:dyDescent="0.25">
      <c r="A90" t="s">
        <v>1153</v>
      </c>
    </row>
    <row r="91" spans="1:1" x14ac:dyDescent="0.25">
      <c r="A91" t="s">
        <v>1154</v>
      </c>
    </row>
    <row r="92" spans="1:1" x14ac:dyDescent="0.25">
      <c r="A92" t="s">
        <v>1155</v>
      </c>
    </row>
    <row r="93" spans="1:1" x14ac:dyDescent="0.25">
      <c r="A93" t="s">
        <v>1156</v>
      </c>
    </row>
    <row r="94" spans="1:1" x14ac:dyDescent="0.25">
      <c r="A94" t="s">
        <v>1157</v>
      </c>
    </row>
    <row r="95" spans="1:1" x14ac:dyDescent="0.25">
      <c r="A95" t="s">
        <v>1158</v>
      </c>
    </row>
    <row r="96" spans="1:1" x14ac:dyDescent="0.25">
      <c r="A96" t="s">
        <v>1159</v>
      </c>
    </row>
    <row r="97" spans="1:1" x14ac:dyDescent="0.25">
      <c r="A97" t="s">
        <v>1160</v>
      </c>
    </row>
    <row r="98" spans="1:1" x14ac:dyDescent="0.25">
      <c r="A98" t="s">
        <v>1161</v>
      </c>
    </row>
    <row r="99" spans="1:1" x14ac:dyDescent="0.25">
      <c r="A99" t="s">
        <v>1162</v>
      </c>
    </row>
    <row r="100" spans="1:1" x14ac:dyDescent="0.25">
      <c r="A100" t="s">
        <v>1163</v>
      </c>
    </row>
    <row r="101" spans="1:1" x14ac:dyDescent="0.25">
      <c r="A101" t="s">
        <v>1164</v>
      </c>
    </row>
    <row r="102" spans="1:1" x14ac:dyDescent="0.25">
      <c r="A102" t="s">
        <v>1165</v>
      </c>
    </row>
    <row r="103" spans="1:1" x14ac:dyDescent="0.25">
      <c r="A103" t="s">
        <v>1166</v>
      </c>
    </row>
    <row r="104" spans="1:1" x14ac:dyDescent="0.25">
      <c r="A104" t="s">
        <v>1167</v>
      </c>
    </row>
    <row r="105" spans="1:1" x14ac:dyDescent="0.25">
      <c r="A105" t="s">
        <v>1168</v>
      </c>
    </row>
    <row r="106" spans="1:1" x14ac:dyDescent="0.25">
      <c r="A106" t="s">
        <v>1169</v>
      </c>
    </row>
    <row r="107" spans="1:1" x14ac:dyDescent="0.25">
      <c r="A107" t="s">
        <v>1170</v>
      </c>
    </row>
    <row r="108" spans="1:1" x14ac:dyDescent="0.25">
      <c r="A108" t="s">
        <v>1171</v>
      </c>
    </row>
    <row r="109" spans="1:1" x14ac:dyDescent="0.25">
      <c r="A109" t="s">
        <v>1172</v>
      </c>
    </row>
    <row r="110" spans="1:1" x14ac:dyDescent="0.25">
      <c r="A110" t="s">
        <v>1173</v>
      </c>
    </row>
    <row r="111" spans="1:1" x14ac:dyDescent="0.25">
      <c r="A111" t="s">
        <v>1174</v>
      </c>
    </row>
    <row r="112" spans="1:1" x14ac:dyDescent="0.25">
      <c r="A112" t="s">
        <v>1175</v>
      </c>
    </row>
    <row r="113" spans="1:1" x14ac:dyDescent="0.25">
      <c r="A113" t="s">
        <v>1176</v>
      </c>
    </row>
    <row r="114" spans="1:1" x14ac:dyDescent="0.25">
      <c r="A114" t="s">
        <v>1177</v>
      </c>
    </row>
    <row r="115" spans="1:1" x14ac:dyDescent="0.25">
      <c r="A115" t="s">
        <v>1178</v>
      </c>
    </row>
    <row r="116" spans="1:1" x14ac:dyDescent="0.25">
      <c r="A116" t="s">
        <v>1179</v>
      </c>
    </row>
    <row r="117" spans="1:1" x14ac:dyDescent="0.25">
      <c r="A117" t="s">
        <v>1180</v>
      </c>
    </row>
    <row r="118" spans="1:1" x14ac:dyDescent="0.25">
      <c r="A118" t="s">
        <v>1181</v>
      </c>
    </row>
    <row r="119" spans="1:1" x14ac:dyDescent="0.25">
      <c r="A119" t="s">
        <v>1182</v>
      </c>
    </row>
    <row r="120" spans="1:1" x14ac:dyDescent="0.25">
      <c r="A120" t="s">
        <v>1183</v>
      </c>
    </row>
    <row r="121" spans="1:1" x14ac:dyDescent="0.25">
      <c r="A121" t="s">
        <v>1184</v>
      </c>
    </row>
    <row r="122" spans="1:1" x14ac:dyDescent="0.25">
      <c r="A122" t="s">
        <v>1185</v>
      </c>
    </row>
    <row r="123" spans="1:1" x14ac:dyDescent="0.25">
      <c r="A123" t="s">
        <v>1186</v>
      </c>
    </row>
    <row r="124" spans="1:1" x14ac:dyDescent="0.25">
      <c r="A124" t="s">
        <v>1187</v>
      </c>
    </row>
    <row r="125" spans="1:1" x14ac:dyDescent="0.25">
      <c r="A125" t="s">
        <v>1188</v>
      </c>
    </row>
    <row r="126" spans="1:1" x14ac:dyDescent="0.25">
      <c r="A126" t="s">
        <v>1189</v>
      </c>
    </row>
    <row r="127" spans="1:1" x14ac:dyDescent="0.25">
      <c r="A127" t="s">
        <v>1190</v>
      </c>
    </row>
    <row r="128" spans="1:1" x14ac:dyDescent="0.25">
      <c r="A128" t="s">
        <v>1191</v>
      </c>
    </row>
    <row r="129" spans="1:1" x14ac:dyDescent="0.25">
      <c r="A129" t="s">
        <v>1192</v>
      </c>
    </row>
    <row r="130" spans="1:1" x14ac:dyDescent="0.25">
      <c r="A130" t="s">
        <v>1193</v>
      </c>
    </row>
    <row r="131" spans="1:1" x14ac:dyDescent="0.25">
      <c r="A131" t="s">
        <v>1194</v>
      </c>
    </row>
    <row r="132" spans="1:1" x14ac:dyDescent="0.25">
      <c r="A132" t="s">
        <v>1195</v>
      </c>
    </row>
    <row r="133" spans="1:1" x14ac:dyDescent="0.25">
      <c r="A133" t="s">
        <v>1196</v>
      </c>
    </row>
    <row r="134" spans="1:1" x14ac:dyDescent="0.25">
      <c r="A134" t="s">
        <v>1197</v>
      </c>
    </row>
    <row r="135" spans="1:1" x14ac:dyDescent="0.25">
      <c r="A135" t="s">
        <v>1198</v>
      </c>
    </row>
    <row r="136" spans="1:1" x14ac:dyDescent="0.25">
      <c r="A136" t="s">
        <v>1199</v>
      </c>
    </row>
    <row r="137" spans="1:1" x14ac:dyDescent="0.25">
      <c r="A137" t="s">
        <v>1200</v>
      </c>
    </row>
    <row r="138" spans="1:1" x14ac:dyDescent="0.25">
      <c r="A138" t="s">
        <v>1201</v>
      </c>
    </row>
    <row r="139" spans="1:1" x14ac:dyDescent="0.25">
      <c r="A139" t="s">
        <v>1202</v>
      </c>
    </row>
    <row r="140" spans="1:1" x14ac:dyDescent="0.25">
      <c r="A140" t="s">
        <v>1203</v>
      </c>
    </row>
    <row r="141" spans="1:1" x14ac:dyDescent="0.25">
      <c r="A141" t="s">
        <v>1204</v>
      </c>
    </row>
    <row r="142" spans="1:1" x14ac:dyDescent="0.25">
      <c r="A142" t="s">
        <v>1205</v>
      </c>
    </row>
    <row r="143" spans="1:1" x14ac:dyDescent="0.25">
      <c r="A143" t="s">
        <v>1206</v>
      </c>
    </row>
    <row r="144" spans="1:1" x14ac:dyDescent="0.25">
      <c r="A144" t="s">
        <v>1207</v>
      </c>
    </row>
    <row r="145" spans="1:1" x14ac:dyDescent="0.25">
      <c r="A145" t="s">
        <v>1208</v>
      </c>
    </row>
    <row r="146" spans="1:1" x14ac:dyDescent="0.25">
      <c r="A146" t="s">
        <v>1209</v>
      </c>
    </row>
    <row r="147" spans="1:1" x14ac:dyDescent="0.25">
      <c r="A147" t="s">
        <v>1210</v>
      </c>
    </row>
    <row r="148" spans="1:1" x14ac:dyDescent="0.25">
      <c r="A148" t="s">
        <v>1211</v>
      </c>
    </row>
    <row r="149" spans="1:1" x14ac:dyDescent="0.25">
      <c r="A149" t="s">
        <v>1212</v>
      </c>
    </row>
    <row r="150" spans="1:1" x14ac:dyDescent="0.25">
      <c r="A150" t="s">
        <v>1213</v>
      </c>
    </row>
    <row r="151" spans="1:1" x14ac:dyDescent="0.25">
      <c r="A151" t="s">
        <v>1214</v>
      </c>
    </row>
    <row r="152" spans="1:1" x14ac:dyDescent="0.25">
      <c r="A152" t="s">
        <v>1215</v>
      </c>
    </row>
    <row r="153" spans="1:1" x14ac:dyDescent="0.25">
      <c r="A153" t="s">
        <v>1216</v>
      </c>
    </row>
    <row r="154" spans="1:1" x14ac:dyDescent="0.25">
      <c r="A154" t="s">
        <v>1217</v>
      </c>
    </row>
    <row r="155" spans="1:1" x14ac:dyDescent="0.25">
      <c r="A155" t="s">
        <v>1218</v>
      </c>
    </row>
    <row r="156" spans="1:1" x14ac:dyDescent="0.25">
      <c r="A156" t="s">
        <v>1219</v>
      </c>
    </row>
    <row r="157" spans="1:1" x14ac:dyDescent="0.25">
      <c r="A157" t="s">
        <v>1220</v>
      </c>
    </row>
    <row r="158" spans="1:1" x14ac:dyDescent="0.25">
      <c r="A158" t="s">
        <v>1221</v>
      </c>
    </row>
    <row r="159" spans="1:1" x14ac:dyDescent="0.25">
      <c r="A159" t="s">
        <v>1222</v>
      </c>
    </row>
    <row r="160" spans="1:1" x14ac:dyDescent="0.25">
      <c r="A160" t="s">
        <v>1223</v>
      </c>
    </row>
    <row r="161" spans="1:1" x14ac:dyDescent="0.25">
      <c r="A161" t="s">
        <v>1224</v>
      </c>
    </row>
    <row r="162" spans="1:1" x14ac:dyDescent="0.25">
      <c r="A162" t="s">
        <v>1225</v>
      </c>
    </row>
    <row r="163" spans="1:1" x14ac:dyDescent="0.25">
      <c r="A163" t="s">
        <v>1226</v>
      </c>
    </row>
    <row r="164" spans="1:1" x14ac:dyDescent="0.25">
      <c r="A164" t="s">
        <v>1227</v>
      </c>
    </row>
    <row r="165" spans="1:1" x14ac:dyDescent="0.25">
      <c r="A165" t="s">
        <v>1228</v>
      </c>
    </row>
    <row r="166" spans="1:1" x14ac:dyDescent="0.25">
      <c r="A166" t="s">
        <v>1229</v>
      </c>
    </row>
    <row r="167" spans="1:1" x14ac:dyDescent="0.25">
      <c r="A167" t="s">
        <v>1230</v>
      </c>
    </row>
    <row r="168" spans="1:1" x14ac:dyDescent="0.25">
      <c r="A168" t="s">
        <v>1231</v>
      </c>
    </row>
    <row r="169" spans="1:1" x14ac:dyDescent="0.25">
      <c r="A169" t="s">
        <v>1232</v>
      </c>
    </row>
    <row r="170" spans="1:1" x14ac:dyDescent="0.25">
      <c r="A170" t="s">
        <v>1233</v>
      </c>
    </row>
    <row r="171" spans="1:1" x14ac:dyDescent="0.25">
      <c r="A171" t="s">
        <v>1234</v>
      </c>
    </row>
    <row r="172" spans="1:1" x14ac:dyDescent="0.25">
      <c r="A172" t="s">
        <v>1235</v>
      </c>
    </row>
    <row r="173" spans="1:1" x14ac:dyDescent="0.25">
      <c r="A173" t="s">
        <v>1236</v>
      </c>
    </row>
    <row r="174" spans="1:1" x14ac:dyDescent="0.25">
      <c r="A174" t="s">
        <v>1237</v>
      </c>
    </row>
    <row r="175" spans="1:1" x14ac:dyDescent="0.25">
      <c r="A175" t="s">
        <v>1238</v>
      </c>
    </row>
    <row r="176" spans="1:1" x14ac:dyDescent="0.25">
      <c r="A176" t="s">
        <v>1239</v>
      </c>
    </row>
    <row r="177" spans="1:1" x14ac:dyDescent="0.25">
      <c r="A177" t="s">
        <v>1240</v>
      </c>
    </row>
    <row r="178" spans="1:1" x14ac:dyDescent="0.25">
      <c r="A178" t="s">
        <v>1241</v>
      </c>
    </row>
    <row r="179" spans="1:1" x14ac:dyDescent="0.25">
      <c r="A179" t="s">
        <v>1242</v>
      </c>
    </row>
    <row r="180" spans="1:1" x14ac:dyDescent="0.25">
      <c r="A180" t="s">
        <v>1243</v>
      </c>
    </row>
    <row r="181" spans="1:1" x14ac:dyDescent="0.25">
      <c r="A181" t="s">
        <v>1244</v>
      </c>
    </row>
    <row r="182" spans="1:1" x14ac:dyDescent="0.25">
      <c r="A182" t="s">
        <v>1245</v>
      </c>
    </row>
    <row r="183" spans="1:1" x14ac:dyDescent="0.25">
      <c r="A183" t="s">
        <v>1246</v>
      </c>
    </row>
    <row r="184" spans="1:1" x14ac:dyDescent="0.25">
      <c r="A184" t="s">
        <v>1247</v>
      </c>
    </row>
    <row r="185" spans="1:1" x14ac:dyDescent="0.25">
      <c r="A185" t="s">
        <v>1248</v>
      </c>
    </row>
    <row r="186" spans="1:1" x14ac:dyDescent="0.25">
      <c r="A186" t="s">
        <v>1249</v>
      </c>
    </row>
    <row r="187" spans="1:1" x14ac:dyDescent="0.25">
      <c r="A187" t="s">
        <v>1250</v>
      </c>
    </row>
    <row r="188" spans="1:1" x14ac:dyDescent="0.25">
      <c r="A188" t="s">
        <v>1251</v>
      </c>
    </row>
    <row r="189" spans="1:1" x14ac:dyDescent="0.25">
      <c r="A189" t="s">
        <v>1252</v>
      </c>
    </row>
    <row r="190" spans="1:1" x14ac:dyDescent="0.25">
      <c r="A190" t="s">
        <v>1253</v>
      </c>
    </row>
    <row r="191" spans="1:1" x14ac:dyDescent="0.25">
      <c r="A191" t="s">
        <v>1254</v>
      </c>
    </row>
    <row r="192" spans="1:1" x14ac:dyDescent="0.25">
      <c r="A192" t="s">
        <v>1255</v>
      </c>
    </row>
    <row r="193" spans="1:1" x14ac:dyDescent="0.25">
      <c r="A193" t="s">
        <v>1256</v>
      </c>
    </row>
    <row r="194" spans="1:1" x14ac:dyDescent="0.25">
      <c r="A194" t="s">
        <v>1257</v>
      </c>
    </row>
    <row r="195" spans="1:1" x14ac:dyDescent="0.25">
      <c r="A195" t="s">
        <v>1258</v>
      </c>
    </row>
    <row r="196" spans="1:1" x14ac:dyDescent="0.25">
      <c r="A196" t="s">
        <v>1259</v>
      </c>
    </row>
    <row r="197" spans="1:1" x14ac:dyDescent="0.25">
      <c r="A197" t="s">
        <v>1260</v>
      </c>
    </row>
    <row r="198" spans="1:1" x14ac:dyDescent="0.25">
      <c r="A198" t="s">
        <v>1261</v>
      </c>
    </row>
    <row r="199" spans="1:1" x14ac:dyDescent="0.25">
      <c r="A199" t="s">
        <v>1262</v>
      </c>
    </row>
    <row r="200" spans="1:1" x14ac:dyDescent="0.25">
      <c r="A200" t="s">
        <v>1263</v>
      </c>
    </row>
    <row r="201" spans="1:1" x14ac:dyDescent="0.25">
      <c r="A201" t="s">
        <v>1264</v>
      </c>
    </row>
    <row r="202" spans="1:1" x14ac:dyDescent="0.25">
      <c r="A202" t="s">
        <v>1265</v>
      </c>
    </row>
    <row r="203" spans="1:1" x14ac:dyDescent="0.25">
      <c r="A203" t="s">
        <v>1266</v>
      </c>
    </row>
    <row r="204" spans="1:1" x14ac:dyDescent="0.25">
      <c r="A204" t="s">
        <v>1267</v>
      </c>
    </row>
    <row r="205" spans="1:1" x14ac:dyDescent="0.25">
      <c r="A205" t="s">
        <v>1268</v>
      </c>
    </row>
    <row r="206" spans="1:1" x14ac:dyDescent="0.25">
      <c r="A206" t="s">
        <v>1269</v>
      </c>
    </row>
    <row r="207" spans="1:1" x14ac:dyDescent="0.25">
      <c r="A207" t="s">
        <v>1270</v>
      </c>
    </row>
    <row r="208" spans="1:1" x14ac:dyDescent="0.25">
      <c r="A208" t="s">
        <v>1271</v>
      </c>
    </row>
    <row r="209" spans="1:1" x14ac:dyDescent="0.25">
      <c r="A209" t="s">
        <v>1272</v>
      </c>
    </row>
    <row r="210" spans="1:1" x14ac:dyDescent="0.25">
      <c r="A210" t="s">
        <v>1273</v>
      </c>
    </row>
    <row r="211" spans="1:1" x14ac:dyDescent="0.25">
      <c r="A211" t="s">
        <v>1274</v>
      </c>
    </row>
    <row r="212" spans="1:1" x14ac:dyDescent="0.25">
      <c r="A212" t="s">
        <v>1275</v>
      </c>
    </row>
    <row r="213" spans="1:1" x14ac:dyDescent="0.25">
      <c r="A213" t="s">
        <v>1276</v>
      </c>
    </row>
    <row r="214" spans="1:1" x14ac:dyDescent="0.25">
      <c r="A214" t="s">
        <v>1277</v>
      </c>
    </row>
    <row r="215" spans="1:1" x14ac:dyDescent="0.25">
      <c r="A215" t="s">
        <v>1278</v>
      </c>
    </row>
    <row r="216" spans="1:1" x14ac:dyDescent="0.25">
      <c r="A216" t="s">
        <v>1279</v>
      </c>
    </row>
    <row r="217" spans="1:1" x14ac:dyDescent="0.25">
      <c r="A217" t="s">
        <v>1280</v>
      </c>
    </row>
    <row r="218" spans="1:1" x14ac:dyDescent="0.25">
      <c r="A218" t="s">
        <v>1281</v>
      </c>
    </row>
    <row r="219" spans="1:1" x14ac:dyDescent="0.25">
      <c r="A219" t="s">
        <v>1282</v>
      </c>
    </row>
    <row r="220" spans="1:1" x14ac:dyDescent="0.25">
      <c r="A220" t="s">
        <v>1283</v>
      </c>
    </row>
    <row r="221" spans="1:1" x14ac:dyDescent="0.25">
      <c r="A221" t="s">
        <v>1284</v>
      </c>
    </row>
    <row r="222" spans="1:1" x14ac:dyDescent="0.25">
      <c r="A222" t="s">
        <v>1285</v>
      </c>
    </row>
    <row r="223" spans="1:1" x14ac:dyDescent="0.25">
      <c r="A223" t="s">
        <v>1286</v>
      </c>
    </row>
    <row r="224" spans="1:1" x14ac:dyDescent="0.25">
      <c r="A224" t="s">
        <v>1287</v>
      </c>
    </row>
    <row r="225" spans="1:1" x14ac:dyDescent="0.25">
      <c r="A225" t="s">
        <v>1288</v>
      </c>
    </row>
    <row r="226" spans="1:1" x14ac:dyDescent="0.25">
      <c r="A226" t="s">
        <v>1289</v>
      </c>
    </row>
    <row r="227" spans="1:1" x14ac:dyDescent="0.25">
      <c r="A227" t="s">
        <v>1290</v>
      </c>
    </row>
    <row r="228" spans="1:1" x14ac:dyDescent="0.25">
      <c r="A228" t="s">
        <v>1291</v>
      </c>
    </row>
    <row r="229" spans="1:1" x14ac:dyDescent="0.25">
      <c r="A229" t="s">
        <v>1292</v>
      </c>
    </row>
    <row r="230" spans="1:1" x14ac:dyDescent="0.25">
      <c r="A230" t="s">
        <v>1293</v>
      </c>
    </row>
    <row r="231" spans="1:1" x14ac:dyDescent="0.25">
      <c r="A231" t="s">
        <v>1294</v>
      </c>
    </row>
    <row r="232" spans="1:1" x14ac:dyDescent="0.25">
      <c r="A232" t="s">
        <v>1295</v>
      </c>
    </row>
    <row r="233" spans="1:1" x14ac:dyDescent="0.25">
      <c r="A233" t="s">
        <v>1296</v>
      </c>
    </row>
    <row r="234" spans="1:1" x14ac:dyDescent="0.25">
      <c r="A234" t="s">
        <v>1297</v>
      </c>
    </row>
    <row r="235" spans="1:1" x14ac:dyDescent="0.25">
      <c r="A235" t="s">
        <v>1298</v>
      </c>
    </row>
    <row r="236" spans="1:1" x14ac:dyDescent="0.25">
      <c r="A236" t="s">
        <v>1299</v>
      </c>
    </row>
    <row r="237" spans="1:1" x14ac:dyDescent="0.25">
      <c r="A237" t="s">
        <v>1300</v>
      </c>
    </row>
    <row r="238" spans="1:1" x14ac:dyDescent="0.25">
      <c r="A238" t="s">
        <v>1301</v>
      </c>
    </row>
    <row r="239" spans="1:1" x14ac:dyDescent="0.25">
      <c r="A239" t="s">
        <v>1302</v>
      </c>
    </row>
    <row r="240" spans="1:1" x14ac:dyDescent="0.25">
      <c r="A240" t="s">
        <v>1303</v>
      </c>
    </row>
    <row r="241" spans="1:1" x14ac:dyDescent="0.25">
      <c r="A241" t="s">
        <v>1304</v>
      </c>
    </row>
    <row r="242" spans="1:1" x14ac:dyDescent="0.25">
      <c r="A242" t="s">
        <v>1305</v>
      </c>
    </row>
    <row r="243" spans="1:1" x14ac:dyDescent="0.25">
      <c r="A243" t="s">
        <v>1306</v>
      </c>
    </row>
    <row r="244" spans="1:1" x14ac:dyDescent="0.25">
      <c r="A244" t="s">
        <v>1307</v>
      </c>
    </row>
    <row r="245" spans="1:1" x14ac:dyDescent="0.25">
      <c r="A245" t="s">
        <v>1308</v>
      </c>
    </row>
    <row r="246" spans="1:1" x14ac:dyDescent="0.25">
      <c r="A246" t="s">
        <v>1309</v>
      </c>
    </row>
    <row r="247" spans="1:1" x14ac:dyDescent="0.25">
      <c r="A247" t="s">
        <v>1310</v>
      </c>
    </row>
    <row r="248" spans="1:1" x14ac:dyDescent="0.25">
      <c r="A248" t="s">
        <v>1311</v>
      </c>
    </row>
    <row r="249" spans="1:1" x14ac:dyDescent="0.25">
      <c r="A249" t="s">
        <v>1312</v>
      </c>
    </row>
    <row r="250" spans="1:1" x14ac:dyDescent="0.25">
      <c r="A250" t="s">
        <v>1313</v>
      </c>
    </row>
    <row r="251" spans="1:1" x14ac:dyDescent="0.25">
      <c r="A251" t="s">
        <v>1314</v>
      </c>
    </row>
    <row r="252" spans="1:1" x14ac:dyDescent="0.25">
      <c r="A252" t="s">
        <v>1315</v>
      </c>
    </row>
    <row r="253" spans="1:1" x14ac:dyDescent="0.25">
      <c r="A253" t="s">
        <v>1316</v>
      </c>
    </row>
    <row r="254" spans="1:1" x14ac:dyDescent="0.25">
      <c r="A254" t="s">
        <v>1317</v>
      </c>
    </row>
    <row r="255" spans="1:1" x14ac:dyDescent="0.25">
      <c r="A255" t="s">
        <v>1318</v>
      </c>
    </row>
    <row r="256" spans="1:1" x14ac:dyDescent="0.25">
      <c r="A256" t="s">
        <v>1319</v>
      </c>
    </row>
    <row r="257" spans="1:1" x14ac:dyDescent="0.25">
      <c r="A257" t="s">
        <v>1320</v>
      </c>
    </row>
    <row r="258" spans="1:1" x14ac:dyDescent="0.25">
      <c r="A258" t="s">
        <v>1321</v>
      </c>
    </row>
    <row r="259" spans="1:1" x14ac:dyDescent="0.25">
      <c r="A259" t="s">
        <v>1322</v>
      </c>
    </row>
    <row r="260" spans="1:1" x14ac:dyDescent="0.25">
      <c r="A260" t="s">
        <v>1323</v>
      </c>
    </row>
    <row r="261" spans="1:1" x14ac:dyDescent="0.25">
      <c r="A261" t="s">
        <v>1324</v>
      </c>
    </row>
    <row r="262" spans="1:1" x14ac:dyDescent="0.25">
      <c r="A262" t="s">
        <v>1325</v>
      </c>
    </row>
    <row r="263" spans="1:1" x14ac:dyDescent="0.25">
      <c r="A263" t="s">
        <v>1326</v>
      </c>
    </row>
    <row r="264" spans="1:1" x14ac:dyDescent="0.25">
      <c r="A264" t="s">
        <v>1327</v>
      </c>
    </row>
    <row r="265" spans="1:1" x14ac:dyDescent="0.25">
      <c r="A265" t="s">
        <v>1328</v>
      </c>
    </row>
    <row r="266" spans="1:1" x14ac:dyDescent="0.25">
      <c r="A266" t="s">
        <v>1329</v>
      </c>
    </row>
    <row r="267" spans="1:1" x14ac:dyDescent="0.25">
      <c r="A267" t="s">
        <v>1330</v>
      </c>
    </row>
    <row r="268" spans="1:1" x14ac:dyDescent="0.25">
      <c r="A268" t="s">
        <v>1331</v>
      </c>
    </row>
    <row r="269" spans="1:1" x14ac:dyDescent="0.25">
      <c r="A269" t="s">
        <v>1332</v>
      </c>
    </row>
    <row r="270" spans="1:1" x14ac:dyDescent="0.25">
      <c r="A270" t="s">
        <v>1333</v>
      </c>
    </row>
    <row r="271" spans="1:1" x14ac:dyDescent="0.25">
      <c r="A271" t="s">
        <v>1334</v>
      </c>
    </row>
    <row r="272" spans="1:1" x14ac:dyDescent="0.25">
      <c r="A272" t="s">
        <v>1335</v>
      </c>
    </row>
    <row r="273" spans="1:1" x14ac:dyDescent="0.25">
      <c r="A273" t="s">
        <v>1336</v>
      </c>
    </row>
    <row r="274" spans="1:1" x14ac:dyDescent="0.25">
      <c r="A274" t="s">
        <v>1337</v>
      </c>
    </row>
    <row r="275" spans="1:1" x14ac:dyDescent="0.25">
      <c r="A275" t="s">
        <v>1338</v>
      </c>
    </row>
    <row r="276" spans="1:1" x14ac:dyDescent="0.25">
      <c r="A276" t="s">
        <v>1339</v>
      </c>
    </row>
    <row r="277" spans="1:1" x14ac:dyDescent="0.25">
      <c r="A277" t="s">
        <v>1340</v>
      </c>
    </row>
    <row r="278" spans="1:1" x14ac:dyDescent="0.25">
      <c r="A278" t="s">
        <v>1341</v>
      </c>
    </row>
    <row r="279" spans="1:1" x14ac:dyDescent="0.25">
      <c r="A279" t="s">
        <v>1342</v>
      </c>
    </row>
    <row r="280" spans="1:1" x14ac:dyDescent="0.25">
      <c r="A280" t="s">
        <v>1343</v>
      </c>
    </row>
    <row r="281" spans="1:1" x14ac:dyDescent="0.25">
      <c r="A281" t="s">
        <v>1344</v>
      </c>
    </row>
    <row r="282" spans="1:1" x14ac:dyDescent="0.25">
      <c r="A282" t="s">
        <v>1345</v>
      </c>
    </row>
    <row r="283" spans="1:1" x14ac:dyDescent="0.25">
      <c r="A283" t="s">
        <v>1346</v>
      </c>
    </row>
    <row r="284" spans="1:1" x14ac:dyDescent="0.25">
      <c r="A284" t="s">
        <v>1347</v>
      </c>
    </row>
    <row r="285" spans="1:1" x14ac:dyDescent="0.25">
      <c r="A285" t="s">
        <v>1348</v>
      </c>
    </row>
    <row r="286" spans="1:1" x14ac:dyDescent="0.25">
      <c r="A286" t="s">
        <v>1349</v>
      </c>
    </row>
    <row r="287" spans="1:1" x14ac:dyDescent="0.25">
      <c r="A287" t="s">
        <v>1350</v>
      </c>
    </row>
    <row r="288" spans="1:1" x14ac:dyDescent="0.25">
      <c r="A288" t="s">
        <v>1351</v>
      </c>
    </row>
    <row r="289" spans="1:1" x14ac:dyDescent="0.25">
      <c r="A289" t="s">
        <v>1352</v>
      </c>
    </row>
    <row r="290" spans="1:1" x14ac:dyDescent="0.25">
      <c r="A290" t="s">
        <v>1353</v>
      </c>
    </row>
    <row r="291" spans="1:1" x14ac:dyDescent="0.25">
      <c r="A291" t="s">
        <v>1354</v>
      </c>
    </row>
    <row r="292" spans="1:1" x14ac:dyDescent="0.25">
      <c r="A292" t="s">
        <v>1355</v>
      </c>
    </row>
    <row r="293" spans="1:1" x14ac:dyDescent="0.25">
      <c r="A293" t="s">
        <v>1356</v>
      </c>
    </row>
    <row r="294" spans="1:1" x14ac:dyDescent="0.25">
      <c r="A294" t="s">
        <v>1357</v>
      </c>
    </row>
    <row r="295" spans="1:1" x14ac:dyDescent="0.25">
      <c r="A295" t="s">
        <v>1358</v>
      </c>
    </row>
    <row r="296" spans="1:1" x14ac:dyDescent="0.25">
      <c r="A296" t="s">
        <v>1359</v>
      </c>
    </row>
    <row r="297" spans="1:1" x14ac:dyDescent="0.25">
      <c r="A297" t="s">
        <v>1360</v>
      </c>
    </row>
    <row r="298" spans="1:1" x14ac:dyDescent="0.25">
      <c r="A298" t="s">
        <v>1361</v>
      </c>
    </row>
    <row r="299" spans="1:1" x14ac:dyDescent="0.25">
      <c r="A299" t="s">
        <v>1362</v>
      </c>
    </row>
    <row r="300" spans="1:1" x14ac:dyDescent="0.25">
      <c r="A300" t="s">
        <v>1363</v>
      </c>
    </row>
    <row r="301" spans="1:1" x14ac:dyDescent="0.25">
      <c r="A301" t="s">
        <v>1364</v>
      </c>
    </row>
    <row r="302" spans="1:1" x14ac:dyDescent="0.25">
      <c r="A302" t="s">
        <v>1365</v>
      </c>
    </row>
    <row r="303" spans="1:1" x14ac:dyDescent="0.25">
      <c r="A303" t="s">
        <v>1366</v>
      </c>
    </row>
    <row r="304" spans="1:1" x14ac:dyDescent="0.25">
      <c r="A304" t="s">
        <v>1367</v>
      </c>
    </row>
    <row r="305" spans="1:1" x14ac:dyDescent="0.25">
      <c r="A305" t="s">
        <v>1368</v>
      </c>
    </row>
    <row r="306" spans="1:1" x14ac:dyDescent="0.25">
      <c r="A306" t="s">
        <v>1369</v>
      </c>
    </row>
    <row r="307" spans="1:1" x14ac:dyDescent="0.25">
      <c r="A307" t="s">
        <v>1370</v>
      </c>
    </row>
    <row r="308" spans="1:1" x14ac:dyDescent="0.25">
      <c r="A308" t="s">
        <v>1371</v>
      </c>
    </row>
    <row r="309" spans="1:1" x14ac:dyDescent="0.25">
      <c r="A309" t="s">
        <v>1372</v>
      </c>
    </row>
    <row r="310" spans="1:1" x14ac:dyDescent="0.25">
      <c r="A310" t="s">
        <v>1373</v>
      </c>
    </row>
    <row r="311" spans="1:1" x14ac:dyDescent="0.25">
      <c r="A311" t="s">
        <v>1374</v>
      </c>
    </row>
    <row r="312" spans="1:1" x14ac:dyDescent="0.25">
      <c r="A312" t="s">
        <v>1375</v>
      </c>
    </row>
    <row r="313" spans="1:1" x14ac:dyDescent="0.25">
      <c r="A313" t="s">
        <v>1376</v>
      </c>
    </row>
    <row r="314" spans="1:1" x14ac:dyDescent="0.25">
      <c r="A314" t="s">
        <v>1377</v>
      </c>
    </row>
    <row r="315" spans="1:1" x14ac:dyDescent="0.25">
      <c r="A315" t="s">
        <v>1378</v>
      </c>
    </row>
    <row r="316" spans="1:1" x14ac:dyDescent="0.25">
      <c r="A316" t="s">
        <v>1379</v>
      </c>
    </row>
    <row r="317" spans="1:1" x14ac:dyDescent="0.25">
      <c r="A317" t="s">
        <v>1380</v>
      </c>
    </row>
    <row r="318" spans="1:1" x14ac:dyDescent="0.25">
      <c r="A318" t="s">
        <v>1381</v>
      </c>
    </row>
    <row r="319" spans="1:1" x14ac:dyDescent="0.25">
      <c r="A319" t="s">
        <v>1382</v>
      </c>
    </row>
    <row r="320" spans="1:1" x14ac:dyDescent="0.25">
      <c r="A320" t="s">
        <v>1383</v>
      </c>
    </row>
    <row r="321" spans="1:1" x14ac:dyDescent="0.25">
      <c r="A321" t="s">
        <v>1384</v>
      </c>
    </row>
    <row r="322" spans="1:1" x14ac:dyDescent="0.25">
      <c r="A322" t="s">
        <v>1385</v>
      </c>
    </row>
    <row r="323" spans="1:1" x14ac:dyDescent="0.25">
      <c r="A323" t="s">
        <v>1386</v>
      </c>
    </row>
    <row r="324" spans="1:1" x14ac:dyDescent="0.25">
      <c r="A324" t="s">
        <v>1387</v>
      </c>
    </row>
    <row r="325" spans="1:1" x14ac:dyDescent="0.25">
      <c r="A325" t="s">
        <v>1388</v>
      </c>
    </row>
    <row r="326" spans="1:1" x14ac:dyDescent="0.25">
      <c r="A326" t="s">
        <v>1389</v>
      </c>
    </row>
    <row r="327" spans="1:1" x14ac:dyDescent="0.25">
      <c r="A327" t="s">
        <v>1390</v>
      </c>
    </row>
    <row r="328" spans="1:1" x14ac:dyDescent="0.25">
      <c r="A328" t="s">
        <v>1391</v>
      </c>
    </row>
    <row r="329" spans="1:1" x14ac:dyDescent="0.25">
      <c r="A329" t="s">
        <v>1392</v>
      </c>
    </row>
    <row r="330" spans="1:1" x14ac:dyDescent="0.25">
      <c r="A330" t="s">
        <v>1393</v>
      </c>
    </row>
    <row r="331" spans="1:1" x14ac:dyDescent="0.25">
      <c r="A331" t="s">
        <v>1394</v>
      </c>
    </row>
    <row r="332" spans="1:1" x14ac:dyDescent="0.25">
      <c r="A332" t="s">
        <v>1395</v>
      </c>
    </row>
    <row r="333" spans="1:1" x14ac:dyDescent="0.25">
      <c r="A333" t="s">
        <v>1396</v>
      </c>
    </row>
    <row r="334" spans="1:1" x14ac:dyDescent="0.25">
      <c r="A334" t="s">
        <v>1397</v>
      </c>
    </row>
    <row r="335" spans="1:1" x14ac:dyDescent="0.25">
      <c r="A335" t="s">
        <v>1398</v>
      </c>
    </row>
    <row r="336" spans="1:1" x14ac:dyDescent="0.25">
      <c r="A336" t="s">
        <v>1399</v>
      </c>
    </row>
    <row r="337" spans="1:1" x14ac:dyDescent="0.25">
      <c r="A337" t="s">
        <v>1400</v>
      </c>
    </row>
    <row r="338" spans="1:1" x14ac:dyDescent="0.25">
      <c r="A338" t="s">
        <v>1401</v>
      </c>
    </row>
    <row r="339" spans="1:1" x14ac:dyDescent="0.25">
      <c r="A339" t="s">
        <v>1402</v>
      </c>
    </row>
    <row r="340" spans="1:1" x14ac:dyDescent="0.25">
      <c r="A340" t="s">
        <v>1403</v>
      </c>
    </row>
    <row r="341" spans="1:1" x14ac:dyDescent="0.25">
      <c r="A341" t="s">
        <v>1404</v>
      </c>
    </row>
    <row r="342" spans="1:1" x14ac:dyDescent="0.25">
      <c r="A342" t="s">
        <v>1405</v>
      </c>
    </row>
    <row r="343" spans="1:1" x14ac:dyDescent="0.25">
      <c r="A343" t="s">
        <v>1406</v>
      </c>
    </row>
    <row r="344" spans="1:1" x14ac:dyDescent="0.25">
      <c r="A344" t="s">
        <v>1407</v>
      </c>
    </row>
    <row r="345" spans="1:1" x14ac:dyDescent="0.25">
      <c r="A345" t="s">
        <v>1408</v>
      </c>
    </row>
    <row r="346" spans="1:1" x14ac:dyDescent="0.25">
      <c r="A346" t="s">
        <v>1409</v>
      </c>
    </row>
    <row r="347" spans="1:1" x14ac:dyDescent="0.25">
      <c r="A347" t="s">
        <v>1410</v>
      </c>
    </row>
    <row r="348" spans="1:1" x14ac:dyDescent="0.25">
      <c r="A348" t="s">
        <v>1411</v>
      </c>
    </row>
    <row r="349" spans="1:1" x14ac:dyDescent="0.25">
      <c r="A349" t="s">
        <v>1412</v>
      </c>
    </row>
    <row r="350" spans="1:1" x14ac:dyDescent="0.25">
      <c r="A350" t="s">
        <v>1413</v>
      </c>
    </row>
    <row r="351" spans="1:1" x14ac:dyDescent="0.25">
      <c r="A351" t="s">
        <v>1414</v>
      </c>
    </row>
    <row r="352" spans="1:1" x14ac:dyDescent="0.25">
      <c r="A352" t="s">
        <v>1415</v>
      </c>
    </row>
    <row r="353" spans="1:1" x14ac:dyDescent="0.25">
      <c r="A353" t="s">
        <v>1416</v>
      </c>
    </row>
    <row r="354" spans="1:1" x14ac:dyDescent="0.25">
      <c r="A354" t="s">
        <v>1417</v>
      </c>
    </row>
    <row r="355" spans="1:1" x14ac:dyDescent="0.25">
      <c r="A355" t="s">
        <v>1418</v>
      </c>
    </row>
    <row r="356" spans="1:1" x14ac:dyDescent="0.25">
      <c r="A356" t="s">
        <v>1419</v>
      </c>
    </row>
    <row r="357" spans="1:1" x14ac:dyDescent="0.25">
      <c r="A357" t="s">
        <v>1420</v>
      </c>
    </row>
    <row r="358" spans="1:1" x14ac:dyDescent="0.25">
      <c r="A358" t="s">
        <v>1421</v>
      </c>
    </row>
    <row r="359" spans="1:1" x14ac:dyDescent="0.25">
      <c r="A359" t="s">
        <v>1422</v>
      </c>
    </row>
    <row r="360" spans="1:1" x14ac:dyDescent="0.25">
      <c r="A360" t="s">
        <v>1423</v>
      </c>
    </row>
    <row r="361" spans="1:1" x14ac:dyDescent="0.25">
      <c r="A361" t="s">
        <v>1424</v>
      </c>
    </row>
    <row r="362" spans="1:1" x14ac:dyDescent="0.25">
      <c r="A362" t="s">
        <v>1425</v>
      </c>
    </row>
    <row r="363" spans="1:1" x14ac:dyDescent="0.25">
      <c r="A363" t="s">
        <v>1426</v>
      </c>
    </row>
    <row r="364" spans="1:1" x14ac:dyDescent="0.25">
      <c r="A364" t="s">
        <v>1427</v>
      </c>
    </row>
    <row r="365" spans="1:1" x14ac:dyDescent="0.25">
      <c r="A365" t="s">
        <v>1428</v>
      </c>
    </row>
    <row r="366" spans="1:1" x14ac:dyDescent="0.25">
      <c r="A366" t="s">
        <v>1429</v>
      </c>
    </row>
    <row r="367" spans="1:1" x14ac:dyDescent="0.25">
      <c r="A367" t="s">
        <v>1430</v>
      </c>
    </row>
    <row r="368" spans="1:1" x14ac:dyDescent="0.25">
      <c r="A368" t="s">
        <v>1431</v>
      </c>
    </row>
    <row r="369" spans="1:1" x14ac:dyDescent="0.25">
      <c r="A369" t="s">
        <v>1432</v>
      </c>
    </row>
    <row r="370" spans="1:1" x14ac:dyDescent="0.25">
      <c r="A370" t="s">
        <v>1433</v>
      </c>
    </row>
    <row r="371" spans="1:1" x14ac:dyDescent="0.25">
      <c r="A371" t="s">
        <v>1434</v>
      </c>
    </row>
    <row r="372" spans="1:1" x14ac:dyDescent="0.25">
      <c r="A372" t="s">
        <v>1435</v>
      </c>
    </row>
    <row r="373" spans="1:1" x14ac:dyDescent="0.25">
      <c r="A373" t="s">
        <v>1436</v>
      </c>
    </row>
    <row r="374" spans="1:1" x14ac:dyDescent="0.25">
      <c r="A374" t="s">
        <v>1437</v>
      </c>
    </row>
    <row r="375" spans="1:1" x14ac:dyDescent="0.25">
      <c r="A375" t="s">
        <v>1438</v>
      </c>
    </row>
    <row r="376" spans="1:1" x14ac:dyDescent="0.25">
      <c r="A376" t="s">
        <v>1439</v>
      </c>
    </row>
    <row r="377" spans="1:1" x14ac:dyDescent="0.25">
      <c r="A377" t="s">
        <v>1440</v>
      </c>
    </row>
    <row r="378" spans="1:1" x14ac:dyDescent="0.25">
      <c r="A378" t="s">
        <v>1441</v>
      </c>
    </row>
    <row r="379" spans="1:1" x14ac:dyDescent="0.25">
      <c r="A379" t="s">
        <v>1442</v>
      </c>
    </row>
    <row r="380" spans="1:1" x14ac:dyDescent="0.25">
      <c r="A380" t="s">
        <v>1443</v>
      </c>
    </row>
    <row r="381" spans="1:1" x14ac:dyDescent="0.25">
      <c r="A381" t="s">
        <v>1444</v>
      </c>
    </row>
    <row r="382" spans="1:1" x14ac:dyDescent="0.25">
      <c r="A382" t="s">
        <v>1445</v>
      </c>
    </row>
    <row r="383" spans="1:1" x14ac:dyDescent="0.25">
      <c r="A383" t="s">
        <v>1446</v>
      </c>
    </row>
    <row r="384" spans="1:1" x14ac:dyDescent="0.25">
      <c r="A384" t="s">
        <v>1447</v>
      </c>
    </row>
    <row r="385" spans="1:1" x14ac:dyDescent="0.25">
      <c r="A385" t="s">
        <v>1448</v>
      </c>
    </row>
    <row r="386" spans="1:1" x14ac:dyDescent="0.25">
      <c r="A386" t="s">
        <v>1449</v>
      </c>
    </row>
    <row r="387" spans="1:1" x14ac:dyDescent="0.25">
      <c r="A387" t="s">
        <v>1450</v>
      </c>
    </row>
    <row r="388" spans="1:1" x14ac:dyDescent="0.25">
      <c r="A388" t="s">
        <v>1451</v>
      </c>
    </row>
    <row r="389" spans="1:1" x14ac:dyDescent="0.25">
      <c r="A389" t="s">
        <v>1452</v>
      </c>
    </row>
    <row r="390" spans="1:1" x14ac:dyDescent="0.25">
      <c r="A390" t="s">
        <v>1453</v>
      </c>
    </row>
    <row r="391" spans="1:1" x14ac:dyDescent="0.25">
      <c r="A391" t="s">
        <v>1454</v>
      </c>
    </row>
    <row r="392" spans="1:1" x14ac:dyDescent="0.25">
      <c r="A392" t="s">
        <v>1455</v>
      </c>
    </row>
    <row r="393" spans="1:1" x14ac:dyDescent="0.25">
      <c r="A393" t="s">
        <v>1456</v>
      </c>
    </row>
    <row r="394" spans="1:1" x14ac:dyDescent="0.25">
      <c r="A394" t="s">
        <v>1457</v>
      </c>
    </row>
    <row r="395" spans="1:1" x14ac:dyDescent="0.25">
      <c r="A395" t="s">
        <v>1458</v>
      </c>
    </row>
    <row r="396" spans="1:1" x14ac:dyDescent="0.25">
      <c r="A396" t="s">
        <v>1459</v>
      </c>
    </row>
    <row r="397" spans="1:1" x14ac:dyDescent="0.25">
      <c r="A397" t="s">
        <v>1460</v>
      </c>
    </row>
    <row r="398" spans="1:1" x14ac:dyDescent="0.25">
      <c r="A398" t="s">
        <v>1461</v>
      </c>
    </row>
    <row r="399" spans="1:1" x14ac:dyDescent="0.25">
      <c r="A399" t="s">
        <v>1462</v>
      </c>
    </row>
    <row r="400" spans="1:1" x14ac:dyDescent="0.25">
      <c r="A400" t="s">
        <v>1463</v>
      </c>
    </row>
    <row r="401" spans="1:1" x14ac:dyDescent="0.25">
      <c r="A401" t="s">
        <v>1464</v>
      </c>
    </row>
    <row r="402" spans="1:1" x14ac:dyDescent="0.25">
      <c r="A402" t="s">
        <v>1465</v>
      </c>
    </row>
    <row r="403" spans="1:1" x14ac:dyDescent="0.25">
      <c r="A403" t="s">
        <v>1466</v>
      </c>
    </row>
    <row r="404" spans="1:1" x14ac:dyDescent="0.25">
      <c r="A404" t="s">
        <v>1467</v>
      </c>
    </row>
    <row r="405" spans="1:1" x14ac:dyDescent="0.25">
      <c r="A405" t="s">
        <v>1468</v>
      </c>
    </row>
    <row r="406" spans="1:1" x14ac:dyDescent="0.25">
      <c r="A406" t="s">
        <v>1469</v>
      </c>
    </row>
    <row r="407" spans="1:1" x14ac:dyDescent="0.25">
      <c r="A407" t="s">
        <v>1470</v>
      </c>
    </row>
    <row r="408" spans="1:1" x14ac:dyDescent="0.25">
      <c r="A408" t="s">
        <v>1471</v>
      </c>
    </row>
    <row r="409" spans="1:1" x14ac:dyDescent="0.25">
      <c r="A409" t="s">
        <v>1472</v>
      </c>
    </row>
    <row r="410" spans="1:1" x14ac:dyDescent="0.25">
      <c r="A410" t="s">
        <v>1473</v>
      </c>
    </row>
    <row r="411" spans="1:1" x14ac:dyDescent="0.25">
      <c r="A411" t="s">
        <v>1474</v>
      </c>
    </row>
    <row r="412" spans="1:1" x14ac:dyDescent="0.25">
      <c r="A412" t="s">
        <v>1475</v>
      </c>
    </row>
    <row r="413" spans="1:1" x14ac:dyDescent="0.25">
      <c r="A413" t="s">
        <v>1476</v>
      </c>
    </row>
    <row r="414" spans="1:1" x14ac:dyDescent="0.25">
      <c r="A414" t="s">
        <v>1477</v>
      </c>
    </row>
    <row r="415" spans="1:1" x14ac:dyDescent="0.25">
      <c r="A415" t="s">
        <v>1478</v>
      </c>
    </row>
    <row r="416" spans="1:1" x14ac:dyDescent="0.25">
      <c r="A416" t="s">
        <v>1479</v>
      </c>
    </row>
    <row r="417" spans="1:1" x14ac:dyDescent="0.25">
      <c r="A417" t="s">
        <v>1480</v>
      </c>
    </row>
    <row r="418" spans="1:1" x14ac:dyDescent="0.25">
      <c r="A418" t="s">
        <v>1481</v>
      </c>
    </row>
    <row r="419" spans="1:1" x14ac:dyDescent="0.25">
      <c r="A419" t="s">
        <v>1482</v>
      </c>
    </row>
    <row r="420" spans="1:1" x14ac:dyDescent="0.25">
      <c r="A420" t="s">
        <v>1483</v>
      </c>
    </row>
    <row r="421" spans="1:1" x14ac:dyDescent="0.25">
      <c r="A421" t="s">
        <v>1484</v>
      </c>
    </row>
    <row r="422" spans="1:1" x14ac:dyDescent="0.25">
      <c r="A422" t="s">
        <v>1485</v>
      </c>
    </row>
    <row r="423" spans="1:1" x14ac:dyDescent="0.25">
      <c r="A423" t="s">
        <v>1486</v>
      </c>
    </row>
    <row r="424" spans="1:1" x14ac:dyDescent="0.25">
      <c r="A424" t="s">
        <v>1487</v>
      </c>
    </row>
    <row r="425" spans="1:1" x14ac:dyDescent="0.25">
      <c r="A425" t="s">
        <v>1488</v>
      </c>
    </row>
    <row r="426" spans="1:1" x14ac:dyDescent="0.25">
      <c r="A426" t="s">
        <v>1489</v>
      </c>
    </row>
    <row r="427" spans="1:1" x14ac:dyDescent="0.25">
      <c r="A427" t="s">
        <v>1490</v>
      </c>
    </row>
    <row r="428" spans="1:1" x14ac:dyDescent="0.25">
      <c r="A428" t="s">
        <v>1491</v>
      </c>
    </row>
    <row r="429" spans="1:1" x14ac:dyDescent="0.25">
      <c r="A429" t="s">
        <v>1492</v>
      </c>
    </row>
    <row r="430" spans="1:1" x14ac:dyDescent="0.25">
      <c r="A430" t="s">
        <v>1493</v>
      </c>
    </row>
    <row r="431" spans="1:1" x14ac:dyDescent="0.25">
      <c r="A431" t="s">
        <v>1494</v>
      </c>
    </row>
    <row r="432" spans="1:1" x14ac:dyDescent="0.25">
      <c r="A432" t="s">
        <v>1495</v>
      </c>
    </row>
    <row r="433" spans="1:1" x14ac:dyDescent="0.25">
      <c r="A433" t="s">
        <v>1496</v>
      </c>
    </row>
    <row r="434" spans="1:1" x14ac:dyDescent="0.25">
      <c r="A434" t="s">
        <v>1497</v>
      </c>
    </row>
    <row r="435" spans="1:1" x14ac:dyDescent="0.25">
      <c r="A435" t="s">
        <v>1498</v>
      </c>
    </row>
    <row r="436" spans="1:1" x14ac:dyDescent="0.25">
      <c r="A436" t="s">
        <v>1499</v>
      </c>
    </row>
    <row r="437" spans="1:1" x14ac:dyDescent="0.25">
      <c r="A437" t="s">
        <v>1500</v>
      </c>
    </row>
    <row r="438" spans="1:1" x14ac:dyDescent="0.25">
      <c r="A438" t="s">
        <v>1501</v>
      </c>
    </row>
    <row r="439" spans="1:1" x14ac:dyDescent="0.25">
      <c r="A439" t="s">
        <v>1502</v>
      </c>
    </row>
    <row r="440" spans="1:1" x14ac:dyDescent="0.25">
      <c r="A440" t="s">
        <v>1503</v>
      </c>
    </row>
    <row r="441" spans="1:1" x14ac:dyDescent="0.25">
      <c r="A441" t="s">
        <v>1504</v>
      </c>
    </row>
    <row r="442" spans="1:1" x14ac:dyDescent="0.25">
      <c r="A442" t="s">
        <v>1505</v>
      </c>
    </row>
    <row r="443" spans="1:1" x14ac:dyDescent="0.25">
      <c r="A443" t="s">
        <v>1506</v>
      </c>
    </row>
    <row r="444" spans="1:1" x14ac:dyDescent="0.25">
      <c r="A444" t="s">
        <v>1507</v>
      </c>
    </row>
    <row r="445" spans="1:1" x14ac:dyDescent="0.25">
      <c r="A445" t="s">
        <v>1508</v>
      </c>
    </row>
    <row r="446" spans="1:1" x14ac:dyDescent="0.25">
      <c r="A446" t="s">
        <v>1509</v>
      </c>
    </row>
    <row r="447" spans="1:1" x14ac:dyDescent="0.25">
      <c r="A447" t="s">
        <v>1510</v>
      </c>
    </row>
    <row r="448" spans="1:1" x14ac:dyDescent="0.25">
      <c r="A448" t="s">
        <v>1511</v>
      </c>
    </row>
    <row r="449" spans="1:1" x14ac:dyDescent="0.25">
      <c r="A449" t="s">
        <v>1512</v>
      </c>
    </row>
    <row r="450" spans="1:1" x14ac:dyDescent="0.25">
      <c r="A450" t="s">
        <v>1513</v>
      </c>
    </row>
    <row r="451" spans="1:1" x14ac:dyDescent="0.25">
      <c r="A451" t="s">
        <v>1514</v>
      </c>
    </row>
    <row r="452" spans="1:1" x14ac:dyDescent="0.25">
      <c r="A452" t="s">
        <v>1515</v>
      </c>
    </row>
    <row r="453" spans="1:1" x14ac:dyDescent="0.25">
      <c r="A453" t="s">
        <v>1516</v>
      </c>
    </row>
    <row r="454" spans="1:1" x14ac:dyDescent="0.25">
      <c r="A454" t="s">
        <v>1517</v>
      </c>
    </row>
    <row r="455" spans="1:1" x14ac:dyDescent="0.25">
      <c r="A455" t="s">
        <v>1518</v>
      </c>
    </row>
    <row r="456" spans="1:1" x14ac:dyDescent="0.25">
      <c r="A456" t="s">
        <v>1519</v>
      </c>
    </row>
    <row r="457" spans="1:1" x14ac:dyDescent="0.25">
      <c r="A457" t="s">
        <v>1520</v>
      </c>
    </row>
    <row r="458" spans="1:1" x14ac:dyDescent="0.25">
      <c r="A458" t="s">
        <v>1521</v>
      </c>
    </row>
    <row r="459" spans="1:1" x14ac:dyDescent="0.25">
      <c r="A459" t="s">
        <v>1522</v>
      </c>
    </row>
    <row r="460" spans="1:1" x14ac:dyDescent="0.25">
      <c r="A460" t="s">
        <v>1523</v>
      </c>
    </row>
    <row r="461" spans="1:1" x14ac:dyDescent="0.25">
      <c r="A461" t="s">
        <v>1524</v>
      </c>
    </row>
    <row r="462" spans="1:1" x14ac:dyDescent="0.25">
      <c r="A462" t="s">
        <v>1525</v>
      </c>
    </row>
    <row r="463" spans="1:1" x14ac:dyDescent="0.25">
      <c r="A463" t="s">
        <v>1526</v>
      </c>
    </row>
    <row r="464" spans="1:1" x14ac:dyDescent="0.25">
      <c r="A464" t="s">
        <v>1527</v>
      </c>
    </row>
    <row r="465" spans="1:1" x14ac:dyDescent="0.25">
      <c r="A465" t="s">
        <v>1528</v>
      </c>
    </row>
    <row r="466" spans="1:1" x14ac:dyDescent="0.25">
      <c r="A466" t="s">
        <v>1529</v>
      </c>
    </row>
    <row r="467" spans="1:1" x14ac:dyDescent="0.25">
      <c r="A467" t="s">
        <v>1530</v>
      </c>
    </row>
    <row r="468" spans="1:1" x14ac:dyDescent="0.25">
      <c r="A468" t="s">
        <v>1531</v>
      </c>
    </row>
    <row r="469" spans="1:1" x14ac:dyDescent="0.25">
      <c r="A469" t="s">
        <v>1532</v>
      </c>
    </row>
    <row r="470" spans="1:1" x14ac:dyDescent="0.25">
      <c r="A470" t="s">
        <v>1533</v>
      </c>
    </row>
    <row r="471" spans="1:1" x14ac:dyDescent="0.25">
      <c r="A471" t="s">
        <v>1534</v>
      </c>
    </row>
    <row r="472" spans="1:1" x14ac:dyDescent="0.25">
      <c r="A472" t="s">
        <v>1535</v>
      </c>
    </row>
    <row r="473" spans="1:1" x14ac:dyDescent="0.25">
      <c r="A473" t="s">
        <v>1536</v>
      </c>
    </row>
    <row r="474" spans="1:1" x14ac:dyDescent="0.25">
      <c r="A474" t="s">
        <v>1537</v>
      </c>
    </row>
    <row r="475" spans="1:1" x14ac:dyDescent="0.25">
      <c r="A475" t="s">
        <v>1538</v>
      </c>
    </row>
    <row r="476" spans="1:1" x14ac:dyDescent="0.25">
      <c r="A476" t="s">
        <v>1539</v>
      </c>
    </row>
    <row r="477" spans="1:1" x14ac:dyDescent="0.25">
      <c r="A477" t="s">
        <v>1540</v>
      </c>
    </row>
    <row r="478" spans="1:1" x14ac:dyDescent="0.25">
      <c r="A478" t="s">
        <v>1541</v>
      </c>
    </row>
    <row r="479" spans="1:1" x14ac:dyDescent="0.25">
      <c r="A479" t="s">
        <v>1542</v>
      </c>
    </row>
    <row r="480" spans="1:1" x14ac:dyDescent="0.25">
      <c r="A480" t="s">
        <v>1543</v>
      </c>
    </row>
    <row r="481" spans="1:1" x14ac:dyDescent="0.25">
      <c r="A481" t="s">
        <v>1544</v>
      </c>
    </row>
    <row r="482" spans="1:1" x14ac:dyDescent="0.25">
      <c r="A482" t="s">
        <v>1545</v>
      </c>
    </row>
    <row r="483" spans="1:1" x14ac:dyDescent="0.25">
      <c r="A483" t="s">
        <v>1546</v>
      </c>
    </row>
    <row r="484" spans="1:1" x14ac:dyDescent="0.25">
      <c r="A484" t="s">
        <v>1547</v>
      </c>
    </row>
    <row r="485" spans="1:1" x14ac:dyDescent="0.25">
      <c r="A485" t="s">
        <v>1548</v>
      </c>
    </row>
    <row r="486" spans="1:1" x14ac:dyDescent="0.25">
      <c r="A486" t="s">
        <v>1549</v>
      </c>
    </row>
    <row r="487" spans="1:1" x14ac:dyDescent="0.25">
      <c r="A487" t="s">
        <v>1550</v>
      </c>
    </row>
    <row r="488" spans="1:1" x14ac:dyDescent="0.25">
      <c r="A488" t="s">
        <v>1551</v>
      </c>
    </row>
    <row r="489" spans="1:1" x14ac:dyDescent="0.25">
      <c r="A489" t="s">
        <v>1552</v>
      </c>
    </row>
    <row r="490" spans="1:1" x14ac:dyDescent="0.25">
      <c r="A490" t="s">
        <v>1553</v>
      </c>
    </row>
    <row r="491" spans="1:1" x14ac:dyDescent="0.25">
      <c r="A491" t="s">
        <v>1554</v>
      </c>
    </row>
    <row r="492" spans="1:1" x14ac:dyDescent="0.25">
      <c r="A492" t="s">
        <v>1555</v>
      </c>
    </row>
    <row r="493" spans="1:1" x14ac:dyDescent="0.25">
      <c r="A493" t="s">
        <v>1556</v>
      </c>
    </row>
    <row r="494" spans="1:1" x14ac:dyDescent="0.25">
      <c r="A494" t="s">
        <v>1557</v>
      </c>
    </row>
    <row r="495" spans="1:1" x14ac:dyDescent="0.25">
      <c r="A495" t="s">
        <v>1558</v>
      </c>
    </row>
    <row r="496" spans="1:1" x14ac:dyDescent="0.25">
      <c r="A496" t="s">
        <v>1559</v>
      </c>
    </row>
    <row r="497" spans="1:1" x14ac:dyDescent="0.25">
      <c r="A497" t="s">
        <v>1560</v>
      </c>
    </row>
    <row r="498" spans="1:1" x14ac:dyDescent="0.25">
      <c r="A498" t="s">
        <v>1561</v>
      </c>
    </row>
    <row r="499" spans="1:1" x14ac:dyDescent="0.25">
      <c r="A499" t="s">
        <v>1562</v>
      </c>
    </row>
    <row r="500" spans="1:1" x14ac:dyDescent="0.25">
      <c r="A500" t="s">
        <v>1563</v>
      </c>
    </row>
    <row r="501" spans="1:1" x14ac:dyDescent="0.25">
      <c r="A501" t="s">
        <v>1564</v>
      </c>
    </row>
    <row r="502" spans="1:1" x14ac:dyDescent="0.25">
      <c r="A502" t="s">
        <v>1565</v>
      </c>
    </row>
    <row r="503" spans="1:1" x14ac:dyDescent="0.25">
      <c r="A503" t="s">
        <v>1566</v>
      </c>
    </row>
    <row r="504" spans="1:1" x14ac:dyDescent="0.25">
      <c r="A504" t="s">
        <v>1567</v>
      </c>
    </row>
    <row r="505" spans="1:1" x14ac:dyDescent="0.25">
      <c r="A505" t="s">
        <v>1568</v>
      </c>
    </row>
    <row r="506" spans="1:1" x14ac:dyDescent="0.25">
      <c r="A506" t="s">
        <v>1569</v>
      </c>
    </row>
    <row r="507" spans="1:1" x14ac:dyDescent="0.25">
      <c r="A507" t="s">
        <v>1570</v>
      </c>
    </row>
    <row r="508" spans="1:1" x14ac:dyDescent="0.25">
      <c r="A508" t="s">
        <v>1571</v>
      </c>
    </row>
    <row r="509" spans="1:1" x14ac:dyDescent="0.25">
      <c r="A509" t="s">
        <v>1572</v>
      </c>
    </row>
    <row r="510" spans="1:1" x14ac:dyDescent="0.25">
      <c r="A510" t="s">
        <v>1573</v>
      </c>
    </row>
    <row r="511" spans="1:1" x14ac:dyDescent="0.25">
      <c r="A511" t="s">
        <v>1574</v>
      </c>
    </row>
    <row r="512" spans="1:1" x14ac:dyDescent="0.25">
      <c r="A512" t="s">
        <v>1575</v>
      </c>
    </row>
    <row r="513" spans="1:1" x14ac:dyDescent="0.25">
      <c r="A513" t="s">
        <v>1576</v>
      </c>
    </row>
    <row r="514" spans="1:1" x14ac:dyDescent="0.25">
      <c r="A514" t="s">
        <v>1577</v>
      </c>
    </row>
    <row r="515" spans="1:1" x14ac:dyDescent="0.25">
      <c r="A515" t="s">
        <v>1578</v>
      </c>
    </row>
    <row r="516" spans="1:1" x14ac:dyDescent="0.25">
      <c r="A516" t="s">
        <v>1579</v>
      </c>
    </row>
    <row r="517" spans="1:1" x14ac:dyDescent="0.25">
      <c r="A517" t="s">
        <v>1580</v>
      </c>
    </row>
    <row r="518" spans="1:1" x14ac:dyDescent="0.25">
      <c r="A518" t="s">
        <v>1581</v>
      </c>
    </row>
    <row r="519" spans="1:1" x14ac:dyDescent="0.25">
      <c r="A519" t="s">
        <v>1582</v>
      </c>
    </row>
    <row r="520" spans="1:1" x14ac:dyDescent="0.25">
      <c r="A520" t="s">
        <v>1583</v>
      </c>
    </row>
    <row r="521" spans="1:1" x14ac:dyDescent="0.25">
      <c r="A521" t="s">
        <v>1584</v>
      </c>
    </row>
    <row r="522" spans="1:1" x14ac:dyDescent="0.25">
      <c r="A522" t="s">
        <v>1585</v>
      </c>
    </row>
    <row r="523" spans="1:1" x14ac:dyDescent="0.25">
      <c r="A523" t="s">
        <v>1586</v>
      </c>
    </row>
    <row r="524" spans="1:1" x14ac:dyDescent="0.25">
      <c r="A524" t="s">
        <v>1587</v>
      </c>
    </row>
    <row r="525" spans="1:1" x14ac:dyDescent="0.25">
      <c r="A525" t="s">
        <v>1588</v>
      </c>
    </row>
    <row r="526" spans="1:1" x14ac:dyDescent="0.25">
      <c r="A526" t="s">
        <v>1589</v>
      </c>
    </row>
    <row r="527" spans="1:1" x14ac:dyDescent="0.25">
      <c r="A527" t="s">
        <v>1590</v>
      </c>
    </row>
    <row r="528" spans="1:1" x14ac:dyDescent="0.25">
      <c r="A528" t="s">
        <v>1591</v>
      </c>
    </row>
    <row r="529" spans="1:1" x14ac:dyDescent="0.25">
      <c r="A529" t="s">
        <v>1592</v>
      </c>
    </row>
    <row r="530" spans="1:1" x14ac:dyDescent="0.25">
      <c r="A530" t="s">
        <v>1593</v>
      </c>
    </row>
    <row r="531" spans="1:1" x14ac:dyDescent="0.25">
      <c r="A531" t="s">
        <v>1594</v>
      </c>
    </row>
    <row r="532" spans="1:1" x14ac:dyDescent="0.25">
      <c r="A532" t="s">
        <v>1595</v>
      </c>
    </row>
    <row r="533" spans="1:1" x14ac:dyDescent="0.25">
      <c r="A533" t="s">
        <v>1596</v>
      </c>
    </row>
    <row r="534" spans="1:1" x14ac:dyDescent="0.25">
      <c r="A534" t="s">
        <v>1597</v>
      </c>
    </row>
    <row r="535" spans="1:1" x14ac:dyDescent="0.25">
      <c r="A535" t="s">
        <v>1598</v>
      </c>
    </row>
    <row r="536" spans="1:1" x14ac:dyDescent="0.25">
      <c r="A536" t="s">
        <v>1599</v>
      </c>
    </row>
    <row r="537" spans="1:1" x14ac:dyDescent="0.25">
      <c r="A537" t="s">
        <v>886</v>
      </c>
    </row>
    <row r="538" spans="1:1" x14ac:dyDescent="0.25">
      <c r="A538" t="s">
        <v>1600</v>
      </c>
    </row>
    <row r="539" spans="1:1" x14ac:dyDescent="0.25">
      <c r="A539" t="s">
        <v>1601</v>
      </c>
    </row>
    <row r="540" spans="1:1" x14ac:dyDescent="0.25">
      <c r="A540" t="s">
        <v>1602</v>
      </c>
    </row>
    <row r="541" spans="1:1" x14ac:dyDescent="0.25">
      <c r="A541" t="s">
        <v>1603</v>
      </c>
    </row>
    <row r="542" spans="1:1" x14ac:dyDescent="0.25">
      <c r="A542" t="s">
        <v>1604</v>
      </c>
    </row>
    <row r="543" spans="1:1" x14ac:dyDescent="0.25">
      <c r="A543" t="s">
        <v>1605</v>
      </c>
    </row>
    <row r="544" spans="1:1" x14ac:dyDescent="0.25">
      <c r="A544" t="s">
        <v>1606</v>
      </c>
    </row>
    <row r="545" spans="1:1" x14ac:dyDescent="0.25">
      <c r="A545" t="s">
        <v>1607</v>
      </c>
    </row>
    <row r="546" spans="1:1" x14ac:dyDescent="0.25">
      <c r="A546" t="s">
        <v>1608</v>
      </c>
    </row>
    <row r="547" spans="1:1" x14ac:dyDescent="0.25">
      <c r="A547" t="s">
        <v>1609</v>
      </c>
    </row>
    <row r="548" spans="1:1" x14ac:dyDescent="0.25">
      <c r="A548" t="s">
        <v>1610</v>
      </c>
    </row>
    <row r="549" spans="1:1" x14ac:dyDescent="0.25">
      <c r="A549" t="s">
        <v>1611</v>
      </c>
    </row>
    <row r="550" spans="1:1" x14ac:dyDescent="0.25">
      <c r="A550" t="s">
        <v>1612</v>
      </c>
    </row>
    <row r="551" spans="1:1" x14ac:dyDescent="0.25">
      <c r="A551" t="s">
        <v>1613</v>
      </c>
    </row>
    <row r="552" spans="1:1" x14ac:dyDescent="0.25">
      <c r="A552" t="s">
        <v>1614</v>
      </c>
    </row>
    <row r="553" spans="1:1" x14ac:dyDescent="0.25">
      <c r="A553" t="s">
        <v>1615</v>
      </c>
    </row>
    <row r="554" spans="1:1" x14ac:dyDescent="0.25">
      <c r="A554" t="s">
        <v>1616</v>
      </c>
    </row>
    <row r="555" spans="1:1" x14ac:dyDescent="0.25">
      <c r="A555" t="s">
        <v>1617</v>
      </c>
    </row>
    <row r="556" spans="1:1" x14ac:dyDescent="0.25">
      <c r="A556" t="s">
        <v>1618</v>
      </c>
    </row>
    <row r="557" spans="1:1" x14ac:dyDescent="0.25">
      <c r="A557" t="s">
        <v>1619</v>
      </c>
    </row>
    <row r="558" spans="1:1" x14ac:dyDescent="0.25">
      <c r="A558" t="s">
        <v>1620</v>
      </c>
    </row>
    <row r="559" spans="1:1" x14ac:dyDescent="0.25">
      <c r="A559" t="s">
        <v>1621</v>
      </c>
    </row>
    <row r="560" spans="1:1" x14ac:dyDescent="0.25">
      <c r="A560" t="s">
        <v>1622</v>
      </c>
    </row>
    <row r="561" spans="1:1" x14ac:dyDescent="0.25">
      <c r="A561" t="s">
        <v>1623</v>
      </c>
    </row>
    <row r="562" spans="1:1" x14ac:dyDescent="0.25">
      <c r="A562" t="s">
        <v>1624</v>
      </c>
    </row>
    <row r="563" spans="1:1" x14ac:dyDescent="0.25">
      <c r="A563" t="s">
        <v>1625</v>
      </c>
    </row>
    <row r="564" spans="1:1" x14ac:dyDescent="0.25">
      <c r="A564" t="s">
        <v>1626</v>
      </c>
    </row>
    <row r="565" spans="1:1" x14ac:dyDescent="0.25">
      <c r="A565" t="s">
        <v>1627</v>
      </c>
    </row>
    <row r="566" spans="1:1" x14ac:dyDescent="0.25">
      <c r="A566" t="s">
        <v>1628</v>
      </c>
    </row>
    <row r="567" spans="1:1" x14ac:dyDescent="0.25">
      <c r="A567" t="s">
        <v>1629</v>
      </c>
    </row>
    <row r="568" spans="1:1" x14ac:dyDescent="0.25">
      <c r="A568" t="s">
        <v>1630</v>
      </c>
    </row>
    <row r="569" spans="1:1" x14ac:dyDescent="0.25">
      <c r="A569" t="s">
        <v>1631</v>
      </c>
    </row>
    <row r="570" spans="1:1" x14ac:dyDescent="0.25">
      <c r="A570" t="s">
        <v>1632</v>
      </c>
    </row>
    <row r="571" spans="1:1" x14ac:dyDescent="0.25">
      <c r="A571" t="s">
        <v>1633</v>
      </c>
    </row>
    <row r="572" spans="1:1" x14ac:dyDescent="0.25">
      <c r="A572" t="s">
        <v>1634</v>
      </c>
    </row>
    <row r="573" spans="1:1" x14ac:dyDescent="0.25">
      <c r="A573" t="s">
        <v>1635</v>
      </c>
    </row>
    <row r="574" spans="1:1" x14ac:dyDescent="0.25">
      <c r="A574" t="s">
        <v>1636</v>
      </c>
    </row>
    <row r="575" spans="1:1" x14ac:dyDescent="0.25">
      <c r="A575" t="s">
        <v>1637</v>
      </c>
    </row>
    <row r="576" spans="1:1" x14ac:dyDescent="0.25">
      <c r="A576" t="s">
        <v>1638</v>
      </c>
    </row>
    <row r="577" spans="1:1" x14ac:dyDescent="0.25">
      <c r="A577" t="s">
        <v>1639</v>
      </c>
    </row>
    <row r="578" spans="1:1" x14ac:dyDescent="0.25">
      <c r="A578" t="s">
        <v>1640</v>
      </c>
    </row>
    <row r="579" spans="1:1" x14ac:dyDescent="0.25">
      <c r="A579" t="s">
        <v>1641</v>
      </c>
    </row>
    <row r="580" spans="1:1" x14ac:dyDescent="0.25">
      <c r="A580" t="s">
        <v>1642</v>
      </c>
    </row>
    <row r="581" spans="1:1" x14ac:dyDescent="0.25">
      <c r="A581" t="s">
        <v>1643</v>
      </c>
    </row>
    <row r="582" spans="1:1" x14ac:dyDescent="0.25">
      <c r="A582" t="s">
        <v>1644</v>
      </c>
    </row>
    <row r="583" spans="1:1" x14ac:dyDescent="0.25">
      <c r="A583" t="s">
        <v>1645</v>
      </c>
    </row>
    <row r="584" spans="1:1" x14ac:dyDescent="0.25">
      <c r="A584" t="s">
        <v>1646</v>
      </c>
    </row>
    <row r="585" spans="1:1" x14ac:dyDescent="0.25">
      <c r="A585" t="s">
        <v>1647</v>
      </c>
    </row>
    <row r="586" spans="1:1" x14ac:dyDescent="0.25">
      <c r="A586" t="s">
        <v>1648</v>
      </c>
    </row>
    <row r="587" spans="1:1" x14ac:dyDescent="0.25">
      <c r="A587" t="s">
        <v>1649</v>
      </c>
    </row>
    <row r="588" spans="1:1" x14ac:dyDescent="0.25">
      <c r="A588" t="s">
        <v>1650</v>
      </c>
    </row>
    <row r="589" spans="1:1" x14ac:dyDescent="0.25">
      <c r="A589" t="s">
        <v>1651</v>
      </c>
    </row>
    <row r="590" spans="1:1" x14ac:dyDescent="0.25">
      <c r="A590" t="s">
        <v>1652</v>
      </c>
    </row>
    <row r="591" spans="1:1" x14ac:dyDescent="0.25">
      <c r="A591" t="s">
        <v>1653</v>
      </c>
    </row>
    <row r="592" spans="1:1" x14ac:dyDescent="0.25">
      <c r="A592" t="s">
        <v>1654</v>
      </c>
    </row>
    <row r="593" spans="1:1" x14ac:dyDescent="0.25">
      <c r="A593" t="s">
        <v>1655</v>
      </c>
    </row>
    <row r="594" spans="1:1" x14ac:dyDescent="0.25">
      <c r="A594" t="s">
        <v>1656</v>
      </c>
    </row>
    <row r="595" spans="1:1" x14ac:dyDescent="0.25">
      <c r="A595" t="s">
        <v>1657</v>
      </c>
    </row>
    <row r="596" spans="1:1" x14ac:dyDescent="0.25">
      <c r="A596" t="s">
        <v>1658</v>
      </c>
    </row>
    <row r="597" spans="1:1" x14ac:dyDescent="0.25">
      <c r="A597" t="s">
        <v>1659</v>
      </c>
    </row>
    <row r="598" spans="1:1" x14ac:dyDescent="0.25">
      <c r="A598" t="s">
        <v>1660</v>
      </c>
    </row>
    <row r="599" spans="1:1" x14ac:dyDescent="0.25">
      <c r="A599" t="s">
        <v>1661</v>
      </c>
    </row>
    <row r="600" spans="1:1" x14ac:dyDescent="0.25">
      <c r="A600" t="s">
        <v>1662</v>
      </c>
    </row>
    <row r="601" spans="1:1" x14ac:dyDescent="0.25">
      <c r="A601" t="s">
        <v>1663</v>
      </c>
    </row>
    <row r="602" spans="1:1" x14ac:dyDescent="0.25">
      <c r="A602" t="s">
        <v>1664</v>
      </c>
    </row>
    <row r="603" spans="1:1" x14ac:dyDescent="0.25">
      <c r="A603" t="s">
        <v>1665</v>
      </c>
    </row>
    <row r="604" spans="1:1" x14ac:dyDescent="0.25">
      <c r="A604" t="s">
        <v>1666</v>
      </c>
    </row>
    <row r="605" spans="1:1" x14ac:dyDescent="0.25">
      <c r="A605" t="s">
        <v>1667</v>
      </c>
    </row>
    <row r="606" spans="1:1" x14ac:dyDescent="0.25">
      <c r="A606" t="s">
        <v>1668</v>
      </c>
    </row>
    <row r="607" spans="1:1" x14ac:dyDescent="0.25">
      <c r="A607" t="s">
        <v>1669</v>
      </c>
    </row>
    <row r="608" spans="1:1" x14ac:dyDescent="0.25">
      <c r="A608" t="s">
        <v>1670</v>
      </c>
    </row>
    <row r="609" spans="1:1" x14ac:dyDescent="0.25">
      <c r="A609" t="s">
        <v>1671</v>
      </c>
    </row>
    <row r="610" spans="1:1" x14ac:dyDescent="0.25">
      <c r="A610" t="s">
        <v>1672</v>
      </c>
    </row>
    <row r="611" spans="1:1" x14ac:dyDescent="0.25">
      <c r="A611" t="s">
        <v>1673</v>
      </c>
    </row>
    <row r="612" spans="1:1" x14ac:dyDescent="0.25">
      <c r="A612" t="s">
        <v>1674</v>
      </c>
    </row>
    <row r="613" spans="1:1" x14ac:dyDescent="0.25">
      <c r="A613" t="s">
        <v>1675</v>
      </c>
    </row>
    <row r="614" spans="1:1" x14ac:dyDescent="0.25">
      <c r="A614" t="s">
        <v>1676</v>
      </c>
    </row>
    <row r="615" spans="1:1" x14ac:dyDescent="0.25">
      <c r="A615" t="s">
        <v>1677</v>
      </c>
    </row>
    <row r="616" spans="1:1" x14ac:dyDescent="0.25">
      <c r="A616" t="s">
        <v>1678</v>
      </c>
    </row>
    <row r="617" spans="1:1" x14ac:dyDescent="0.25">
      <c r="A617" t="s">
        <v>1679</v>
      </c>
    </row>
    <row r="618" spans="1:1" x14ac:dyDescent="0.25">
      <c r="A618" t="s">
        <v>1680</v>
      </c>
    </row>
    <row r="619" spans="1:1" x14ac:dyDescent="0.25">
      <c r="A619" t="s">
        <v>1681</v>
      </c>
    </row>
    <row r="620" spans="1:1" x14ac:dyDescent="0.25">
      <c r="A620" t="s">
        <v>1682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5" x14ac:dyDescent="0.25"/>
  <sheetData>
    <row r="1" spans="1:2" x14ac:dyDescent="0.25">
      <c r="A1" s="42" t="s">
        <v>1683</v>
      </c>
      <c r="B1" s="42" t="s">
        <v>580</v>
      </c>
    </row>
    <row r="2" spans="1:2" x14ac:dyDescent="0.25">
      <c r="A2" t="s">
        <v>1684</v>
      </c>
      <c r="B2" t="s">
        <v>1685</v>
      </c>
    </row>
    <row r="3" spans="1:2" x14ac:dyDescent="0.25">
      <c r="A3" t="s">
        <v>1686</v>
      </c>
      <c r="B3" t="s">
        <v>1687</v>
      </c>
    </row>
  </sheetData>
  <dataValidations count="1">
    <dataValidation type="list" sqref="B3" xr:uid="{00000000-0002-0000-1500-000000000000}">
      <formula1>"Maximise,Minimise"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W25"/>
  <sheetViews>
    <sheetView tabSelected="1" topLeftCell="S1" workbookViewId="0">
      <selection activeCell="AI18" sqref="AI18"/>
    </sheetView>
  </sheetViews>
  <sheetFormatPr defaultRowHeight="15" x14ac:dyDescent="0.25"/>
  <cols>
    <col min="3" max="3" width="12.7109375" bestFit="1" customWidth="1"/>
    <col min="4" max="4" width="6" bestFit="1" customWidth="1"/>
    <col min="5" max="5" width="14.140625" bestFit="1" customWidth="1"/>
    <col min="6" max="6" width="12" bestFit="1" customWidth="1"/>
    <col min="7" max="7" width="18" bestFit="1" customWidth="1"/>
    <col min="35" max="35" width="18.5703125" bestFit="1" customWidth="1"/>
    <col min="38" max="38" width="11.28515625" bestFit="1" customWidth="1"/>
    <col min="39" max="39" width="6" bestFit="1" customWidth="1"/>
    <col min="40" max="40" width="11" bestFit="1" customWidth="1"/>
    <col min="41" max="42" width="8" bestFit="1" customWidth="1"/>
    <col min="43" max="43" width="7" bestFit="1" customWidth="1"/>
    <col min="44" max="45" width="12" bestFit="1" customWidth="1"/>
    <col min="47" max="47" width="4.28515625" bestFit="1" customWidth="1"/>
    <col min="48" max="59" width="12" bestFit="1" customWidth="1"/>
    <col min="60" max="60" width="8.85546875" bestFit="1" customWidth="1"/>
    <col min="62" max="62" width="5" bestFit="1" customWidth="1"/>
    <col min="63" max="64" width="12" bestFit="1" customWidth="1"/>
    <col min="65" max="65" width="12.7109375" bestFit="1" customWidth="1"/>
    <col min="66" max="67" width="12" bestFit="1" customWidth="1"/>
    <col min="68" max="68" width="2" bestFit="1" customWidth="1"/>
    <col min="69" max="69" width="12" bestFit="1" customWidth="1"/>
    <col min="70" max="70" width="11" bestFit="1" customWidth="1"/>
    <col min="71" max="71" width="8" bestFit="1" customWidth="1"/>
    <col min="72" max="72" width="12" bestFit="1" customWidth="1"/>
    <col min="73" max="73" width="2" bestFit="1" customWidth="1"/>
    <col min="74" max="75" width="12" bestFit="1" customWidth="1"/>
    <col min="76" max="76" width="2" bestFit="1" customWidth="1"/>
    <col min="77" max="79" width="12" bestFit="1" customWidth="1"/>
    <col min="80" max="80" width="2" bestFit="1" customWidth="1"/>
    <col min="81" max="83" width="12" bestFit="1" customWidth="1"/>
    <col min="84" max="84" width="2" bestFit="1" customWidth="1"/>
    <col min="85" max="85" width="12" bestFit="1" customWidth="1"/>
    <col min="86" max="86" width="8" bestFit="1" customWidth="1"/>
    <col min="87" max="87" width="12" bestFit="1" customWidth="1"/>
    <col min="88" max="88" width="2" bestFit="1" customWidth="1"/>
    <col min="89" max="91" width="12" bestFit="1" customWidth="1"/>
    <col min="92" max="92" width="2" bestFit="1" customWidth="1"/>
    <col min="93" max="93" width="12" bestFit="1" customWidth="1"/>
    <col min="94" max="94" width="7" bestFit="1" customWidth="1"/>
    <col min="95" max="95" width="12" bestFit="1" customWidth="1"/>
    <col min="96" max="96" width="2" bestFit="1" customWidth="1"/>
    <col min="97" max="99" width="12" bestFit="1" customWidth="1"/>
    <col min="100" max="100" width="2" bestFit="1" customWidth="1"/>
    <col min="101" max="103" width="12" bestFit="1" customWidth="1"/>
    <col min="104" max="104" width="2" bestFit="1" customWidth="1"/>
    <col min="105" max="107" width="12" bestFit="1" customWidth="1"/>
    <col min="108" max="108" width="2" bestFit="1" customWidth="1"/>
    <col min="109" max="112" width="12" bestFit="1" customWidth="1"/>
    <col min="113" max="113" width="2" bestFit="1" customWidth="1"/>
    <col min="114" max="115" width="12" bestFit="1" customWidth="1"/>
    <col min="116" max="116" width="2" bestFit="1" customWidth="1"/>
    <col min="117" max="118" width="12" bestFit="1" customWidth="1"/>
    <col min="119" max="119" width="2" bestFit="1" customWidth="1"/>
    <col min="120" max="122" width="12" bestFit="1" customWidth="1"/>
    <col min="123" max="123" width="2" bestFit="1" customWidth="1"/>
    <col min="124" max="126" width="12" bestFit="1" customWidth="1"/>
    <col min="127" max="127" width="2" bestFit="1" customWidth="1"/>
  </cols>
  <sheetData>
    <row r="1" spans="1:127" x14ac:dyDescent="0.25">
      <c r="D1" s="25" t="s">
        <v>425</v>
      </c>
      <c r="E1" s="25" t="s">
        <v>427</v>
      </c>
      <c r="F1" s="25" t="s">
        <v>429</v>
      </c>
      <c r="G1" s="25" t="s">
        <v>431</v>
      </c>
      <c r="H1" s="25" t="s">
        <v>433</v>
      </c>
      <c r="I1" s="25" t="s">
        <v>435</v>
      </c>
      <c r="J1" s="25" t="s">
        <v>437</v>
      </c>
      <c r="K1" s="25" t="s">
        <v>439</v>
      </c>
      <c r="L1" s="25" t="s">
        <v>441</v>
      </c>
      <c r="M1" s="25" t="s">
        <v>443</v>
      </c>
      <c r="N1" s="25" t="s">
        <v>445</v>
      </c>
      <c r="O1" s="25" t="s">
        <v>447</v>
      </c>
      <c r="P1" s="25" t="s">
        <v>449</v>
      </c>
      <c r="Q1" s="25" t="s">
        <v>451</v>
      </c>
      <c r="R1" s="25" t="s">
        <v>453</v>
      </c>
      <c r="S1" s="25" t="s">
        <v>455</v>
      </c>
      <c r="T1" s="25" t="s">
        <v>457</v>
      </c>
      <c r="U1" s="25" t="s">
        <v>459</v>
      </c>
      <c r="V1" s="25" t="s">
        <v>461</v>
      </c>
      <c r="W1" s="25" t="s">
        <v>463</v>
      </c>
      <c r="X1" s="25" t="s">
        <v>465</v>
      </c>
      <c r="Y1" s="25" t="s">
        <v>467</v>
      </c>
      <c r="Z1" s="25" t="s">
        <v>469</v>
      </c>
      <c r="AA1" s="25" t="s">
        <v>471</v>
      </c>
      <c r="AB1" s="25" t="s">
        <v>473</v>
      </c>
      <c r="AC1" s="25" t="s">
        <v>475</v>
      </c>
      <c r="AD1" s="25" t="s">
        <v>477</v>
      </c>
      <c r="AE1" s="25" t="s">
        <v>479</v>
      </c>
      <c r="AF1" s="25" t="s">
        <v>481</v>
      </c>
      <c r="AG1" s="25" t="s">
        <v>483</v>
      </c>
      <c r="AH1" s="25" t="s">
        <v>485</v>
      </c>
      <c r="AI1" s="25" t="s">
        <v>487</v>
      </c>
      <c r="AJ1" s="25" t="s">
        <v>489</v>
      </c>
      <c r="AL1" s="34" t="s">
        <v>1688</v>
      </c>
      <c r="AM1" s="34" t="s">
        <v>425</v>
      </c>
      <c r="AN1" s="34" t="s">
        <v>433</v>
      </c>
      <c r="AO1" s="34" t="s">
        <v>435</v>
      </c>
      <c r="AP1" s="34" t="s">
        <v>449</v>
      </c>
      <c r="AQ1" s="34" t="s">
        <v>457</v>
      </c>
      <c r="AR1" s="34" t="s">
        <v>473</v>
      </c>
      <c r="AS1" s="34" t="s">
        <v>1689</v>
      </c>
      <c r="AU1" s="34" t="s">
        <v>1690</v>
      </c>
      <c r="AV1" s="34" t="s">
        <v>429</v>
      </c>
      <c r="AW1" s="34" t="s">
        <v>447</v>
      </c>
      <c r="AX1" s="34" t="s">
        <v>455</v>
      </c>
      <c r="AY1" s="34" t="s">
        <v>463</v>
      </c>
      <c r="AZ1" s="34" t="s">
        <v>465</v>
      </c>
      <c r="BA1" s="34" t="s">
        <v>467</v>
      </c>
      <c r="BB1" s="34" t="s">
        <v>471</v>
      </c>
      <c r="BC1" s="34" t="s">
        <v>477</v>
      </c>
      <c r="BD1" s="34" t="s">
        <v>485</v>
      </c>
      <c r="BE1" s="34" t="s">
        <v>487</v>
      </c>
      <c r="BF1" s="34" t="s">
        <v>489</v>
      </c>
      <c r="BG1" s="34" t="s">
        <v>1691</v>
      </c>
      <c r="BH1" s="34" t="s">
        <v>1692</v>
      </c>
      <c r="BJ1" s="34" t="s">
        <v>425</v>
      </c>
      <c r="BK1" s="34" t="s">
        <v>427</v>
      </c>
      <c r="BL1" s="34" t="s">
        <v>429</v>
      </c>
      <c r="BN1" s="34" t="s">
        <v>427</v>
      </c>
      <c r="BO1" s="34" t="s">
        <v>431</v>
      </c>
      <c r="BQ1" s="34" t="s">
        <v>431</v>
      </c>
      <c r="BR1" s="34" t="s">
        <v>433</v>
      </c>
      <c r="BS1" s="34" t="s">
        <v>435</v>
      </c>
      <c r="BT1" s="34" t="s">
        <v>437</v>
      </c>
      <c r="BV1" s="34" t="s">
        <v>437</v>
      </c>
      <c r="BW1" s="34" t="s">
        <v>439</v>
      </c>
      <c r="BY1" s="34" t="s">
        <v>439</v>
      </c>
      <c r="BZ1" s="34" t="s">
        <v>441</v>
      </c>
      <c r="CA1" s="34" t="s">
        <v>443</v>
      </c>
      <c r="CC1" s="34" t="s">
        <v>441</v>
      </c>
      <c r="CD1" s="34" t="s">
        <v>445</v>
      </c>
      <c r="CE1" s="34" t="s">
        <v>447</v>
      </c>
      <c r="CG1" s="34" t="s">
        <v>445</v>
      </c>
      <c r="CH1" s="34" t="s">
        <v>449</v>
      </c>
      <c r="CI1" s="34" t="s">
        <v>451</v>
      </c>
      <c r="CK1" s="34" t="s">
        <v>451</v>
      </c>
      <c r="CL1" s="34" t="s">
        <v>453</v>
      </c>
      <c r="CM1" s="34" t="s">
        <v>455</v>
      </c>
      <c r="CO1" s="34" t="s">
        <v>453</v>
      </c>
      <c r="CP1" s="34" t="s">
        <v>457</v>
      </c>
      <c r="CQ1" s="34" t="s">
        <v>459</v>
      </c>
      <c r="CS1" s="34" t="s">
        <v>459</v>
      </c>
      <c r="CT1" s="34" t="s">
        <v>461</v>
      </c>
      <c r="CU1" s="34" t="s">
        <v>463</v>
      </c>
      <c r="CW1" s="34" t="s">
        <v>461</v>
      </c>
      <c r="CX1" s="34" t="s">
        <v>465</v>
      </c>
      <c r="CY1" s="34" t="s">
        <v>467</v>
      </c>
      <c r="DA1" s="34" t="s">
        <v>443</v>
      </c>
      <c r="DB1" s="34" t="s">
        <v>469</v>
      </c>
      <c r="DC1" s="34" t="s">
        <v>471</v>
      </c>
      <c r="DE1" s="34" t="s">
        <v>469</v>
      </c>
      <c r="DF1" s="34" t="s">
        <v>473</v>
      </c>
      <c r="DG1" s="34" t="s">
        <v>475</v>
      </c>
      <c r="DH1" s="34" t="s">
        <v>477</v>
      </c>
      <c r="DJ1" s="34" t="s">
        <v>475</v>
      </c>
      <c r="DK1" s="34" t="s">
        <v>479</v>
      </c>
      <c r="DM1" s="34" t="s">
        <v>479</v>
      </c>
      <c r="DN1" s="34" t="s">
        <v>481</v>
      </c>
      <c r="DP1" s="34" t="s">
        <v>481</v>
      </c>
      <c r="DQ1" s="34" t="s">
        <v>483</v>
      </c>
      <c r="DR1" s="34" t="s">
        <v>485</v>
      </c>
      <c r="DT1" s="34" t="s">
        <v>483</v>
      </c>
      <c r="DU1" s="34" t="s">
        <v>487</v>
      </c>
      <c r="DV1" s="34" t="s">
        <v>489</v>
      </c>
    </row>
    <row r="2" spans="1:127" x14ac:dyDescent="0.25">
      <c r="A2" s="42" t="s">
        <v>1693</v>
      </c>
      <c r="B2" s="42" t="s">
        <v>581</v>
      </c>
      <c r="C2" s="42" t="s">
        <v>1694</v>
      </c>
      <c r="D2" s="25" t="s">
        <v>426</v>
      </c>
      <c r="E2" s="25" t="s">
        <v>428</v>
      </c>
      <c r="F2" s="25" t="s">
        <v>430</v>
      </c>
      <c r="G2" s="25" t="s">
        <v>432</v>
      </c>
      <c r="H2" s="25" t="s">
        <v>434</v>
      </c>
      <c r="I2" s="25" t="s">
        <v>436</v>
      </c>
      <c r="J2" s="25" t="s">
        <v>438</v>
      </c>
      <c r="K2" s="25" t="s">
        <v>440</v>
      </c>
      <c r="L2" s="25" t="s">
        <v>442</v>
      </c>
      <c r="M2" s="25" t="s">
        <v>444</v>
      </c>
      <c r="N2" s="25" t="s">
        <v>446</v>
      </c>
      <c r="O2" s="25" t="s">
        <v>448</v>
      </c>
      <c r="P2" s="25" t="s">
        <v>450</v>
      </c>
      <c r="Q2" s="25" t="s">
        <v>452</v>
      </c>
      <c r="R2" s="25" t="s">
        <v>454</v>
      </c>
      <c r="S2" s="25" t="s">
        <v>456</v>
      </c>
      <c r="T2" s="25" t="s">
        <v>458</v>
      </c>
      <c r="U2" s="25" t="s">
        <v>460</v>
      </c>
      <c r="V2" s="25" t="s">
        <v>462</v>
      </c>
      <c r="W2" s="25" t="s">
        <v>464</v>
      </c>
      <c r="X2" s="25" t="s">
        <v>466</v>
      </c>
      <c r="Y2" s="25" t="s">
        <v>468</v>
      </c>
      <c r="Z2" s="25" t="s">
        <v>470</v>
      </c>
      <c r="AA2" s="25" t="s">
        <v>472</v>
      </c>
      <c r="AB2" s="25" t="s">
        <v>474</v>
      </c>
      <c r="AC2" s="25" t="s">
        <v>476</v>
      </c>
      <c r="AD2" s="25" t="s">
        <v>478</v>
      </c>
      <c r="AE2" s="25" t="s">
        <v>480</v>
      </c>
      <c r="AF2" s="25" t="s">
        <v>482</v>
      </c>
      <c r="AG2" s="25" t="s">
        <v>484</v>
      </c>
      <c r="AH2" s="25" t="s">
        <v>486</v>
      </c>
      <c r="AI2" s="25" t="s">
        <v>488</v>
      </c>
      <c r="AJ2" s="25" t="s">
        <v>490</v>
      </c>
    </row>
    <row r="3" spans="1:127" x14ac:dyDescent="0.25">
      <c r="A3">
        <v>0</v>
      </c>
      <c r="B3" t="s">
        <v>517</v>
      </c>
      <c r="C3" t="s">
        <v>1695</v>
      </c>
      <c r="D3">
        <v>100</v>
      </c>
      <c r="E3">
        <v>90.881823635272937</v>
      </c>
      <c r="F3">
        <v>9.1181763647270593</v>
      </c>
      <c r="G3">
        <v>90.881823635272937</v>
      </c>
      <c r="H3">
        <v>5.0525289999999998</v>
      </c>
      <c r="I3">
        <v>1121.3599999999999</v>
      </c>
      <c r="J3">
        <v>1217.2943526352731</v>
      </c>
      <c r="K3">
        <v>1217.2943526352731</v>
      </c>
      <c r="L3">
        <v>300.01728994857592</v>
      </c>
      <c r="M3">
        <v>917.27706268669715</v>
      </c>
      <c r="N3">
        <v>127.79937729715699</v>
      </c>
      <c r="O3">
        <v>172.21791265141891</v>
      </c>
      <c r="P3">
        <v>127.807</v>
      </c>
      <c r="Q3">
        <v>255.60637729715691</v>
      </c>
      <c r="R3">
        <v>121.76826779930779</v>
      </c>
      <c r="S3">
        <v>133.83810949784919</v>
      </c>
      <c r="T3">
        <v>121.77</v>
      </c>
      <c r="U3">
        <v>243.5382677993077</v>
      </c>
      <c r="V3">
        <v>121.3380827347151</v>
      </c>
      <c r="W3">
        <v>122.2001850645927</v>
      </c>
      <c r="X3">
        <v>32.971728458510029</v>
      </c>
      <c r="Y3">
        <v>88.36635427620503</v>
      </c>
      <c r="Z3">
        <v>327.5989509595347</v>
      </c>
      <c r="AA3">
        <v>589.67811172716233</v>
      </c>
      <c r="AB3">
        <v>294.83905586358122</v>
      </c>
      <c r="AC3">
        <v>327.5989509595347</v>
      </c>
      <c r="AD3">
        <v>294.83905586358122</v>
      </c>
      <c r="AE3">
        <v>327.5989509595347</v>
      </c>
      <c r="AF3">
        <v>327.5989509595347</v>
      </c>
      <c r="AG3">
        <v>81.899737739883676</v>
      </c>
      <c r="AH3">
        <v>245.699213219651</v>
      </c>
      <c r="AI3">
        <v>25.968186101367891</v>
      </c>
      <c r="AJ3">
        <v>55.931551638515778</v>
      </c>
      <c r="AL3" t="str">
        <f>C3</f>
        <v>Total Mass</v>
      </c>
      <c r="AM3">
        <f>_xlfn.XLOOKUP(AM$1,$D$1:$AJ$1,$D3:$AJ3)</f>
        <v>100</v>
      </c>
      <c r="AN3">
        <f t="shared" ref="AN3:BF18" si="0">_xlfn.XLOOKUP(AN$1,$D$1:$AJ$1,$D3:$AJ3)</f>
        <v>5.0525289999999998</v>
      </c>
      <c r="AO3">
        <f t="shared" si="0"/>
        <v>1121.3599999999999</v>
      </c>
      <c r="AP3">
        <f t="shared" si="0"/>
        <v>127.807</v>
      </c>
      <c r="AQ3">
        <f t="shared" si="0"/>
        <v>121.77</v>
      </c>
      <c r="AR3">
        <f t="shared" si="0"/>
        <v>294.83905586358122</v>
      </c>
      <c r="AS3">
        <f>SUM(AM3:AR3)</f>
        <v>1770.8285848635812</v>
      </c>
      <c r="AV3">
        <f t="shared" si="0"/>
        <v>9.1181763647270593</v>
      </c>
      <c r="AW3">
        <f t="shared" si="0"/>
        <v>172.21791265141891</v>
      </c>
      <c r="AX3">
        <f t="shared" si="0"/>
        <v>133.83810949784919</v>
      </c>
      <c r="AY3">
        <f t="shared" si="0"/>
        <v>122.2001850645927</v>
      </c>
      <c r="AZ3">
        <f t="shared" si="0"/>
        <v>32.971728458510029</v>
      </c>
      <c r="BA3">
        <f t="shared" si="0"/>
        <v>88.36635427620503</v>
      </c>
      <c r="BB3">
        <f t="shared" si="0"/>
        <v>589.67811172716233</v>
      </c>
      <c r="BC3">
        <f t="shared" si="0"/>
        <v>294.83905586358122</v>
      </c>
      <c r="BD3">
        <f t="shared" si="0"/>
        <v>245.699213219651</v>
      </c>
      <c r="BE3">
        <f t="shared" si="0"/>
        <v>25.968186101367891</v>
      </c>
      <c r="BF3">
        <f t="shared" si="0"/>
        <v>55.931551638515778</v>
      </c>
      <c r="BG3">
        <f t="shared" ref="BG3:BG13" si="1">SUM(AV3:BF3)</f>
        <v>1770.8285848635812</v>
      </c>
      <c r="BH3">
        <f>BG3-AS3</f>
        <v>0</v>
      </c>
      <c r="BJ3">
        <f t="shared" ref="BJ3:BL13" si="2">_xlfn.XLOOKUP(BJ$1,$D$1:$AJ$1,$D3:$AJ3)</f>
        <v>100</v>
      </c>
      <c r="BK3">
        <f t="shared" si="2"/>
        <v>90.881823635272937</v>
      </c>
      <c r="BL3">
        <f t="shared" si="2"/>
        <v>9.1181763647270593</v>
      </c>
      <c r="BM3">
        <f>BJ3-BK3-BL3</f>
        <v>0</v>
      </c>
      <c r="BN3">
        <f t="shared" ref="BN3:BO13" si="3">_xlfn.XLOOKUP(BN$1,$D$1:$AJ$1,$D3:$AJ3)</f>
        <v>90.881823635272937</v>
      </c>
      <c r="BO3">
        <f t="shared" si="3"/>
        <v>90.881823635272937</v>
      </c>
      <c r="BP3">
        <f>BN3-BO3</f>
        <v>0</v>
      </c>
      <c r="BQ3">
        <f t="shared" ref="BQ3:DV8" si="4">_xlfn.XLOOKUP(BQ$1,$D$1:$AJ$1,$D3:$AJ3)</f>
        <v>90.881823635272937</v>
      </c>
      <c r="BR3">
        <f t="shared" si="4"/>
        <v>5.0525289999999998</v>
      </c>
      <c r="BS3">
        <f t="shared" si="4"/>
        <v>1121.3599999999999</v>
      </c>
      <c r="BT3">
        <f t="shared" si="4"/>
        <v>1217.2943526352731</v>
      </c>
      <c r="BU3">
        <f>BQ3+BR3+BS3-BT3</f>
        <v>0</v>
      </c>
      <c r="BV3">
        <f t="shared" si="4"/>
        <v>1217.2943526352731</v>
      </c>
      <c r="BW3">
        <f t="shared" si="4"/>
        <v>1217.2943526352731</v>
      </c>
      <c r="BX3">
        <f>BW3-BV3</f>
        <v>0</v>
      </c>
      <c r="BY3">
        <f t="shared" si="4"/>
        <v>1217.2943526352731</v>
      </c>
      <c r="BZ3">
        <f t="shared" si="4"/>
        <v>300.01728994857592</v>
      </c>
      <c r="CA3">
        <f t="shared" si="4"/>
        <v>917.27706268669715</v>
      </c>
      <c r="CB3">
        <f>BZ3+CA3-BY3</f>
        <v>0</v>
      </c>
      <c r="CC3">
        <f t="shared" si="4"/>
        <v>300.01728994857592</v>
      </c>
      <c r="CD3">
        <f t="shared" si="4"/>
        <v>127.79937729715699</v>
      </c>
      <c r="CE3">
        <f t="shared" si="4"/>
        <v>172.21791265141891</v>
      </c>
      <c r="CF3">
        <f>CD3+CE3-CC3</f>
        <v>0</v>
      </c>
      <c r="CG3">
        <f t="shared" si="4"/>
        <v>127.79937729715699</v>
      </c>
      <c r="CH3">
        <f t="shared" si="4"/>
        <v>127.807</v>
      </c>
      <c r="CI3">
        <f t="shared" si="4"/>
        <v>255.60637729715691</v>
      </c>
      <c r="CJ3">
        <f>CG3+CH3-CI3</f>
        <v>0</v>
      </c>
      <c r="CK3">
        <f t="shared" si="4"/>
        <v>255.60637729715691</v>
      </c>
      <c r="CL3">
        <f t="shared" si="4"/>
        <v>121.76826779930779</v>
      </c>
      <c r="CM3">
        <f t="shared" si="4"/>
        <v>133.83810949784919</v>
      </c>
      <c r="CN3">
        <f>CL3+CM3-CK3</f>
        <v>0</v>
      </c>
      <c r="CO3">
        <f t="shared" si="4"/>
        <v>121.76826779930779</v>
      </c>
      <c r="CP3">
        <f t="shared" si="4"/>
        <v>121.77</v>
      </c>
      <c r="CQ3">
        <f t="shared" si="4"/>
        <v>243.5382677993077</v>
      </c>
      <c r="CR3">
        <f>CO3+CP3-CQ3</f>
        <v>0</v>
      </c>
      <c r="CS3">
        <f t="shared" si="4"/>
        <v>243.5382677993077</v>
      </c>
      <c r="CT3">
        <f t="shared" si="4"/>
        <v>121.3380827347151</v>
      </c>
      <c r="CU3">
        <f t="shared" si="4"/>
        <v>122.2001850645927</v>
      </c>
      <c r="CV3">
        <f>CT3+CU3-CS3</f>
        <v>0</v>
      </c>
      <c r="CW3">
        <f t="shared" si="4"/>
        <v>121.3380827347151</v>
      </c>
      <c r="CX3">
        <f t="shared" si="4"/>
        <v>32.971728458510029</v>
      </c>
      <c r="CY3">
        <f t="shared" si="4"/>
        <v>88.36635427620503</v>
      </c>
      <c r="CZ3">
        <f>CX3+CY3-CW3</f>
        <v>0</v>
      </c>
      <c r="DA3">
        <f t="shared" si="4"/>
        <v>917.27706268669715</v>
      </c>
      <c r="DB3">
        <f t="shared" si="4"/>
        <v>327.5989509595347</v>
      </c>
      <c r="DC3">
        <f t="shared" si="4"/>
        <v>589.67811172716233</v>
      </c>
      <c r="DD3">
        <f>DC3+DB3-DA3</f>
        <v>0</v>
      </c>
      <c r="DE3">
        <f t="shared" si="4"/>
        <v>327.5989509595347</v>
      </c>
      <c r="DF3">
        <f t="shared" si="4"/>
        <v>294.83905586358122</v>
      </c>
      <c r="DG3">
        <f t="shared" si="4"/>
        <v>327.5989509595347</v>
      </c>
      <c r="DH3">
        <f t="shared" si="4"/>
        <v>294.83905586358122</v>
      </c>
      <c r="DI3">
        <f>DG3+DH3-DF3-DE3</f>
        <v>0</v>
      </c>
      <c r="DJ3">
        <f t="shared" si="4"/>
        <v>327.5989509595347</v>
      </c>
      <c r="DK3">
        <f t="shared" si="4"/>
        <v>327.5989509595347</v>
      </c>
      <c r="DL3">
        <f>DK3-DJ3</f>
        <v>0</v>
      </c>
      <c r="DM3">
        <f t="shared" si="4"/>
        <v>327.5989509595347</v>
      </c>
      <c r="DN3">
        <f t="shared" si="4"/>
        <v>327.5989509595347</v>
      </c>
      <c r="DO3">
        <f>DN3-DM3</f>
        <v>0</v>
      </c>
      <c r="DP3">
        <f t="shared" si="4"/>
        <v>327.5989509595347</v>
      </c>
      <c r="DQ3">
        <f t="shared" si="4"/>
        <v>81.899737739883676</v>
      </c>
      <c r="DR3">
        <f t="shared" si="4"/>
        <v>245.699213219651</v>
      </c>
      <c r="DS3">
        <f>DQ3+DR3-DP3</f>
        <v>0</v>
      </c>
      <c r="DT3">
        <f t="shared" si="4"/>
        <v>81.899737739883676</v>
      </c>
      <c r="DU3">
        <f t="shared" si="4"/>
        <v>25.968186101367891</v>
      </c>
      <c r="DV3">
        <f t="shared" si="4"/>
        <v>55.931551638515778</v>
      </c>
      <c r="DW3">
        <f>DU3+DV3-DT3</f>
        <v>0</v>
      </c>
    </row>
    <row r="4" spans="1:127" x14ac:dyDescent="0.25">
      <c r="A4">
        <v>1</v>
      </c>
      <c r="B4" t="s">
        <v>517</v>
      </c>
      <c r="C4" t="s">
        <v>518</v>
      </c>
      <c r="D4">
        <v>88.4</v>
      </c>
      <c r="E4">
        <v>80.693048407563765</v>
      </c>
      <c r="F4">
        <v>7.7069515924362531</v>
      </c>
      <c r="G4">
        <v>80.693048407563765</v>
      </c>
      <c r="H4">
        <v>0.40420232</v>
      </c>
      <c r="I4">
        <v>0</v>
      </c>
      <c r="J4">
        <v>81.097250727563761</v>
      </c>
      <c r="K4">
        <v>81.097250727563761</v>
      </c>
      <c r="L4">
        <v>37.984318672241258</v>
      </c>
      <c r="M4">
        <v>43.112932055322503</v>
      </c>
      <c r="N4">
        <v>32.306539924612601</v>
      </c>
      <c r="O4">
        <v>5.6777787476286594</v>
      </c>
      <c r="P4">
        <v>0</v>
      </c>
      <c r="Q4">
        <v>32.306539924612601</v>
      </c>
      <c r="R4">
        <v>31.22093879581524</v>
      </c>
      <c r="S4">
        <v>1.085601128797361</v>
      </c>
      <c r="T4">
        <v>0</v>
      </c>
      <c r="U4">
        <v>31.22093879581524</v>
      </c>
      <c r="V4">
        <v>31.059368207916449</v>
      </c>
      <c r="W4">
        <v>0.16157058789878939</v>
      </c>
      <c r="X4">
        <v>31.059368207916449</v>
      </c>
      <c r="Y4">
        <v>0</v>
      </c>
      <c r="Z4">
        <v>29.143986268580111</v>
      </c>
      <c r="AA4">
        <v>13.96894578674239</v>
      </c>
      <c r="AB4">
        <v>0</v>
      </c>
      <c r="AC4">
        <v>24.50497044922253</v>
      </c>
      <c r="AD4">
        <v>4.6390158193575859</v>
      </c>
      <c r="AE4">
        <v>24.50497044922253</v>
      </c>
      <c r="AF4">
        <v>24.50497044922253</v>
      </c>
      <c r="AG4">
        <v>24.462031307488559</v>
      </c>
      <c r="AH4">
        <v>4.293914173396994E-2</v>
      </c>
      <c r="AI4">
        <v>24.462031307488559</v>
      </c>
      <c r="AJ4">
        <v>0</v>
      </c>
      <c r="AL4" t="str">
        <f t="shared" ref="AL4:AL25" si="5">C4</f>
        <v>Total Solids</v>
      </c>
      <c r="AM4">
        <f t="shared" ref="AM4:BB25" si="6">_xlfn.XLOOKUP(AM$1,$D$1:$AJ$1,$D4:$AJ4)</f>
        <v>88.4</v>
      </c>
      <c r="AN4">
        <f t="shared" si="6"/>
        <v>0.40420232</v>
      </c>
      <c r="AO4">
        <f t="shared" si="6"/>
        <v>0</v>
      </c>
      <c r="AP4">
        <f t="shared" si="6"/>
        <v>0</v>
      </c>
      <c r="AQ4">
        <f t="shared" si="6"/>
        <v>0</v>
      </c>
      <c r="AR4">
        <f t="shared" si="6"/>
        <v>0</v>
      </c>
      <c r="AS4">
        <f t="shared" ref="AS4:AS13" si="7">SUM(AM4:AR4)</f>
        <v>88.804202320000002</v>
      </c>
      <c r="AV4">
        <f t="shared" si="6"/>
        <v>7.7069515924362531</v>
      </c>
      <c r="AW4">
        <f t="shared" si="6"/>
        <v>5.6777787476286594</v>
      </c>
      <c r="AX4">
        <f t="shared" si="6"/>
        <v>1.085601128797361</v>
      </c>
      <c r="AY4">
        <f t="shared" si="6"/>
        <v>0.16157058789878939</v>
      </c>
      <c r="AZ4">
        <f t="shared" si="6"/>
        <v>31.059368207916449</v>
      </c>
      <c r="BA4">
        <f t="shared" si="6"/>
        <v>0</v>
      </c>
      <c r="BB4">
        <f t="shared" si="0"/>
        <v>13.96894578674239</v>
      </c>
      <c r="BC4">
        <f t="shared" si="0"/>
        <v>4.6390158193575859</v>
      </c>
      <c r="BD4">
        <f t="shared" si="0"/>
        <v>4.293914173396994E-2</v>
      </c>
      <c r="BE4">
        <f t="shared" si="0"/>
        <v>24.462031307488559</v>
      </c>
      <c r="BF4">
        <f t="shared" si="0"/>
        <v>0</v>
      </c>
      <c r="BG4">
        <f t="shared" si="1"/>
        <v>88.804202320000016</v>
      </c>
      <c r="BH4">
        <f t="shared" ref="BH4:BH13" si="8">BG4-AS4</f>
        <v>0</v>
      </c>
      <c r="BJ4">
        <f t="shared" si="2"/>
        <v>88.4</v>
      </c>
      <c r="BK4">
        <f t="shared" si="2"/>
        <v>80.693048407563765</v>
      </c>
      <c r="BL4">
        <f t="shared" si="2"/>
        <v>7.7069515924362531</v>
      </c>
      <c r="BM4">
        <f t="shared" ref="BM4:BM13" si="9">BJ4-BK4-BL4</f>
        <v>-1.2434497875801753E-14</v>
      </c>
      <c r="BN4">
        <f t="shared" si="3"/>
        <v>80.693048407563765</v>
      </c>
      <c r="BO4">
        <f t="shared" si="3"/>
        <v>80.693048407563765</v>
      </c>
      <c r="BP4">
        <f t="shared" ref="BP4:BP13" si="10">BN4-BO4</f>
        <v>0</v>
      </c>
      <c r="BQ4">
        <f t="shared" si="4"/>
        <v>80.693048407563765</v>
      </c>
      <c r="BR4">
        <f t="shared" si="4"/>
        <v>0.40420232</v>
      </c>
      <c r="BS4">
        <f t="shared" si="4"/>
        <v>0</v>
      </c>
      <c r="BT4">
        <f t="shared" si="4"/>
        <v>81.097250727563761</v>
      </c>
      <c r="BU4">
        <f t="shared" ref="BU4:BU13" si="11">BQ4+BR4+BS4-BT4</f>
        <v>0</v>
      </c>
      <c r="BV4">
        <f t="shared" si="4"/>
        <v>81.097250727563761</v>
      </c>
      <c r="BW4">
        <f t="shared" si="4"/>
        <v>81.097250727563761</v>
      </c>
      <c r="BX4">
        <f t="shared" ref="BX4:BX13" si="12">BW4-BV4</f>
        <v>0</v>
      </c>
      <c r="BY4">
        <f t="shared" si="4"/>
        <v>81.097250727563761</v>
      </c>
      <c r="BZ4">
        <f t="shared" si="4"/>
        <v>37.984318672241258</v>
      </c>
      <c r="CA4">
        <f t="shared" si="4"/>
        <v>43.112932055322503</v>
      </c>
      <c r="CB4">
        <f t="shared" ref="CB4:CB13" si="13">BZ4+CA4-BY4</f>
        <v>0</v>
      </c>
      <c r="CC4">
        <f t="shared" si="4"/>
        <v>37.984318672241258</v>
      </c>
      <c r="CD4">
        <f t="shared" si="4"/>
        <v>32.306539924612601</v>
      </c>
      <c r="CE4">
        <f t="shared" si="4"/>
        <v>5.6777787476286594</v>
      </c>
      <c r="CF4">
        <f t="shared" ref="CF4:CF13" si="14">CD4+CE4-CC4</f>
        <v>0</v>
      </c>
      <c r="CG4">
        <f t="shared" si="4"/>
        <v>32.306539924612601</v>
      </c>
      <c r="CH4">
        <f t="shared" si="4"/>
        <v>0</v>
      </c>
      <c r="CI4">
        <f t="shared" si="4"/>
        <v>32.306539924612601</v>
      </c>
      <c r="CJ4">
        <f t="shared" ref="CJ4:CJ13" si="15">CG4+CH4-CI4</f>
        <v>0</v>
      </c>
      <c r="CK4">
        <f t="shared" si="4"/>
        <v>32.306539924612601</v>
      </c>
      <c r="CL4">
        <f t="shared" si="4"/>
        <v>31.22093879581524</v>
      </c>
      <c r="CM4">
        <f t="shared" si="4"/>
        <v>1.085601128797361</v>
      </c>
      <c r="CN4">
        <f t="shared" ref="CN4:CN13" si="16">CL4+CM4-CK4</f>
        <v>0</v>
      </c>
      <c r="CO4">
        <f t="shared" si="4"/>
        <v>31.22093879581524</v>
      </c>
      <c r="CP4">
        <f t="shared" si="4"/>
        <v>0</v>
      </c>
      <c r="CQ4">
        <f t="shared" si="4"/>
        <v>31.22093879581524</v>
      </c>
      <c r="CR4">
        <f t="shared" ref="CR4:CR13" si="17">CO4+CP4-CQ4</f>
        <v>0</v>
      </c>
      <c r="CS4">
        <f t="shared" si="4"/>
        <v>31.22093879581524</v>
      </c>
      <c r="CT4">
        <f t="shared" si="4"/>
        <v>31.059368207916449</v>
      </c>
      <c r="CU4">
        <f t="shared" si="4"/>
        <v>0.16157058789878939</v>
      </c>
      <c r="CV4">
        <f t="shared" ref="CV4:CV13" si="18">CT4+CU4-CS4</f>
        <v>0</v>
      </c>
      <c r="CW4">
        <f t="shared" si="4"/>
        <v>31.059368207916449</v>
      </c>
      <c r="CX4">
        <f t="shared" si="4"/>
        <v>31.059368207916449</v>
      </c>
      <c r="CY4">
        <f t="shared" si="4"/>
        <v>0</v>
      </c>
      <c r="CZ4">
        <f t="shared" ref="CZ4:CZ13" si="19">CX4+CY4-CW4</f>
        <v>0</v>
      </c>
      <c r="DA4">
        <f t="shared" si="4"/>
        <v>43.112932055322503</v>
      </c>
      <c r="DB4">
        <f t="shared" si="4"/>
        <v>29.143986268580111</v>
      </c>
      <c r="DC4">
        <f t="shared" si="4"/>
        <v>13.96894578674239</v>
      </c>
      <c r="DD4">
        <f t="shared" ref="DD4:DD13" si="20">DC4+DB4-DA4</f>
        <v>0</v>
      </c>
      <c r="DE4">
        <f t="shared" si="4"/>
        <v>29.143986268580111</v>
      </c>
      <c r="DF4">
        <f t="shared" si="4"/>
        <v>0</v>
      </c>
      <c r="DG4">
        <f t="shared" si="4"/>
        <v>24.50497044922253</v>
      </c>
      <c r="DH4">
        <f t="shared" si="4"/>
        <v>4.6390158193575859</v>
      </c>
      <c r="DI4">
        <f t="shared" ref="DI4:DI13" si="21">DG4+DH4-DF4-DE4</f>
        <v>0</v>
      </c>
      <c r="DJ4">
        <f t="shared" si="4"/>
        <v>24.50497044922253</v>
      </c>
      <c r="DK4">
        <f t="shared" si="4"/>
        <v>24.50497044922253</v>
      </c>
      <c r="DL4">
        <f t="shared" ref="DL4:DL13" si="22">DK4-DJ4</f>
        <v>0</v>
      </c>
      <c r="DM4">
        <f t="shared" si="4"/>
        <v>24.50497044922253</v>
      </c>
      <c r="DN4">
        <f t="shared" si="4"/>
        <v>24.50497044922253</v>
      </c>
      <c r="DO4">
        <f t="shared" ref="DO4:DO13" si="23">DN4-DM4</f>
        <v>0</v>
      </c>
      <c r="DP4">
        <f t="shared" si="4"/>
        <v>24.50497044922253</v>
      </c>
      <c r="DQ4">
        <f t="shared" si="4"/>
        <v>24.462031307488559</v>
      </c>
      <c r="DR4">
        <f t="shared" si="4"/>
        <v>4.293914173396994E-2</v>
      </c>
      <c r="DS4">
        <f t="shared" ref="DS4:DS13" si="24">DQ4+DR4-DP4</f>
        <v>0</v>
      </c>
      <c r="DT4">
        <f t="shared" si="4"/>
        <v>24.462031307488559</v>
      </c>
      <c r="DU4">
        <f t="shared" si="4"/>
        <v>24.462031307488559</v>
      </c>
      <c r="DV4">
        <f t="shared" si="4"/>
        <v>0</v>
      </c>
      <c r="DW4">
        <f>DU4+DV4-DT4</f>
        <v>0</v>
      </c>
    </row>
    <row r="5" spans="1:127" x14ac:dyDescent="0.25">
      <c r="A5">
        <v>2</v>
      </c>
      <c r="B5" t="s">
        <v>517</v>
      </c>
      <c r="C5" t="s">
        <v>520</v>
      </c>
      <c r="D5">
        <v>3.4</v>
      </c>
      <c r="E5">
        <v>2.960891197988706</v>
      </c>
      <c r="F5">
        <v>0.43910880201129471</v>
      </c>
      <c r="G5">
        <v>2.960891197988706</v>
      </c>
      <c r="H5">
        <v>0</v>
      </c>
      <c r="I5">
        <v>0</v>
      </c>
      <c r="J5">
        <v>2.960891197988706</v>
      </c>
      <c r="K5">
        <v>2.960891197988706</v>
      </c>
      <c r="L5">
        <v>0.50999811493529512</v>
      </c>
      <c r="M5">
        <v>2.450893083053411</v>
      </c>
      <c r="N5">
        <v>0.38877773151475159</v>
      </c>
      <c r="O5">
        <v>0.12122038342054341</v>
      </c>
      <c r="P5">
        <v>0</v>
      </c>
      <c r="Q5">
        <v>0.38877773151475159</v>
      </c>
      <c r="R5">
        <v>0.36510472134693323</v>
      </c>
      <c r="S5">
        <v>2.3673010167818379E-2</v>
      </c>
      <c r="T5">
        <v>0</v>
      </c>
      <c r="U5">
        <v>0.36510472134693323</v>
      </c>
      <c r="V5">
        <v>0.36180124311562079</v>
      </c>
      <c r="W5">
        <v>3.3034782313124118E-3</v>
      </c>
      <c r="X5">
        <v>0.36180124311562079</v>
      </c>
      <c r="Y5">
        <v>0</v>
      </c>
      <c r="Z5">
        <v>1.6902710917609729</v>
      </c>
      <c r="AA5">
        <v>0.7606219912924379</v>
      </c>
      <c r="AB5">
        <v>0</v>
      </c>
      <c r="AC5">
        <v>1.3798131361314061</v>
      </c>
      <c r="AD5">
        <v>0.31045795562956641</v>
      </c>
      <c r="AE5">
        <v>1.3798131361314061</v>
      </c>
      <c r="AF5">
        <v>1.3798131361314061</v>
      </c>
      <c r="AG5">
        <v>1.3798131361314061</v>
      </c>
      <c r="AH5">
        <v>0</v>
      </c>
      <c r="AI5">
        <v>1.3798131361314061</v>
      </c>
      <c r="AJ5">
        <v>0</v>
      </c>
      <c r="AL5" t="str">
        <f t="shared" si="5"/>
        <v>Ash</v>
      </c>
      <c r="AM5">
        <f t="shared" si="6"/>
        <v>3.4</v>
      </c>
      <c r="AN5">
        <f t="shared" si="0"/>
        <v>0</v>
      </c>
      <c r="AO5">
        <f t="shared" si="0"/>
        <v>0</v>
      </c>
      <c r="AP5">
        <f t="shared" si="0"/>
        <v>0</v>
      </c>
      <c r="AQ5">
        <f t="shared" si="0"/>
        <v>0</v>
      </c>
      <c r="AR5">
        <f t="shared" si="0"/>
        <v>0</v>
      </c>
      <c r="AS5">
        <f t="shared" si="7"/>
        <v>3.4</v>
      </c>
      <c r="AV5">
        <f t="shared" si="0"/>
        <v>0.43910880201129471</v>
      </c>
      <c r="AW5">
        <f t="shared" si="0"/>
        <v>0.12122038342054341</v>
      </c>
      <c r="AX5">
        <f t="shared" si="0"/>
        <v>2.3673010167818379E-2</v>
      </c>
      <c r="AY5">
        <f t="shared" si="0"/>
        <v>3.3034782313124118E-3</v>
      </c>
      <c r="AZ5">
        <f t="shared" si="0"/>
        <v>0.36180124311562079</v>
      </c>
      <c r="BA5">
        <f t="shared" si="0"/>
        <v>0</v>
      </c>
      <c r="BB5">
        <f t="shared" si="0"/>
        <v>0.7606219912924379</v>
      </c>
      <c r="BC5">
        <f t="shared" si="0"/>
        <v>0.31045795562956641</v>
      </c>
      <c r="BD5">
        <f t="shared" si="0"/>
        <v>0</v>
      </c>
      <c r="BE5">
        <f t="shared" si="0"/>
        <v>1.3798131361314061</v>
      </c>
      <c r="BF5">
        <f t="shared" si="0"/>
        <v>0</v>
      </c>
      <c r="BG5">
        <f t="shared" si="1"/>
        <v>3.4000000000000004</v>
      </c>
      <c r="BH5">
        <f t="shared" si="8"/>
        <v>0</v>
      </c>
      <c r="BJ5">
        <f t="shared" si="2"/>
        <v>3.4</v>
      </c>
      <c r="BK5">
        <f t="shared" si="2"/>
        <v>2.960891197988706</v>
      </c>
      <c r="BL5">
        <f t="shared" si="2"/>
        <v>0.43910880201129471</v>
      </c>
      <c r="BM5">
        <f t="shared" si="9"/>
        <v>-8.3266726846886741E-16</v>
      </c>
      <c r="BN5">
        <f t="shared" si="3"/>
        <v>2.960891197988706</v>
      </c>
      <c r="BO5">
        <f t="shared" si="3"/>
        <v>2.960891197988706</v>
      </c>
      <c r="BP5">
        <f t="shared" si="10"/>
        <v>0</v>
      </c>
      <c r="BQ5">
        <f t="shared" si="4"/>
        <v>2.960891197988706</v>
      </c>
      <c r="BR5">
        <f t="shared" si="4"/>
        <v>0</v>
      </c>
      <c r="BS5">
        <f t="shared" si="4"/>
        <v>0</v>
      </c>
      <c r="BT5">
        <f t="shared" si="4"/>
        <v>2.960891197988706</v>
      </c>
      <c r="BU5">
        <f t="shared" si="11"/>
        <v>0</v>
      </c>
      <c r="BV5">
        <f t="shared" si="4"/>
        <v>2.960891197988706</v>
      </c>
      <c r="BW5">
        <f t="shared" si="4"/>
        <v>2.960891197988706</v>
      </c>
      <c r="BX5">
        <f t="shared" si="12"/>
        <v>0</v>
      </c>
      <c r="BY5">
        <f t="shared" si="4"/>
        <v>2.960891197988706</v>
      </c>
      <c r="BZ5">
        <f t="shared" si="4"/>
        <v>0.50999811493529512</v>
      </c>
      <c r="CA5">
        <f t="shared" si="4"/>
        <v>2.450893083053411</v>
      </c>
      <c r="CB5">
        <f t="shared" si="13"/>
        <v>0</v>
      </c>
      <c r="CC5">
        <f t="shared" si="4"/>
        <v>0.50999811493529512</v>
      </c>
      <c r="CD5">
        <f t="shared" si="4"/>
        <v>0.38877773151475159</v>
      </c>
      <c r="CE5">
        <f t="shared" si="4"/>
        <v>0.12122038342054341</v>
      </c>
      <c r="CF5">
        <f t="shared" si="14"/>
        <v>0</v>
      </c>
      <c r="CG5">
        <f t="shared" si="4"/>
        <v>0.38877773151475159</v>
      </c>
      <c r="CH5">
        <f t="shared" si="4"/>
        <v>0</v>
      </c>
      <c r="CI5">
        <f t="shared" si="4"/>
        <v>0.38877773151475159</v>
      </c>
      <c r="CJ5">
        <f t="shared" si="15"/>
        <v>0</v>
      </c>
      <c r="CK5">
        <f t="shared" si="4"/>
        <v>0.38877773151475159</v>
      </c>
      <c r="CL5">
        <f t="shared" si="4"/>
        <v>0.36510472134693323</v>
      </c>
      <c r="CM5">
        <f t="shared" si="4"/>
        <v>2.3673010167818379E-2</v>
      </c>
      <c r="CN5">
        <f t="shared" si="16"/>
        <v>0</v>
      </c>
      <c r="CO5">
        <f t="shared" si="4"/>
        <v>0.36510472134693323</v>
      </c>
      <c r="CP5">
        <f t="shared" si="4"/>
        <v>0</v>
      </c>
      <c r="CQ5">
        <f t="shared" si="4"/>
        <v>0.36510472134693323</v>
      </c>
      <c r="CR5">
        <f t="shared" si="17"/>
        <v>0</v>
      </c>
      <c r="CS5">
        <f t="shared" si="4"/>
        <v>0.36510472134693323</v>
      </c>
      <c r="CT5">
        <f t="shared" si="4"/>
        <v>0.36180124311562079</v>
      </c>
      <c r="CU5">
        <f t="shared" si="4"/>
        <v>3.3034782313124118E-3</v>
      </c>
      <c r="CV5">
        <f t="shared" si="18"/>
        <v>0</v>
      </c>
      <c r="CW5">
        <f t="shared" si="4"/>
        <v>0.36180124311562079</v>
      </c>
      <c r="CX5">
        <f t="shared" si="4"/>
        <v>0.36180124311562079</v>
      </c>
      <c r="CY5">
        <f t="shared" si="4"/>
        <v>0</v>
      </c>
      <c r="CZ5">
        <f t="shared" si="19"/>
        <v>0</v>
      </c>
      <c r="DA5">
        <f t="shared" si="4"/>
        <v>2.450893083053411</v>
      </c>
      <c r="DB5">
        <f t="shared" si="4"/>
        <v>1.6902710917609729</v>
      </c>
      <c r="DC5">
        <f t="shared" si="4"/>
        <v>0.7606219912924379</v>
      </c>
      <c r="DD5">
        <f t="shared" si="20"/>
        <v>0</v>
      </c>
      <c r="DE5">
        <f t="shared" si="4"/>
        <v>1.6902710917609729</v>
      </c>
      <c r="DF5">
        <f t="shared" si="4"/>
        <v>0</v>
      </c>
      <c r="DG5">
        <f t="shared" si="4"/>
        <v>1.3798131361314061</v>
      </c>
      <c r="DH5">
        <f t="shared" si="4"/>
        <v>0.31045795562956641</v>
      </c>
      <c r="DI5">
        <f t="shared" si="21"/>
        <v>0</v>
      </c>
      <c r="DJ5">
        <f t="shared" si="4"/>
        <v>1.3798131361314061</v>
      </c>
      <c r="DK5">
        <f t="shared" si="4"/>
        <v>1.3798131361314061</v>
      </c>
      <c r="DL5">
        <f t="shared" si="22"/>
        <v>0</v>
      </c>
      <c r="DM5">
        <f t="shared" si="4"/>
        <v>1.3798131361314061</v>
      </c>
      <c r="DN5">
        <f t="shared" si="4"/>
        <v>1.3798131361314061</v>
      </c>
      <c r="DO5">
        <f t="shared" si="23"/>
        <v>0</v>
      </c>
      <c r="DP5">
        <f t="shared" si="4"/>
        <v>1.3798131361314061</v>
      </c>
      <c r="DQ5">
        <f t="shared" si="4"/>
        <v>1.3798131361314061</v>
      </c>
      <c r="DR5">
        <f t="shared" si="4"/>
        <v>0</v>
      </c>
      <c r="DS5">
        <f t="shared" si="24"/>
        <v>0</v>
      </c>
      <c r="DT5">
        <f t="shared" si="4"/>
        <v>1.3798131361314061</v>
      </c>
      <c r="DU5">
        <f t="shared" si="4"/>
        <v>1.3798131361314061</v>
      </c>
      <c r="DV5">
        <f t="shared" si="4"/>
        <v>0</v>
      </c>
      <c r="DW5">
        <f t="shared" ref="DW5:DW13" si="25">DU5+DV5-DT5</f>
        <v>0</v>
      </c>
    </row>
    <row r="6" spans="1:127" x14ac:dyDescent="0.25">
      <c r="A6">
        <v>3</v>
      </c>
      <c r="B6" t="s">
        <v>517</v>
      </c>
      <c r="C6" t="s">
        <v>521</v>
      </c>
      <c r="D6">
        <v>23.2</v>
      </c>
      <c r="E6">
        <v>22.490210873658508</v>
      </c>
      <c r="F6">
        <v>0.7097891263414926</v>
      </c>
      <c r="G6">
        <v>22.490210873658508</v>
      </c>
      <c r="H6">
        <v>0</v>
      </c>
      <c r="I6">
        <v>0</v>
      </c>
      <c r="J6">
        <v>22.490210873658508</v>
      </c>
      <c r="K6">
        <v>22.490210873658508</v>
      </c>
      <c r="L6">
        <v>6.0606676830213431</v>
      </c>
      <c r="M6">
        <v>16.429543190637169</v>
      </c>
      <c r="N6">
        <v>4.5417257084669673</v>
      </c>
      <c r="O6">
        <v>1.518941974554376</v>
      </c>
      <c r="P6">
        <v>0</v>
      </c>
      <c r="Q6">
        <v>4.5417257084669673</v>
      </c>
      <c r="R6">
        <v>4.2466584368926874</v>
      </c>
      <c r="S6">
        <v>0.29506727157428009</v>
      </c>
      <c r="T6">
        <v>0</v>
      </c>
      <c r="U6">
        <v>4.2466584368926874</v>
      </c>
      <c r="V6">
        <v>4.2029469124122292</v>
      </c>
      <c r="W6">
        <v>4.3711524480458001E-2</v>
      </c>
      <c r="X6">
        <v>4.2029469124122292</v>
      </c>
      <c r="Y6">
        <v>0</v>
      </c>
      <c r="Z6">
        <v>14.361488803004519</v>
      </c>
      <c r="AA6">
        <v>2.0680543876326478</v>
      </c>
      <c r="AB6">
        <v>0</v>
      </c>
      <c r="AC6">
        <v>13.39691119683258</v>
      </c>
      <c r="AD6">
        <v>0.96457760617194666</v>
      </c>
      <c r="AE6">
        <v>13.39691119683258</v>
      </c>
      <c r="AF6">
        <v>13.39691119683258</v>
      </c>
      <c r="AG6">
        <v>13.39691119683258</v>
      </c>
      <c r="AH6">
        <v>0</v>
      </c>
      <c r="AI6">
        <v>13.39691119683258</v>
      </c>
      <c r="AJ6">
        <v>0</v>
      </c>
      <c r="AL6" t="str">
        <f t="shared" si="5"/>
        <v>Protein</v>
      </c>
      <c r="AM6">
        <f t="shared" si="6"/>
        <v>23.2</v>
      </c>
      <c r="AN6">
        <f t="shared" si="0"/>
        <v>0</v>
      </c>
      <c r="AO6">
        <f t="shared" si="0"/>
        <v>0</v>
      </c>
      <c r="AP6">
        <f t="shared" si="0"/>
        <v>0</v>
      </c>
      <c r="AQ6">
        <f t="shared" si="0"/>
        <v>0</v>
      </c>
      <c r="AR6">
        <f t="shared" si="0"/>
        <v>0</v>
      </c>
      <c r="AS6">
        <f t="shared" si="7"/>
        <v>23.2</v>
      </c>
      <c r="AV6">
        <f t="shared" si="0"/>
        <v>0.7097891263414926</v>
      </c>
      <c r="AW6">
        <f t="shared" si="0"/>
        <v>1.518941974554376</v>
      </c>
      <c r="AX6">
        <f t="shared" si="0"/>
        <v>0.29506727157428009</v>
      </c>
      <c r="AY6">
        <f t="shared" si="0"/>
        <v>4.3711524480458001E-2</v>
      </c>
      <c r="AZ6">
        <f t="shared" si="0"/>
        <v>4.2029469124122292</v>
      </c>
      <c r="BA6">
        <f t="shared" si="0"/>
        <v>0</v>
      </c>
      <c r="BB6">
        <f t="shared" si="0"/>
        <v>2.0680543876326478</v>
      </c>
      <c r="BC6">
        <f t="shared" si="0"/>
        <v>0.96457760617194666</v>
      </c>
      <c r="BD6">
        <f t="shared" si="0"/>
        <v>0</v>
      </c>
      <c r="BE6">
        <f t="shared" si="0"/>
        <v>13.39691119683258</v>
      </c>
      <c r="BF6">
        <f t="shared" si="0"/>
        <v>0</v>
      </c>
      <c r="BG6">
        <f t="shared" si="1"/>
        <v>23.20000000000001</v>
      </c>
      <c r="BH6">
        <f t="shared" si="8"/>
        <v>0</v>
      </c>
      <c r="BJ6">
        <f t="shared" si="2"/>
        <v>23.2</v>
      </c>
      <c r="BK6">
        <f t="shared" si="2"/>
        <v>22.490210873658508</v>
      </c>
      <c r="BL6">
        <f t="shared" si="2"/>
        <v>0.7097891263414926</v>
      </c>
      <c r="BM6">
        <f t="shared" si="9"/>
        <v>-1.7763568394002505E-15</v>
      </c>
      <c r="BN6">
        <f t="shared" si="3"/>
        <v>22.490210873658508</v>
      </c>
      <c r="BO6">
        <f t="shared" si="3"/>
        <v>22.490210873658508</v>
      </c>
      <c r="BP6">
        <f t="shared" si="10"/>
        <v>0</v>
      </c>
      <c r="BQ6">
        <f t="shared" si="4"/>
        <v>22.490210873658508</v>
      </c>
      <c r="BR6">
        <f t="shared" si="4"/>
        <v>0</v>
      </c>
      <c r="BS6">
        <f t="shared" si="4"/>
        <v>0</v>
      </c>
      <c r="BT6">
        <f t="shared" si="4"/>
        <v>22.490210873658508</v>
      </c>
      <c r="BU6">
        <f t="shared" si="11"/>
        <v>0</v>
      </c>
      <c r="BV6">
        <f t="shared" si="4"/>
        <v>22.490210873658508</v>
      </c>
      <c r="BW6">
        <f t="shared" si="4"/>
        <v>22.490210873658508</v>
      </c>
      <c r="BX6">
        <f t="shared" si="12"/>
        <v>0</v>
      </c>
      <c r="BY6">
        <f t="shared" si="4"/>
        <v>22.490210873658508</v>
      </c>
      <c r="BZ6">
        <f t="shared" si="4"/>
        <v>6.0606676830213431</v>
      </c>
      <c r="CA6">
        <f t="shared" si="4"/>
        <v>16.429543190637169</v>
      </c>
      <c r="CB6">
        <f t="shared" si="13"/>
        <v>0</v>
      </c>
      <c r="CC6">
        <f t="shared" si="4"/>
        <v>6.0606676830213431</v>
      </c>
      <c r="CD6">
        <f t="shared" si="4"/>
        <v>4.5417257084669673</v>
      </c>
      <c r="CE6">
        <f t="shared" si="4"/>
        <v>1.518941974554376</v>
      </c>
      <c r="CF6">
        <f t="shared" si="14"/>
        <v>0</v>
      </c>
      <c r="CG6">
        <f t="shared" si="4"/>
        <v>4.5417257084669673</v>
      </c>
      <c r="CH6">
        <f t="shared" si="4"/>
        <v>0</v>
      </c>
      <c r="CI6">
        <f t="shared" si="4"/>
        <v>4.5417257084669673</v>
      </c>
      <c r="CJ6">
        <f t="shared" si="15"/>
        <v>0</v>
      </c>
      <c r="CK6">
        <f t="shared" si="4"/>
        <v>4.5417257084669673</v>
      </c>
      <c r="CL6">
        <f t="shared" si="4"/>
        <v>4.2466584368926874</v>
      </c>
      <c r="CM6">
        <f t="shared" si="4"/>
        <v>0.29506727157428009</v>
      </c>
      <c r="CN6">
        <f t="shared" si="16"/>
        <v>0</v>
      </c>
      <c r="CO6">
        <f t="shared" si="4"/>
        <v>4.2466584368926874</v>
      </c>
      <c r="CP6">
        <f t="shared" si="4"/>
        <v>0</v>
      </c>
      <c r="CQ6">
        <f t="shared" si="4"/>
        <v>4.2466584368926874</v>
      </c>
      <c r="CR6">
        <f t="shared" si="17"/>
        <v>0</v>
      </c>
      <c r="CS6">
        <f t="shared" si="4"/>
        <v>4.2466584368926874</v>
      </c>
      <c r="CT6">
        <f t="shared" si="4"/>
        <v>4.2029469124122292</v>
      </c>
      <c r="CU6">
        <f t="shared" si="4"/>
        <v>4.3711524480458001E-2</v>
      </c>
      <c r="CV6">
        <f t="shared" si="18"/>
        <v>0</v>
      </c>
      <c r="CW6">
        <f t="shared" si="4"/>
        <v>4.2029469124122292</v>
      </c>
      <c r="CX6">
        <f t="shared" si="4"/>
        <v>4.2029469124122292</v>
      </c>
      <c r="CY6">
        <f t="shared" si="4"/>
        <v>0</v>
      </c>
      <c r="CZ6">
        <f t="shared" si="19"/>
        <v>0</v>
      </c>
      <c r="DA6">
        <f t="shared" si="4"/>
        <v>16.429543190637169</v>
      </c>
      <c r="DB6">
        <f t="shared" si="4"/>
        <v>14.361488803004519</v>
      </c>
      <c r="DC6">
        <f t="shared" si="4"/>
        <v>2.0680543876326478</v>
      </c>
      <c r="DD6">
        <f t="shared" si="20"/>
        <v>0</v>
      </c>
      <c r="DE6">
        <f t="shared" si="4"/>
        <v>14.361488803004519</v>
      </c>
      <c r="DF6">
        <f t="shared" si="4"/>
        <v>0</v>
      </c>
      <c r="DG6">
        <f t="shared" si="4"/>
        <v>13.39691119683258</v>
      </c>
      <c r="DH6">
        <f t="shared" si="4"/>
        <v>0.96457760617194666</v>
      </c>
      <c r="DI6">
        <f t="shared" si="21"/>
        <v>0</v>
      </c>
      <c r="DJ6">
        <f t="shared" si="4"/>
        <v>13.39691119683258</v>
      </c>
      <c r="DK6">
        <f t="shared" si="4"/>
        <v>13.39691119683258</v>
      </c>
      <c r="DL6">
        <f t="shared" si="22"/>
        <v>0</v>
      </c>
      <c r="DM6">
        <f t="shared" si="4"/>
        <v>13.39691119683258</v>
      </c>
      <c r="DN6">
        <f t="shared" si="4"/>
        <v>13.39691119683258</v>
      </c>
      <c r="DO6">
        <f t="shared" si="23"/>
        <v>0</v>
      </c>
      <c r="DP6">
        <f t="shared" si="4"/>
        <v>13.39691119683258</v>
      </c>
      <c r="DQ6">
        <f t="shared" si="4"/>
        <v>13.39691119683258</v>
      </c>
      <c r="DR6">
        <f t="shared" si="4"/>
        <v>0</v>
      </c>
      <c r="DS6">
        <f t="shared" si="24"/>
        <v>0</v>
      </c>
      <c r="DT6">
        <f t="shared" si="4"/>
        <v>13.39691119683258</v>
      </c>
      <c r="DU6">
        <f t="shared" si="4"/>
        <v>13.39691119683258</v>
      </c>
      <c r="DV6">
        <f t="shared" si="4"/>
        <v>0</v>
      </c>
      <c r="DW6">
        <f t="shared" si="25"/>
        <v>0</v>
      </c>
    </row>
    <row r="7" spans="1:127" x14ac:dyDescent="0.25">
      <c r="A7">
        <v>4</v>
      </c>
      <c r="B7" t="s">
        <v>517</v>
      </c>
      <c r="C7" t="s">
        <v>523</v>
      </c>
      <c r="D7">
        <v>1.6</v>
      </c>
      <c r="E7">
        <v>1.563519087977199</v>
      </c>
      <c r="F7">
        <v>3.6480912022800599E-2</v>
      </c>
      <c r="G7">
        <v>1.563519087977199</v>
      </c>
      <c r="H7">
        <v>0</v>
      </c>
      <c r="I7">
        <v>0</v>
      </c>
      <c r="J7">
        <v>1.563519087977199</v>
      </c>
      <c r="K7">
        <v>1.563519087977199</v>
      </c>
      <c r="L7">
        <v>0.80936216410702566</v>
      </c>
      <c r="M7">
        <v>0.75415692387017363</v>
      </c>
      <c r="N7">
        <v>0.58732452937619051</v>
      </c>
      <c r="O7">
        <v>0.22203763473083521</v>
      </c>
      <c r="P7">
        <v>0</v>
      </c>
      <c r="Q7">
        <v>0.58732452937619051</v>
      </c>
      <c r="R7">
        <v>0.54398291372319052</v>
      </c>
      <c r="S7">
        <v>4.3341615653000029E-2</v>
      </c>
      <c r="T7">
        <v>0</v>
      </c>
      <c r="U7">
        <v>0.54398291372319052</v>
      </c>
      <c r="V7">
        <v>0.53706087526587587</v>
      </c>
      <c r="W7">
        <v>6.9220384573146464E-3</v>
      </c>
      <c r="X7">
        <v>0.53706087526587587</v>
      </c>
      <c r="Y7">
        <v>0</v>
      </c>
      <c r="Z7">
        <v>0.75415692387017363</v>
      </c>
      <c r="AA7">
        <v>0</v>
      </c>
      <c r="AB7">
        <v>0</v>
      </c>
      <c r="AC7">
        <v>0.75415692387017363</v>
      </c>
      <c r="AD7">
        <v>0</v>
      </c>
      <c r="AE7">
        <v>0.75415692387017363</v>
      </c>
      <c r="AF7">
        <v>0.75415692387017363</v>
      </c>
      <c r="AG7">
        <v>0.75415692387017363</v>
      </c>
      <c r="AH7">
        <v>0</v>
      </c>
      <c r="AI7">
        <v>0.75415692387017363</v>
      </c>
      <c r="AJ7">
        <v>0</v>
      </c>
      <c r="AL7" t="str">
        <f t="shared" si="5"/>
        <v>Fat</v>
      </c>
      <c r="AM7">
        <f t="shared" si="6"/>
        <v>1.6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7"/>
        <v>1.6</v>
      </c>
      <c r="AV7">
        <f t="shared" si="0"/>
        <v>3.6480912022800599E-2</v>
      </c>
      <c r="AW7">
        <f t="shared" si="0"/>
        <v>0.22203763473083521</v>
      </c>
      <c r="AX7">
        <f t="shared" si="0"/>
        <v>4.3341615653000029E-2</v>
      </c>
      <c r="AY7">
        <f t="shared" si="0"/>
        <v>6.9220384573146464E-3</v>
      </c>
      <c r="AZ7">
        <f t="shared" si="0"/>
        <v>0.53706087526587587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  <c r="BE7">
        <f t="shared" si="0"/>
        <v>0.75415692387017363</v>
      </c>
      <c r="BF7">
        <f t="shared" si="0"/>
        <v>0</v>
      </c>
      <c r="BG7">
        <f t="shared" si="1"/>
        <v>1.6</v>
      </c>
      <c r="BH7">
        <f t="shared" si="8"/>
        <v>0</v>
      </c>
      <c r="BJ7">
        <f t="shared" si="2"/>
        <v>1.6</v>
      </c>
      <c r="BK7">
        <f t="shared" si="2"/>
        <v>1.563519087977199</v>
      </c>
      <c r="BL7">
        <f t="shared" si="2"/>
        <v>3.6480912022800599E-2</v>
      </c>
      <c r="BM7">
        <f t="shared" si="9"/>
        <v>5.2735593669694936E-16</v>
      </c>
      <c r="BN7">
        <f t="shared" si="3"/>
        <v>1.563519087977199</v>
      </c>
      <c r="BO7">
        <f t="shared" si="3"/>
        <v>1.563519087977199</v>
      </c>
      <c r="BP7">
        <f t="shared" si="10"/>
        <v>0</v>
      </c>
      <c r="BQ7">
        <f t="shared" si="4"/>
        <v>1.563519087977199</v>
      </c>
      <c r="BR7">
        <f t="shared" si="4"/>
        <v>0</v>
      </c>
      <c r="BS7">
        <f t="shared" si="4"/>
        <v>0</v>
      </c>
      <c r="BT7">
        <f t="shared" si="4"/>
        <v>1.563519087977199</v>
      </c>
      <c r="BU7">
        <f t="shared" si="11"/>
        <v>0</v>
      </c>
      <c r="BV7">
        <f t="shared" si="4"/>
        <v>1.563519087977199</v>
      </c>
      <c r="BW7">
        <f t="shared" si="4"/>
        <v>1.563519087977199</v>
      </c>
      <c r="BX7">
        <f t="shared" si="12"/>
        <v>0</v>
      </c>
      <c r="BY7">
        <f t="shared" si="4"/>
        <v>1.563519087977199</v>
      </c>
      <c r="BZ7">
        <f t="shared" si="4"/>
        <v>0.80936216410702566</v>
      </c>
      <c r="CA7">
        <f t="shared" si="4"/>
        <v>0.75415692387017363</v>
      </c>
      <c r="CB7">
        <f t="shared" si="13"/>
        <v>0</v>
      </c>
      <c r="CC7">
        <f t="shared" si="4"/>
        <v>0.80936216410702566</v>
      </c>
      <c r="CD7">
        <f t="shared" si="4"/>
        <v>0.58732452937619051</v>
      </c>
      <c r="CE7">
        <f t="shared" si="4"/>
        <v>0.22203763473083521</v>
      </c>
      <c r="CF7">
        <f t="shared" si="14"/>
        <v>0</v>
      </c>
      <c r="CG7">
        <f t="shared" si="4"/>
        <v>0.58732452937619051</v>
      </c>
      <c r="CH7">
        <f t="shared" si="4"/>
        <v>0</v>
      </c>
      <c r="CI7">
        <f t="shared" si="4"/>
        <v>0.58732452937619051</v>
      </c>
      <c r="CJ7">
        <f t="shared" si="15"/>
        <v>0</v>
      </c>
      <c r="CK7">
        <f t="shared" si="4"/>
        <v>0.58732452937619051</v>
      </c>
      <c r="CL7">
        <f t="shared" si="4"/>
        <v>0.54398291372319052</v>
      </c>
      <c r="CM7">
        <f t="shared" si="4"/>
        <v>4.3341615653000029E-2</v>
      </c>
      <c r="CN7">
        <f t="shared" si="16"/>
        <v>0</v>
      </c>
      <c r="CO7">
        <f t="shared" si="4"/>
        <v>0.54398291372319052</v>
      </c>
      <c r="CP7">
        <f t="shared" si="4"/>
        <v>0</v>
      </c>
      <c r="CQ7">
        <f t="shared" si="4"/>
        <v>0.54398291372319052</v>
      </c>
      <c r="CR7">
        <f t="shared" si="17"/>
        <v>0</v>
      </c>
      <c r="CS7">
        <f t="shared" si="4"/>
        <v>0.54398291372319052</v>
      </c>
      <c r="CT7">
        <f t="shared" si="4"/>
        <v>0.53706087526587587</v>
      </c>
      <c r="CU7">
        <f t="shared" si="4"/>
        <v>6.9220384573146464E-3</v>
      </c>
      <c r="CV7">
        <f t="shared" si="18"/>
        <v>0</v>
      </c>
      <c r="CW7">
        <f t="shared" si="4"/>
        <v>0.53706087526587587</v>
      </c>
      <c r="CX7">
        <f t="shared" si="4"/>
        <v>0.53706087526587587</v>
      </c>
      <c r="CY7">
        <f t="shared" si="4"/>
        <v>0</v>
      </c>
      <c r="CZ7">
        <f t="shared" si="19"/>
        <v>0</v>
      </c>
      <c r="DA7">
        <f t="shared" si="4"/>
        <v>0.75415692387017363</v>
      </c>
      <c r="DB7">
        <f t="shared" si="4"/>
        <v>0.75415692387017363</v>
      </c>
      <c r="DC7">
        <f t="shared" si="4"/>
        <v>0</v>
      </c>
      <c r="DD7">
        <f t="shared" si="20"/>
        <v>0</v>
      </c>
      <c r="DE7">
        <f t="shared" si="4"/>
        <v>0.75415692387017363</v>
      </c>
      <c r="DF7">
        <f t="shared" si="4"/>
        <v>0</v>
      </c>
      <c r="DG7">
        <f t="shared" si="4"/>
        <v>0.75415692387017363</v>
      </c>
      <c r="DH7">
        <f t="shared" si="4"/>
        <v>0</v>
      </c>
      <c r="DI7">
        <f t="shared" si="21"/>
        <v>0</v>
      </c>
      <c r="DJ7">
        <f t="shared" si="4"/>
        <v>0.75415692387017363</v>
      </c>
      <c r="DK7">
        <f t="shared" si="4"/>
        <v>0.75415692387017363</v>
      </c>
      <c r="DL7">
        <f t="shared" si="22"/>
        <v>0</v>
      </c>
      <c r="DM7">
        <f t="shared" si="4"/>
        <v>0.75415692387017363</v>
      </c>
      <c r="DN7">
        <f t="shared" si="4"/>
        <v>0.75415692387017363</v>
      </c>
      <c r="DO7">
        <f t="shared" si="23"/>
        <v>0</v>
      </c>
      <c r="DP7">
        <f t="shared" si="4"/>
        <v>0.75415692387017363</v>
      </c>
      <c r="DQ7">
        <f t="shared" si="4"/>
        <v>0.75415692387017363</v>
      </c>
      <c r="DR7">
        <f t="shared" si="4"/>
        <v>0</v>
      </c>
      <c r="DS7">
        <f t="shared" si="24"/>
        <v>0</v>
      </c>
      <c r="DT7">
        <f t="shared" si="4"/>
        <v>0.75415692387017363</v>
      </c>
      <c r="DU7">
        <f t="shared" si="4"/>
        <v>0.75415692387017363</v>
      </c>
      <c r="DV7">
        <f t="shared" si="4"/>
        <v>0</v>
      </c>
      <c r="DW7">
        <f t="shared" si="25"/>
        <v>0</v>
      </c>
    </row>
    <row r="8" spans="1:127" x14ac:dyDescent="0.25">
      <c r="A8">
        <v>5</v>
      </c>
      <c r="B8" t="s">
        <v>517</v>
      </c>
      <c r="C8" t="s">
        <v>524</v>
      </c>
      <c r="D8">
        <v>22.4</v>
      </c>
      <c r="E8">
        <v>22.4</v>
      </c>
      <c r="F8">
        <v>0</v>
      </c>
      <c r="G8">
        <v>22.4</v>
      </c>
      <c r="H8">
        <v>0</v>
      </c>
      <c r="I8">
        <v>0</v>
      </c>
      <c r="J8">
        <v>22.4</v>
      </c>
      <c r="K8">
        <v>22.4</v>
      </c>
      <c r="L8">
        <v>13.738917206354969</v>
      </c>
      <c r="M8">
        <v>8.6610827936450363</v>
      </c>
      <c r="N8">
        <v>13.738917206354969</v>
      </c>
      <c r="O8">
        <v>0</v>
      </c>
      <c r="P8">
        <v>0</v>
      </c>
      <c r="Q8">
        <v>13.738917206354969</v>
      </c>
      <c r="R8">
        <v>13.738917206354969</v>
      </c>
      <c r="S8">
        <v>0</v>
      </c>
      <c r="T8">
        <v>0</v>
      </c>
      <c r="U8">
        <v>13.738917206354969</v>
      </c>
      <c r="V8">
        <v>13.738917206354969</v>
      </c>
      <c r="W8">
        <v>0</v>
      </c>
      <c r="X8">
        <v>13.738917206354969</v>
      </c>
      <c r="Y8">
        <v>0</v>
      </c>
      <c r="Z8">
        <v>6.7244431627678853</v>
      </c>
      <c r="AA8">
        <v>1.936639630877151</v>
      </c>
      <c r="AB8">
        <v>0</v>
      </c>
      <c r="AC8">
        <v>5.8780097576642349</v>
      </c>
      <c r="AD8">
        <v>0.84643340510365039</v>
      </c>
      <c r="AE8">
        <v>5.8780097576642349</v>
      </c>
      <c r="AF8">
        <v>5.8780097576642349</v>
      </c>
      <c r="AG8">
        <v>5.8780097576642349</v>
      </c>
      <c r="AH8">
        <v>0</v>
      </c>
      <c r="AI8">
        <v>5.8780097576642349</v>
      </c>
      <c r="AJ8">
        <v>0</v>
      </c>
      <c r="AL8" t="str">
        <f t="shared" si="5"/>
        <v>Starch</v>
      </c>
      <c r="AM8">
        <f t="shared" si="6"/>
        <v>22.4</v>
      </c>
      <c r="AN8">
        <f t="shared" si="0"/>
        <v>0</v>
      </c>
      <c r="AO8">
        <f t="shared" si="0"/>
        <v>0</v>
      </c>
      <c r="AP8">
        <f t="shared" si="0"/>
        <v>0</v>
      </c>
      <c r="AQ8">
        <f t="shared" si="0"/>
        <v>0</v>
      </c>
      <c r="AR8">
        <f t="shared" si="0"/>
        <v>0</v>
      </c>
      <c r="AS8">
        <f t="shared" si="7"/>
        <v>22.4</v>
      </c>
      <c r="AV8">
        <f t="shared" si="0"/>
        <v>0</v>
      </c>
      <c r="AW8">
        <f t="shared" si="0"/>
        <v>0</v>
      </c>
      <c r="AX8">
        <f t="shared" si="0"/>
        <v>0</v>
      </c>
      <c r="AY8">
        <f t="shared" si="0"/>
        <v>0</v>
      </c>
      <c r="AZ8">
        <f t="shared" si="0"/>
        <v>13.738917206354969</v>
      </c>
      <c r="BA8">
        <f t="shared" si="0"/>
        <v>0</v>
      </c>
      <c r="BB8">
        <f t="shared" si="0"/>
        <v>1.936639630877151</v>
      </c>
      <c r="BC8">
        <f t="shared" si="0"/>
        <v>0.84643340510365039</v>
      </c>
      <c r="BD8">
        <f t="shared" si="0"/>
        <v>0</v>
      </c>
      <c r="BE8">
        <f t="shared" si="0"/>
        <v>5.8780097576642349</v>
      </c>
      <c r="BF8">
        <f t="shared" si="0"/>
        <v>0</v>
      </c>
      <c r="BG8">
        <f t="shared" si="1"/>
        <v>22.400000000000006</v>
      </c>
      <c r="BH8">
        <f t="shared" si="8"/>
        <v>0</v>
      </c>
      <c r="BJ8">
        <f t="shared" si="2"/>
        <v>22.4</v>
      </c>
      <c r="BK8">
        <f t="shared" si="2"/>
        <v>22.4</v>
      </c>
      <c r="BL8">
        <f t="shared" si="2"/>
        <v>0</v>
      </c>
      <c r="BM8">
        <f t="shared" si="9"/>
        <v>0</v>
      </c>
      <c r="BN8">
        <f t="shared" si="3"/>
        <v>22.4</v>
      </c>
      <c r="BO8">
        <f t="shared" si="3"/>
        <v>22.4</v>
      </c>
      <c r="BP8">
        <f t="shared" si="10"/>
        <v>0</v>
      </c>
      <c r="BQ8">
        <f t="shared" si="4"/>
        <v>22.4</v>
      </c>
      <c r="BR8">
        <f t="shared" si="4"/>
        <v>0</v>
      </c>
      <c r="BS8">
        <f t="shared" si="4"/>
        <v>0</v>
      </c>
      <c r="BT8">
        <f t="shared" si="4"/>
        <v>22.4</v>
      </c>
      <c r="BU8">
        <f t="shared" si="11"/>
        <v>0</v>
      </c>
      <c r="BV8">
        <f t="shared" si="4"/>
        <v>22.4</v>
      </c>
      <c r="BW8">
        <f t="shared" si="4"/>
        <v>22.4</v>
      </c>
      <c r="BX8">
        <f t="shared" si="12"/>
        <v>0</v>
      </c>
      <c r="BY8">
        <f t="shared" si="4"/>
        <v>22.4</v>
      </c>
      <c r="BZ8">
        <f t="shared" si="4"/>
        <v>13.738917206354969</v>
      </c>
      <c r="CA8">
        <f t="shared" si="4"/>
        <v>8.6610827936450363</v>
      </c>
      <c r="CB8">
        <f t="shared" si="13"/>
        <v>0</v>
      </c>
      <c r="CC8">
        <f t="shared" si="4"/>
        <v>13.738917206354969</v>
      </c>
      <c r="CD8">
        <f t="shared" si="4"/>
        <v>13.738917206354969</v>
      </c>
      <c r="CE8">
        <f t="shared" si="4"/>
        <v>0</v>
      </c>
      <c r="CF8">
        <f t="shared" si="14"/>
        <v>0</v>
      </c>
      <c r="CG8">
        <f t="shared" si="4"/>
        <v>13.738917206354969</v>
      </c>
      <c r="CH8">
        <f t="shared" si="4"/>
        <v>0</v>
      </c>
      <c r="CI8">
        <f t="shared" si="4"/>
        <v>13.738917206354969</v>
      </c>
      <c r="CJ8">
        <f t="shared" si="15"/>
        <v>0</v>
      </c>
      <c r="CK8">
        <f t="shared" si="4"/>
        <v>13.738917206354969</v>
      </c>
      <c r="CL8">
        <f t="shared" si="4"/>
        <v>13.738917206354969</v>
      </c>
      <c r="CM8">
        <f t="shared" si="4"/>
        <v>0</v>
      </c>
      <c r="CN8">
        <f t="shared" si="16"/>
        <v>0</v>
      </c>
      <c r="CO8">
        <f t="shared" si="4"/>
        <v>13.738917206354969</v>
      </c>
      <c r="CP8">
        <f t="shared" si="4"/>
        <v>0</v>
      </c>
      <c r="CQ8">
        <f t="shared" si="4"/>
        <v>13.738917206354969</v>
      </c>
      <c r="CR8">
        <f t="shared" si="17"/>
        <v>0</v>
      </c>
      <c r="CS8">
        <f t="shared" si="4"/>
        <v>13.738917206354969</v>
      </c>
      <c r="CT8">
        <f t="shared" si="4"/>
        <v>13.738917206354969</v>
      </c>
      <c r="CU8">
        <f t="shared" si="4"/>
        <v>0</v>
      </c>
      <c r="CV8">
        <f t="shared" si="18"/>
        <v>0</v>
      </c>
      <c r="CW8">
        <f t="shared" si="4"/>
        <v>13.738917206354969</v>
      </c>
      <c r="CX8">
        <f t="shared" si="4"/>
        <v>13.738917206354969</v>
      </c>
      <c r="CY8">
        <f t="shared" si="4"/>
        <v>0</v>
      </c>
      <c r="CZ8">
        <f t="shared" si="19"/>
        <v>0</v>
      </c>
      <c r="DA8">
        <f t="shared" si="4"/>
        <v>8.6610827936450363</v>
      </c>
      <c r="DB8">
        <f t="shared" si="4"/>
        <v>6.7244431627678853</v>
      </c>
      <c r="DC8">
        <f t="shared" si="4"/>
        <v>1.936639630877151</v>
      </c>
      <c r="DD8">
        <f t="shared" si="20"/>
        <v>0</v>
      </c>
      <c r="DE8">
        <f t="shared" si="4"/>
        <v>6.7244431627678853</v>
      </c>
      <c r="DF8">
        <f t="shared" si="4"/>
        <v>0</v>
      </c>
      <c r="DG8">
        <f t="shared" si="4"/>
        <v>5.8780097576642349</v>
      </c>
      <c r="DH8">
        <f t="shared" si="4"/>
        <v>0.84643340510365039</v>
      </c>
      <c r="DI8">
        <f t="shared" si="21"/>
        <v>0</v>
      </c>
      <c r="DJ8">
        <f t="shared" si="4"/>
        <v>5.8780097576642349</v>
      </c>
      <c r="DK8">
        <f t="shared" ref="DK8:DV13" si="26">_xlfn.XLOOKUP(DK$1,$D$1:$AJ$1,$D8:$AJ8)</f>
        <v>5.8780097576642349</v>
      </c>
      <c r="DL8">
        <f t="shared" si="22"/>
        <v>0</v>
      </c>
      <c r="DM8">
        <f t="shared" si="26"/>
        <v>5.8780097576642349</v>
      </c>
      <c r="DN8">
        <f t="shared" si="26"/>
        <v>5.8780097576642349</v>
      </c>
      <c r="DO8">
        <f t="shared" si="23"/>
        <v>0</v>
      </c>
      <c r="DP8">
        <f t="shared" si="26"/>
        <v>5.8780097576642349</v>
      </c>
      <c r="DQ8">
        <f t="shared" si="26"/>
        <v>5.8780097576642349</v>
      </c>
      <c r="DR8">
        <f t="shared" si="26"/>
        <v>0</v>
      </c>
      <c r="DS8">
        <f t="shared" si="24"/>
        <v>0</v>
      </c>
      <c r="DT8">
        <f t="shared" si="26"/>
        <v>5.8780097576642349</v>
      </c>
      <c r="DU8">
        <f t="shared" si="26"/>
        <v>5.8780097576642349</v>
      </c>
      <c r="DV8">
        <f t="shared" si="26"/>
        <v>0</v>
      </c>
      <c r="DW8">
        <f t="shared" si="25"/>
        <v>0</v>
      </c>
    </row>
    <row r="9" spans="1:127" x14ac:dyDescent="0.25">
      <c r="A9">
        <v>6</v>
      </c>
      <c r="B9" t="s">
        <v>517</v>
      </c>
      <c r="C9" t="s">
        <v>525</v>
      </c>
      <c r="D9">
        <v>5.6000000000000014</v>
      </c>
      <c r="E9">
        <v>5.0893821235752847</v>
      </c>
      <c r="F9">
        <v>0.51061787642471534</v>
      </c>
      <c r="G9">
        <v>5.0893821235752847</v>
      </c>
      <c r="H9">
        <v>0</v>
      </c>
      <c r="I9">
        <v>0</v>
      </c>
      <c r="J9">
        <v>5.0893821235752847</v>
      </c>
      <c r="K9">
        <v>5.0893821235752847</v>
      </c>
      <c r="L9">
        <v>0.38469497035870559</v>
      </c>
      <c r="M9">
        <v>4.7046871532165788</v>
      </c>
      <c r="N9">
        <v>0.25096350094919467</v>
      </c>
      <c r="O9">
        <v>0.13373146940951089</v>
      </c>
      <c r="P9">
        <v>0</v>
      </c>
      <c r="Q9">
        <v>0.25096350094919467</v>
      </c>
      <c r="R9">
        <v>0.22484542491151621</v>
      </c>
      <c r="S9">
        <v>2.6118076037678531E-2</v>
      </c>
      <c r="T9">
        <v>0</v>
      </c>
      <c r="U9">
        <v>0.22484542491151621</v>
      </c>
      <c r="V9">
        <v>0.218485268802355</v>
      </c>
      <c r="W9">
        <v>6.3601561091612049E-3</v>
      </c>
      <c r="X9">
        <v>0.218485268802355</v>
      </c>
      <c r="Y9">
        <v>0</v>
      </c>
      <c r="Z9">
        <v>2.0019945332836508</v>
      </c>
      <c r="AA9">
        <v>2.702692619932928</v>
      </c>
      <c r="AB9">
        <v>0</v>
      </c>
      <c r="AC9">
        <v>1.195220616885762</v>
      </c>
      <c r="AD9">
        <v>0.80677391639788909</v>
      </c>
      <c r="AE9">
        <v>1.195220616885762</v>
      </c>
      <c r="AF9">
        <v>1.195220616885762</v>
      </c>
      <c r="AG9">
        <v>1.195220616885762</v>
      </c>
      <c r="AH9">
        <v>0</v>
      </c>
      <c r="AI9">
        <v>1.195220616885762</v>
      </c>
      <c r="AJ9">
        <v>0</v>
      </c>
      <c r="AL9" t="str">
        <f t="shared" si="5"/>
        <v>Sugars</v>
      </c>
      <c r="AM9">
        <f t="shared" si="6"/>
        <v>5.6000000000000014</v>
      </c>
      <c r="AN9">
        <f t="shared" si="0"/>
        <v>0</v>
      </c>
      <c r="AO9">
        <f t="shared" si="0"/>
        <v>0</v>
      </c>
      <c r="AP9">
        <f t="shared" si="0"/>
        <v>0</v>
      </c>
      <c r="AQ9">
        <f t="shared" si="0"/>
        <v>0</v>
      </c>
      <c r="AR9">
        <f t="shared" si="0"/>
        <v>0</v>
      </c>
      <c r="AS9">
        <f t="shared" si="7"/>
        <v>5.6000000000000014</v>
      </c>
      <c r="AV9">
        <f t="shared" si="0"/>
        <v>0.51061787642471534</v>
      </c>
      <c r="AW9">
        <f t="shared" si="0"/>
        <v>0.13373146940951089</v>
      </c>
      <c r="AX9">
        <f t="shared" si="0"/>
        <v>2.6118076037678531E-2</v>
      </c>
      <c r="AY9">
        <f t="shared" si="0"/>
        <v>6.3601561091612049E-3</v>
      </c>
      <c r="AZ9">
        <f t="shared" si="0"/>
        <v>0.218485268802355</v>
      </c>
      <c r="BA9">
        <f t="shared" si="0"/>
        <v>0</v>
      </c>
      <c r="BB9">
        <f t="shared" si="0"/>
        <v>2.702692619932928</v>
      </c>
      <c r="BC9">
        <f t="shared" si="0"/>
        <v>0.80677391639788909</v>
      </c>
      <c r="BD9">
        <f t="shared" si="0"/>
        <v>0</v>
      </c>
      <c r="BE9">
        <f t="shared" si="0"/>
        <v>1.195220616885762</v>
      </c>
      <c r="BF9">
        <f t="shared" si="0"/>
        <v>0</v>
      </c>
      <c r="BG9">
        <f t="shared" si="1"/>
        <v>5.6</v>
      </c>
      <c r="BH9">
        <f t="shared" si="8"/>
        <v>0</v>
      </c>
      <c r="BJ9">
        <f t="shared" si="2"/>
        <v>5.6000000000000014</v>
      </c>
      <c r="BK9">
        <f t="shared" si="2"/>
        <v>5.0893821235752847</v>
      </c>
      <c r="BL9">
        <f t="shared" si="2"/>
        <v>0.51061787642471534</v>
      </c>
      <c r="BM9">
        <f t="shared" si="9"/>
        <v>1.3322676295501878E-15</v>
      </c>
      <c r="BN9">
        <f t="shared" si="3"/>
        <v>5.0893821235752847</v>
      </c>
      <c r="BO9">
        <f t="shared" si="3"/>
        <v>5.0893821235752847</v>
      </c>
      <c r="BP9">
        <f t="shared" si="10"/>
        <v>0</v>
      </c>
      <c r="BQ9">
        <f t="shared" ref="BQ9:CE13" si="27">_xlfn.XLOOKUP(BQ$1,$D$1:$AJ$1,$D9:$AJ9)</f>
        <v>5.0893821235752847</v>
      </c>
      <c r="BR9">
        <f t="shared" si="27"/>
        <v>0</v>
      </c>
      <c r="BS9">
        <f t="shared" si="27"/>
        <v>0</v>
      </c>
      <c r="BT9">
        <f t="shared" si="27"/>
        <v>5.0893821235752847</v>
      </c>
      <c r="BU9">
        <f t="shared" si="11"/>
        <v>0</v>
      </c>
      <c r="BV9">
        <f t="shared" si="27"/>
        <v>5.0893821235752847</v>
      </c>
      <c r="BW9">
        <f t="shared" si="27"/>
        <v>5.0893821235752847</v>
      </c>
      <c r="BX9">
        <f t="shared" si="12"/>
        <v>0</v>
      </c>
      <c r="BY9">
        <f t="shared" si="27"/>
        <v>5.0893821235752847</v>
      </c>
      <c r="BZ9">
        <f t="shared" si="27"/>
        <v>0.38469497035870559</v>
      </c>
      <c r="CA9">
        <f t="shared" si="27"/>
        <v>4.7046871532165788</v>
      </c>
      <c r="CB9">
        <f t="shared" si="13"/>
        <v>0</v>
      </c>
      <c r="CC9">
        <f t="shared" si="27"/>
        <v>0.38469497035870559</v>
      </c>
      <c r="CD9">
        <f t="shared" si="27"/>
        <v>0.25096350094919467</v>
      </c>
      <c r="CE9">
        <f t="shared" si="27"/>
        <v>0.13373146940951089</v>
      </c>
      <c r="CF9">
        <f t="shared" si="14"/>
        <v>0</v>
      </c>
      <c r="CG9">
        <f t="shared" ref="CG9:CU13" si="28">_xlfn.XLOOKUP(CG$1,$D$1:$AJ$1,$D9:$AJ9)</f>
        <v>0.25096350094919467</v>
      </c>
      <c r="CH9">
        <f t="shared" si="28"/>
        <v>0</v>
      </c>
      <c r="CI9">
        <f t="shared" si="28"/>
        <v>0.25096350094919467</v>
      </c>
      <c r="CJ9">
        <f t="shared" si="15"/>
        <v>0</v>
      </c>
      <c r="CK9">
        <f t="shared" si="28"/>
        <v>0.25096350094919467</v>
      </c>
      <c r="CL9">
        <f t="shared" si="28"/>
        <v>0.22484542491151621</v>
      </c>
      <c r="CM9">
        <f t="shared" si="28"/>
        <v>2.6118076037678531E-2</v>
      </c>
      <c r="CN9">
        <f t="shared" si="16"/>
        <v>0</v>
      </c>
      <c r="CO9">
        <f t="shared" si="28"/>
        <v>0.22484542491151621</v>
      </c>
      <c r="CP9">
        <f t="shared" si="28"/>
        <v>0</v>
      </c>
      <c r="CQ9">
        <f t="shared" si="28"/>
        <v>0.22484542491151621</v>
      </c>
      <c r="CR9">
        <f t="shared" si="17"/>
        <v>0</v>
      </c>
      <c r="CS9">
        <f t="shared" si="28"/>
        <v>0.22484542491151621</v>
      </c>
      <c r="CT9">
        <f t="shared" si="28"/>
        <v>0.218485268802355</v>
      </c>
      <c r="CU9">
        <f t="shared" si="28"/>
        <v>6.3601561091612049E-3</v>
      </c>
      <c r="CV9">
        <f t="shared" si="18"/>
        <v>0</v>
      </c>
      <c r="CW9">
        <f t="shared" ref="CW9:DK13" si="29">_xlfn.XLOOKUP(CW$1,$D$1:$AJ$1,$D9:$AJ9)</f>
        <v>0.218485268802355</v>
      </c>
      <c r="CX9">
        <f t="shared" si="29"/>
        <v>0.218485268802355</v>
      </c>
      <c r="CY9">
        <f t="shared" si="29"/>
        <v>0</v>
      </c>
      <c r="CZ9">
        <f t="shared" si="19"/>
        <v>0</v>
      </c>
      <c r="DA9">
        <f t="shared" si="29"/>
        <v>4.7046871532165788</v>
      </c>
      <c r="DB9">
        <f t="shared" si="29"/>
        <v>2.0019945332836508</v>
      </c>
      <c r="DC9">
        <f t="shared" si="29"/>
        <v>2.702692619932928</v>
      </c>
      <c r="DD9">
        <f t="shared" si="20"/>
        <v>0</v>
      </c>
      <c r="DE9">
        <f t="shared" si="29"/>
        <v>2.0019945332836508</v>
      </c>
      <c r="DF9">
        <f t="shared" si="29"/>
        <v>0</v>
      </c>
      <c r="DG9">
        <f t="shared" si="29"/>
        <v>1.195220616885762</v>
      </c>
      <c r="DH9">
        <f t="shared" si="29"/>
        <v>0.80677391639788909</v>
      </c>
      <c r="DI9">
        <f t="shared" si="21"/>
        <v>0</v>
      </c>
      <c r="DJ9">
        <f t="shared" si="29"/>
        <v>1.195220616885762</v>
      </c>
      <c r="DK9">
        <f t="shared" si="29"/>
        <v>1.195220616885762</v>
      </c>
      <c r="DL9">
        <f t="shared" si="22"/>
        <v>0</v>
      </c>
      <c r="DM9">
        <f t="shared" si="26"/>
        <v>1.195220616885762</v>
      </c>
      <c r="DN9">
        <f t="shared" si="26"/>
        <v>1.195220616885762</v>
      </c>
      <c r="DO9">
        <f t="shared" si="23"/>
        <v>0</v>
      </c>
      <c r="DP9">
        <f t="shared" si="26"/>
        <v>1.195220616885762</v>
      </c>
      <c r="DQ9">
        <f t="shared" si="26"/>
        <v>1.195220616885762</v>
      </c>
      <c r="DR9">
        <f t="shared" si="26"/>
        <v>0</v>
      </c>
      <c r="DS9">
        <f t="shared" si="24"/>
        <v>0</v>
      </c>
      <c r="DT9">
        <f t="shared" si="26"/>
        <v>1.195220616885762</v>
      </c>
      <c r="DU9">
        <f t="shared" si="26"/>
        <v>1.195220616885762</v>
      </c>
      <c r="DV9">
        <f t="shared" si="26"/>
        <v>0</v>
      </c>
      <c r="DW9">
        <f t="shared" si="25"/>
        <v>0</v>
      </c>
    </row>
    <row r="10" spans="1:127" x14ac:dyDescent="0.25">
      <c r="A10">
        <v>7</v>
      </c>
      <c r="B10" t="s">
        <v>517</v>
      </c>
      <c r="C10" t="s">
        <v>526</v>
      </c>
      <c r="D10">
        <v>32.200000000000003</v>
      </c>
      <c r="E10">
        <v>26.189045124364061</v>
      </c>
      <c r="F10">
        <v>6.0109548756359494</v>
      </c>
      <c r="G10">
        <v>26.189045124364061</v>
      </c>
      <c r="H10">
        <v>0</v>
      </c>
      <c r="I10">
        <v>0</v>
      </c>
      <c r="J10">
        <v>26.189045124364061</v>
      </c>
      <c r="K10">
        <v>26.189045124364061</v>
      </c>
      <c r="L10">
        <v>16.381057858830211</v>
      </c>
      <c r="M10">
        <v>9.8079872655338374</v>
      </c>
      <c r="N10">
        <v>12.756395493043559</v>
      </c>
      <c r="O10">
        <v>3.624662365786655</v>
      </c>
      <c r="P10">
        <v>0</v>
      </c>
      <c r="Q10">
        <v>12.756395493043559</v>
      </c>
      <c r="R10">
        <v>12.081214132317591</v>
      </c>
      <c r="S10">
        <v>0.67518136072597146</v>
      </c>
      <c r="T10">
        <v>0</v>
      </c>
      <c r="U10">
        <v>12.081214132317591</v>
      </c>
      <c r="V10">
        <v>11.990084503120549</v>
      </c>
      <c r="W10">
        <v>9.1129629197031742E-2</v>
      </c>
      <c r="X10">
        <v>11.990084503120549</v>
      </c>
      <c r="Y10">
        <v>0</v>
      </c>
      <c r="Z10">
        <v>3.5028525948335139</v>
      </c>
      <c r="AA10">
        <v>6.3051346707003244</v>
      </c>
      <c r="AB10">
        <v>0</v>
      </c>
      <c r="AC10">
        <v>1.8436066288597439</v>
      </c>
      <c r="AD10">
        <v>1.6592459659737699</v>
      </c>
      <c r="AE10">
        <v>1.8436066288597439</v>
      </c>
      <c r="AF10">
        <v>1.8436066288597439</v>
      </c>
      <c r="AG10">
        <v>1.8436066288597439</v>
      </c>
      <c r="AH10">
        <v>0</v>
      </c>
      <c r="AI10">
        <v>1.8436066288597439</v>
      </c>
      <c r="AJ10">
        <v>0</v>
      </c>
      <c r="AL10" t="str">
        <f t="shared" si="5"/>
        <v>Fibre</v>
      </c>
      <c r="AM10">
        <f t="shared" si="6"/>
        <v>32.200000000000003</v>
      </c>
      <c r="AN10">
        <f t="shared" si="0"/>
        <v>0</v>
      </c>
      <c r="AO10">
        <f t="shared" si="0"/>
        <v>0</v>
      </c>
      <c r="AP10">
        <f t="shared" si="0"/>
        <v>0</v>
      </c>
      <c r="AQ10">
        <f t="shared" si="0"/>
        <v>0</v>
      </c>
      <c r="AR10">
        <f t="shared" si="0"/>
        <v>0</v>
      </c>
      <c r="AS10">
        <f t="shared" si="7"/>
        <v>32.200000000000003</v>
      </c>
      <c r="AV10">
        <f t="shared" si="0"/>
        <v>6.0109548756359494</v>
      </c>
      <c r="AW10">
        <f t="shared" si="0"/>
        <v>3.624662365786655</v>
      </c>
      <c r="AX10">
        <f t="shared" si="0"/>
        <v>0.67518136072597146</v>
      </c>
      <c r="AY10">
        <f t="shared" si="0"/>
        <v>9.1129629197031742E-2</v>
      </c>
      <c r="AZ10">
        <f t="shared" si="0"/>
        <v>11.990084503120549</v>
      </c>
      <c r="BA10">
        <f t="shared" si="0"/>
        <v>0</v>
      </c>
      <c r="BB10">
        <f t="shared" si="0"/>
        <v>6.3051346707003244</v>
      </c>
      <c r="BC10">
        <f t="shared" si="0"/>
        <v>1.6592459659737699</v>
      </c>
      <c r="BD10">
        <f t="shared" si="0"/>
        <v>0</v>
      </c>
      <c r="BE10">
        <f t="shared" si="0"/>
        <v>1.8436066288597439</v>
      </c>
      <c r="BF10">
        <f t="shared" si="0"/>
        <v>0</v>
      </c>
      <c r="BG10">
        <f t="shared" si="1"/>
        <v>32.199999999999996</v>
      </c>
      <c r="BH10">
        <f t="shared" si="8"/>
        <v>0</v>
      </c>
      <c r="BJ10">
        <f t="shared" si="2"/>
        <v>32.200000000000003</v>
      </c>
      <c r="BK10">
        <f t="shared" si="2"/>
        <v>26.189045124364061</v>
      </c>
      <c r="BL10">
        <f t="shared" si="2"/>
        <v>6.0109548756359494</v>
      </c>
      <c r="BM10">
        <f t="shared" si="9"/>
        <v>-7.1054273576010019E-15</v>
      </c>
      <c r="BN10">
        <f t="shared" si="3"/>
        <v>26.189045124364061</v>
      </c>
      <c r="BO10">
        <f t="shared" si="3"/>
        <v>26.189045124364061</v>
      </c>
      <c r="BP10">
        <f t="shared" si="10"/>
        <v>0</v>
      </c>
      <c r="BQ10">
        <f t="shared" si="27"/>
        <v>26.189045124364061</v>
      </c>
      <c r="BR10">
        <f t="shared" si="27"/>
        <v>0</v>
      </c>
      <c r="BS10">
        <f t="shared" si="27"/>
        <v>0</v>
      </c>
      <c r="BT10">
        <f t="shared" si="27"/>
        <v>26.189045124364061</v>
      </c>
      <c r="BU10">
        <f t="shared" si="11"/>
        <v>0</v>
      </c>
      <c r="BV10">
        <f t="shared" si="27"/>
        <v>26.189045124364061</v>
      </c>
      <c r="BW10">
        <f t="shared" si="27"/>
        <v>26.189045124364061</v>
      </c>
      <c r="BX10">
        <f t="shared" si="12"/>
        <v>0</v>
      </c>
      <c r="BY10">
        <f t="shared" si="27"/>
        <v>26.189045124364061</v>
      </c>
      <c r="BZ10">
        <f t="shared" si="27"/>
        <v>16.381057858830211</v>
      </c>
      <c r="CA10">
        <f t="shared" si="27"/>
        <v>9.8079872655338374</v>
      </c>
      <c r="CB10">
        <f t="shared" si="13"/>
        <v>0</v>
      </c>
      <c r="CC10">
        <f t="shared" si="27"/>
        <v>16.381057858830211</v>
      </c>
      <c r="CD10">
        <f t="shared" si="27"/>
        <v>12.756395493043559</v>
      </c>
      <c r="CE10">
        <f t="shared" si="27"/>
        <v>3.624662365786655</v>
      </c>
      <c r="CF10">
        <f t="shared" si="14"/>
        <v>0</v>
      </c>
      <c r="CG10">
        <f t="shared" si="28"/>
        <v>12.756395493043559</v>
      </c>
      <c r="CH10">
        <f t="shared" si="28"/>
        <v>0</v>
      </c>
      <c r="CI10">
        <f t="shared" si="28"/>
        <v>12.756395493043559</v>
      </c>
      <c r="CJ10">
        <f t="shared" si="15"/>
        <v>0</v>
      </c>
      <c r="CK10">
        <f t="shared" si="28"/>
        <v>12.756395493043559</v>
      </c>
      <c r="CL10">
        <f t="shared" si="28"/>
        <v>12.081214132317591</v>
      </c>
      <c r="CM10">
        <f t="shared" si="28"/>
        <v>0.67518136072597146</v>
      </c>
      <c r="CN10">
        <f t="shared" si="16"/>
        <v>0</v>
      </c>
      <c r="CO10">
        <f t="shared" si="28"/>
        <v>12.081214132317591</v>
      </c>
      <c r="CP10">
        <f t="shared" si="28"/>
        <v>0</v>
      </c>
      <c r="CQ10">
        <f t="shared" si="28"/>
        <v>12.081214132317591</v>
      </c>
      <c r="CR10">
        <f t="shared" si="17"/>
        <v>0</v>
      </c>
      <c r="CS10">
        <f t="shared" si="28"/>
        <v>12.081214132317591</v>
      </c>
      <c r="CT10">
        <f t="shared" si="28"/>
        <v>11.990084503120549</v>
      </c>
      <c r="CU10">
        <f t="shared" si="28"/>
        <v>9.1129629197031742E-2</v>
      </c>
      <c r="CV10">
        <f t="shared" si="18"/>
        <v>0</v>
      </c>
      <c r="CW10">
        <f t="shared" si="29"/>
        <v>11.990084503120549</v>
      </c>
      <c r="CX10">
        <f t="shared" si="29"/>
        <v>11.990084503120549</v>
      </c>
      <c r="CY10">
        <f t="shared" si="29"/>
        <v>0</v>
      </c>
      <c r="CZ10">
        <f t="shared" si="19"/>
        <v>0</v>
      </c>
      <c r="DA10">
        <f t="shared" si="29"/>
        <v>9.8079872655338374</v>
      </c>
      <c r="DB10">
        <f t="shared" si="29"/>
        <v>3.5028525948335139</v>
      </c>
      <c r="DC10">
        <f t="shared" si="29"/>
        <v>6.3051346707003244</v>
      </c>
      <c r="DD10">
        <f t="shared" si="20"/>
        <v>0</v>
      </c>
      <c r="DE10">
        <f t="shared" si="29"/>
        <v>3.5028525948335139</v>
      </c>
      <c r="DF10">
        <f t="shared" si="29"/>
        <v>0</v>
      </c>
      <c r="DG10">
        <f t="shared" si="29"/>
        <v>1.8436066288597439</v>
      </c>
      <c r="DH10">
        <f t="shared" si="29"/>
        <v>1.6592459659737699</v>
      </c>
      <c r="DI10">
        <f t="shared" si="21"/>
        <v>0</v>
      </c>
      <c r="DJ10">
        <f t="shared" si="29"/>
        <v>1.8436066288597439</v>
      </c>
      <c r="DK10">
        <f t="shared" si="29"/>
        <v>1.8436066288597439</v>
      </c>
      <c r="DL10">
        <f t="shared" si="22"/>
        <v>0</v>
      </c>
      <c r="DM10">
        <f t="shared" si="26"/>
        <v>1.8436066288597439</v>
      </c>
      <c r="DN10">
        <f t="shared" si="26"/>
        <v>1.8436066288597439</v>
      </c>
      <c r="DO10">
        <f t="shared" si="23"/>
        <v>0</v>
      </c>
      <c r="DP10">
        <f t="shared" si="26"/>
        <v>1.8436066288597439</v>
      </c>
      <c r="DQ10">
        <f t="shared" si="26"/>
        <v>1.8436066288597439</v>
      </c>
      <c r="DR10">
        <f t="shared" si="26"/>
        <v>0</v>
      </c>
      <c r="DS10">
        <f t="shared" si="24"/>
        <v>0</v>
      </c>
      <c r="DT10">
        <f t="shared" si="26"/>
        <v>1.8436066288597439</v>
      </c>
      <c r="DU10">
        <f t="shared" si="26"/>
        <v>1.8436066288597439</v>
      </c>
      <c r="DV10">
        <f t="shared" si="26"/>
        <v>0</v>
      </c>
      <c r="DW10">
        <f t="shared" si="25"/>
        <v>0</v>
      </c>
    </row>
    <row r="11" spans="1:127" x14ac:dyDescent="0.25">
      <c r="A11">
        <v>8</v>
      </c>
      <c r="B11" t="s">
        <v>517</v>
      </c>
      <c r="C11" t="s">
        <v>527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 t="str">
        <f t="shared" si="5"/>
        <v>Other</v>
      </c>
      <c r="AM11">
        <f t="shared" si="6"/>
        <v>0</v>
      </c>
      <c r="AN11">
        <f t="shared" si="0"/>
        <v>0</v>
      </c>
      <c r="AO11">
        <f t="shared" si="0"/>
        <v>0</v>
      </c>
      <c r="AP11">
        <f t="shared" si="0"/>
        <v>0</v>
      </c>
      <c r="AQ11">
        <f t="shared" si="0"/>
        <v>0</v>
      </c>
      <c r="AR11">
        <f t="shared" si="0"/>
        <v>0</v>
      </c>
      <c r="AS11">
        <f t="shared" si="7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  <c r="BB11">
        <f t="shared" si="0"/>
        <v>0</v>
      </c>
      <c r="BC11">
        <f t="shared" si="0"/>
        <v>0</v>
      </c>
      <c r="BD11">
        <f t="shared" si="0"/>
        <v>0</v>
      </c>
      <c r="BE11">
        <f t="shared" si="0"/>
        <v>0</v>
      </c>
      <c r="BF11">
        <f t="shared" si="0"/>
        <v>0</v>
      </c>
      <c r="BG11">
        <f t="shared" si="1"/>
        <v>0</v>
      </c>
      <c r="BH11">
        <f t="shared" si="8"/>
        <v>0</v>
      </c>
      <c r="BJ11">
        <f t="shared" si="2"/>
        <v>0</v>
      </c>
      <c r="BK11">
        <f t="shared" si="2"/>
        <v>0</v>
      </c>
      <c r="BL11">
        <f t="shared" si="2"/>
        <v>0</v>
      </c>
      <c r="BM11">
        <f t="shared" si="9"/>
        <v>0</v>
      </c>
      <c r="BN11">
        <f t="shared" si="3"/>
        <v>0</v>
      </c>
      <c r="BO11">
        <f t="shared" si="3"/>
        <v>0</v>
      </c>
      <c r="BP11">
        <f t="shared" si="10"/>
        <v>0</v>
      </c>
      <c r="BQ11">
        <f t="shared" si="27"/>
        <v>0</v>
      </c>
      <c r="BR11">
        <f t="shared" si="27"/>
        <v>0</v>
      </c>
      <c r="BS11">
        <f t="shared" si="27"/>
        <v>0</v>
      </c>
      <c r="BT11">
        <f t="shared" si="27"/>
        <v>0</v>
      </c>
      <c r="BU11">
        <f t="shared" si="11"/>
        <v>0</v>
      </c>
      <c r="BV11">
        <f t="shared" si="27"/>
        <v>0</v>
      </c>
      <c r="BW11">
        <f t="shared" si="27"/>
        <v>0</v>
      </c>
      <c r="BX11">
        <f t="shared" si="12"/>
        <v>0</v>
      </c>
      <c r="BY11">
        <f t="shared" si="27"/>
        <v>0</v>
      </c>
      <c r="BZ11">
        <f t="shared" si="27"/>
        <v>0</v>
      </c>
      <c r="CA11">
        <f t="shared" si="27"/>
        <v>0</v>
      </c>
      <c r="CB11">
        <f t="shared" si="13"/>
        <v>0</v>
      </c>
      <c r="CC11">
        <f t="shared" si="27"/>
        <v>0</v>
      </c>
      <c r="CD11">
        <f t="shared" si="27"/>
        <v>0</v>
      </c>
      <c r="CE11">
        <f t="shared" si="27"/>
        <v>0</v>
      </c>
      <c r="CF11">
        <f t="shared" si="14"/>
        <v>0</v>
      </c>
      <c r="CG11">
        <f t="shared" si="28"/>
        <v>0</v>
      </c>
      <c r="CH11">
        <f t="shared" si="28"/>
        <v>0</v>
      </c>
      <c r="CI11">
        <f t="shared" si="28"/>
        <v>0</v>
      </c>
      <c r="CJ11">
        <f t="shared" si="15"/>
        <v>0</v>
      </c>
      <c r="CK11">
        <f t="shared" si="28"/>
        <v>0</v>
      </c>
      <c r="CL11">
        <f t="shared" si="28"/>
        <v>0</v>
      </c>
      <c r="CM11">
        <f t="shared" si="28"/>
        <v>0</v>
      </c>
      <c r="CN11">
        <f t="shared" si="16"/>
        <v>0</v>
      </c>
      <c r="CO11">
        <f t="shared" si="28"/>
        <v>0</v>
      </c>
      <c r="CP11">
        <f t="shared" si="28"/>
        <v>0</v>
      </c>
      <c r="CQ11">
        <f t="shared" si="28"/>
        <v>0</v>
      </c>
      <c r="CR11">
        <f t="shared" si="17"/>
        <v>0</v>
      </c>
      <c r="CS11">
        <f t="shared" si="28"/>
        <v>0</v>
      </c>
      <c r="CT11">
        <f t="shared" si="28"/>
        <v>0</v>
      </c>
      <c r="CU11">
        <f t="shared" si="28"/>
        <v>0</v>
      </c>
      <c r="CV11">
        <f t="shared" si="18"/>
        <v>0</v>
      </c>
      <c r="CW11">
        <f t="shared" si="29"/>
        <v>0</v>
      </c>
      <c r="CX11">
        <f t="shared" si="29"/>
        <v>0</v>
      </c>
      <c r="CY11">
        <f t="shared" si="29"/>
        <v>0</v>
      </c>
      <c r="CZ11">
        <f t="shared" si="19"/>
        <v>0</v>
      </c>
      <c r="DA11">
        <f t="shared" si="29"/>
        <v>0</v>
      </c>
      <c r="DB11">
        <f t="shared" si="29"/>
        <v>0</v>
      </c>
      <c r="DC11">
        <f t="shared" si="29"/>
        <v>0</v>
      </c>
      <c r="DD11">
        <f t="shared" si="20"/>
        <v>0</v>
      </c>
      <c r="DE11">
        <f t="shared" si="29"/>
        <v>0</v>
      </c>
      <c r="DF11">
        <f t="shared" si="29"/>
        <v>0</v>
      </c>
      <c r="DG11">
        <f t="shared" si="29"/>
        <v>0</v>
      </c>
      <c r="DH11">
        <f t="shared" si="29"/>
        <v>0</v>
      </c>
      <c r="DI11">
        <f t="shared" si="21"/>
        <v>0</v>
      </c>
      <c r="DJ11">
        <f t="shared" si="29"/>
        <v>0</v>
      </c>
      <c r="DK11">
        <f t="shared" si="29"/>
        <v>0</v>
      </c>
      <c r="DL11">
        <f t="shared" si="22"/>
        <v>0</v>
      </c>
      <c r="DM11">
        <f t="shared" si="26"/>
        <v>0</v>
      </c>
      <c r="DN11">
        <f t="shared" si="26"/>
        <v>0</v>
      </c>
      <c r="DO11">
        <f t="shared" si="23"/>
        <v>0</v>
      </c>
      <c r="DP11">
        <f t="shared" si="26"/>
        <v>0</v>
      </c>
      <c r="DQ11">
        <f t="shared" si="26"/>
        <v>0</v>
      </c>
      <c r="DR11">
        <f t="shared" si="26"/>
        <v>0</v>
      </c>
      <c r="DS11">
        <f t="shared" si="24"/>
        <v>0</v>
      </c>
      <c r="DT11">
        <f t="shared" si="26"/>
        <v>0</v>
      </c>
      <c r="DU11">
        <f t="shared" si="26"/>
        <v>0</v>
      </c>
      <c r="DV11">
        <f t="shared" si="26"/>
        <v>0</v>
      </c>
      <c r="DW11">
        <f>DU11+DV11-DT11</f>
        <v>0</v>
      </c>
    </row>
    <row r="12" spans="1:127" x14ac:dyDescent="0.25">
      <c r="A12">
        <v>9</v>
      </c>
      <c r="B12" t="s">
        <v>517</v>
      </c>
      <c r="C12" t="s">
        <v>503</v>
      </c>
      <c r="D12">
        <v>11.6</v>
      </c>
      <c r="E12">
        <v>10.18877522770917</v>
      </c>
      <c r="F12">
        <v>1.411224772290806</v>
      </c>
      <c r="G12">
        <v>10.18877522770917</v>
      </c>
      <c r="H12">
        <v>4.6483266800000003</v>
      </c>
      <c r="I12">
        <v>1121.3599999999999</v>
      </c>
      <c r="J12">
        <v>1136.1971019077091</v>
      </c>
      <c r="K12">
        <v>1136.1971019077091</v>
      </c>
      <c r="L12">
        <v>262.03297127633459</v>
      </c>
      <c r="M12">
        <v>874.16413063137463</v>
      </c>
      <c r="N12">
        <v>95.492837372544358</v>
      </c>
      <c r="O12">
        <v>166.54013390379029</v>
      </c>
      <c r="P12">
        <v>127.807</v>
      </c>
      <c r="Q12">
        <v>223.29983737254429</v>
      </c>
      <c r="R12">
        <v>90.547329003492507</v>
      </c>
      <c r="S12">
        <v>132.75250836905181</v>
      </c>
      <c r="T12">
        <v>121.77</v>
      </c>
      <c r="U12">
        <v>212.31732900349249</v>
      </c>
      <c r="V12">
        <v>90.278714526798609</v>
      </c>
      <c r="W12">
        <v>122.03861447669389</v>
      </c>
      <c r="X12">
        <v>1.9123602505935819</v>
      </c>
      <c r="Y12">
        <v>88.36635427620503</v>
      </c>
      <c r="Z12">
        <v>298.45496469095463</v>
      </c>
      <c r="AA12">
        <v>575.70916594042001</v>
      </c>
      <c r="AB12">
        <v>294.83905586358122</v>
      </c>
      <c r="AC12">
        <v>303.09398051031218</v>
      </c>
      <c r="AD12">
        <v>290.20004004422361</v>
      </c>
      <c r="AE12">
        <v>303.09398051031218</v>
      </c>
      <c r="AF12">
        <v>303.09398051031218</v>
      </c>
      <c r="AG12">
        <v>57.437706432395117</v>
      </c>
      <c r="AH12">
        <v>245.65627407791709</v>
      </c>
      <c r="AI12">
        <v>1.506154793879338</v>
      </c>
      <c r="AJ12">
        <v>55.931551638515778</v>
      </c>
      <c r="AL12" t="str">
        <f t="shared" si="5"/>
        <v>Water</v>
      </c>
      <c r="AM12">
        <f t="shared" si="6"/>
        <v>11.6</v>
      </c>
      <c r="AN12">
        <f t="shared" si="0"/>
        <v>4.6483266800000003</v>
      </c>
      <c r="AO12">
        <f t="shared" si="0"/>
        <v>1121.3599999999999</v>
      </c>
      <c r="AP12">
        <f t="shared" si="0"/>
        <v>127.807</v>
      </c>
      <c r="AQ12">
        <f t="shared" si="0"/>
        <v>121.77</v>
      </c>
      <c r="AR12">
        <f t="shared" si="0"/>
        <v>294.83905586358122</v>
      </c>
      <c r="AS12">
        <f t="shared" si="7"/>
        <v>1682.0243825435812</v>
      </c>
      <c r="AV12">
        <f>_xlfn.XLOOKUP(AV$1,$D$1:$AJ$1,$D12:$AJ12)</f>
        <v>1.411224772290806</v>
      </c>
      <c r="AW12">
        <f t="shared" si="0"/>
        <v>166.54013390379029</v>
      </c>
      <c r="AX12">
        <f t="shared" si="0"/>
        <v>132.75250836905181</v>
      </c>
      <c r="AY12">
        <f t="shared" si="0"/>
        <v>122.03861447669389</v>
      </c>
      <c r="AZ12">
        <f t="shared" si="0"/>
        <v>1.9123602505935819</v>
      </c>
      <c r="BA12">
        <f t="shared" si="0"/>
        <v>88.36635427620503</v>
      </c>
      <c r="BB12">
        <f t="shared" si="0"/>
        <v>575.70916594042001</v>
      </c>
      <c r="BC12">
        <f t="shared" si="0"/>
        <v>290.20004004422361</v>
      </c>
      <c r="BD12">
        <f t="shared" si="0"/>
        <v>245.65627407791709</v>
      </c>
      <c r="BE12">
        <f t="shared" si="0"/>
        <v>1.506154793879338</v>
      </c>
      <c r="BF12">
        <f t="shared" si="0"/>
        <v>55.931551638515778</v>
      </c>
      <c r="BG12">
        <f t="shared" si="1"/>
        <v>1682.0243825435814</v>
      </c>
      <c r="BH12">
        <f t="shared" si="8"/>
        <v>0</v>
      </c>
      <c r="BJ12">
        <f t="shared" si="2"/>
        <v>11.6</v>
      </c>
      <c r="BK12">
        <f t="shared" si="2"/>
        <v>10.18877522770917</v>
      </c>
      <c r="BL12">
        <f t="shared" si="2"/>
        <v>1.411224772290806</v>
      </c>
      <c r="BM12">
        <f t="shared" si="9"/>
        <v>2.3314683517128287E-14</v>
      </c>
      <c r="BN12">
        <f t="shared" si="3"/>
        <v>10.18877522770917</v>
      </c>
      <c r="BO12">
        <f t="shared" si="3"/>
        <v>10.18877522770917</v>
      </c>
      <c r="BP12">
        <f t="shared" si="10"/>
        <v>0</v>
      </c>
      <c r="BQ12">
        <f t="shared" si="27"/>
        <v>10.18877522770917</v>
      </c>
      <c r="BR12">
        <f t="shared" si="27"/>
        <v>4.6483266800000003</v>
      </c>
      <c r="BS12">
        <f t="shared" si="27"/>
        <v>1121.3599999999999</v>
      </c>
      <c r="BT12">
        <f t="shared" si="27"/>
        <v>1136.1971019077091</v>
      </c>
      <c r="BU12">
        <f t="shared" si="11"/>
        <v>0</v>
      </c>
      <c r="BV12">
        <f t="shared" si="27"/>
        <v>1136.1971019077091</v>
      </c>
      <c r="BW12">
        <f t="shared" si="27"/>
        <v>1136.1971019077091</v>
      </c>
      <c r="BX12">
        <f t="shared" si="12"/>
        <v>0</v>
      </c>
      <c r="BY12">
        <f t="shared" si="27"/>
        <v>1136.1971019077091</v>
      </c>
      <c r="BZ12">
        <f t="shared" si="27"/>
        <v>262.03297127633459</v>
      </c>
      <c r="CA12">
        <f t="shared" si="27"/>
        <v>874.16413063137463</v>
      </c>
      <c r="CB12">
        <f t="shared" si="13"/>
        <v>0</v>
      </c>
      <c r="CC12">
        <f t="shared" si="27"/>
        <v>262.03297127633459</v>
      </c>
      <c r="CD12">
        <f t="shared" si="27"/>
        <v>95.492837372544358</v>
      </c>
      <c r="CE12">
        <f t="shared" si="27"/>
        <v>166.54013390379029</v>
      </c>
      <c r="CF12">
        <f t="shared" si="14"/>
        <v>0</v>
      </c>
      <c r="CG12">
        <f t="shared" si="28"/>
        <v>95.492837372544358</v>
      </c>
      <c r="CH12">
        <f t="shared" si="28"/>
        <v>127.807</v>
      </c>
      <c r="CI12">
        <f t="shared" si="28"/>
        <v>223.29983737254429</v>
      </c>
      <c r="CJ12">
        <f t="shared" si="15"/>
        <v>0</v>
      </c>
      <c r="CK12">
        <f t="shared" si="28"/>
        <v>223.29983737254429</v>
      </c>
      <c r="CL12">
        <f t="shared" si="28"/>
        <v>90.547329003492507</v>
      </c>
      <c r="CM12">
        <f t="shared" si="28"/>
        <v>132.75250836905181</v>
      </c>
      <c r="CN12">
        <f t="shared" si="16"/>
        <v>0</v>
      </c>
      <c r="CO12">
        <f t="shared" si="28"/>
        <v>90.547329003492507</v>
      </c>
      <c r="CP12">
        <f t="shared" si="28"/>
        <v>121.77</v>
      </c>
      <c r="CQ12">
        <f t="shared" si="28"/>
        <v>212.31732900349249</v>
      </c>
      <c r="CR12">
        <f t="shared" si="17"/>
        <v>0</v>
      </c>
      <c r="CS12">
        <f t="shared" si="28"/>
        <v>212.31732900349249</v>
      </c>
      <c r="CT12">
        <f t="shared" si="28"/>
        <v>90.278714526798609</v>
      </c>
      <c r="CU12">
        <f t="shared" si="28"/>
        <v>122.03861447669389</v>
      </c>
      <c r="CV12">
        <f t="shared" si="18"/>
        <v>0</v>
      </c>
      <c r="CW12">
        <f t="shared" si="29"/>
        <v>90.278714526798609</v>
      </c>
      <c r="CX12">
        <f t="shared" si="29"/>
        <v>1.9123602505935819</v>
      </c>
      <c r="CY12">
        <f t="shared" si="29"/>
        <v>88.36635427620503</v>
      </c>
      <c r="CZ12">
        <f t="shared" si="19"/>
        <v>0</v>
      </c>
      <c r="DA12">
        <f t="shared" si="29"/>
        <v>874.16413063137463</v>
      </c>
      <c r="DB12">
        <f t="shared" si="29"/>
        <v>298.45496469095463</v>
      </c>
      <c r="DC12">
        <f t="shared" si="29"/>
        <v>575.70916594042001</v>
      </c>
      <c r="DD12">
        <f t="shared" si="20"/>
        <v>0</v>
      </c>
      <c r="DE12">
        <f t="shared" si="29"/>
        <v>298.45496469095463</v>
      </c>
      <c r="DF12">
        <f t="shared" si="29"/>
        <v>294.83905586358122</v>
      </c>
      <c r="DG12">
        <f t="shared" si="29"/>
        <v>303.09398051031218</v>
      </c>
      <c r="DH12">
        <f t="shared" si="29"/>
        <v>290.20004004422361</v>
      </c>
      <c r="DI12">
        <f t="shared" si="21"/>
        <v>0</v>
      </c>
      <c r="DJ12">
        <f t="shared" si="29"/>
        <v>303.09398051031218</v>
      </c>
      <c r="DK12">
        <f t="shared" si="29"/>
        <v>303.09398051031218</v>
      </c>
      <c r="DL12">
        <f t="shared" si="22"/>
        <v>0</v>
      </c>
      <c r="DM12">
        <f t="shared" si="26"/>
        <v>303.09398051031218</v>
      </c>
      <c r="DN12">
        <f t="shared" si="26"/>
        <v>303.09398051031218</v>
      </c>
      <c r="DO12">
        <f t="shared" si="23"/>
        <v>0</v>
      </c>
      <c r="DP12">
        <f t="shared" si="26"/>
        <v>303.09398051031218</v>
      </c>
      <c r="DQ12">
        <f t="shared" si="26"/>
        <v>57.437706432395117</v>
      </c>
      <c r="DR12">
        <f t="shared" si="26"/>
        <v>245.65627407791709</v>
      </c>
      <c r="DS12">
        <f t="shared" si="24"/>
        <v>0</v>
      </c>
      <c r="DT12">
        <f t="shared" si="26"/>
        <v>57.437706432395117</v>
      </c>
      <c r="DU12">
        <f t="shared" si="26"/>
        <v>1.506154793879338</v>
      </c>
      <c r="DV12">
        <f t="shared" si="26"/>
        <v>55.931551638515778</v>
      </c>
      <c r="DW12">
        <f>DU12+DV12-DT12</f>
        <v>0</v>
      </c>
    </row>
    <row r="13" spans="1:127" x14ac:dyDescent="0.25">
      <c r="A13">
        <v>10</v>
      </c>
      <c r="B13" t="s">
        <v>517</v>
      </c>
      <c r="C13" t="s">
        <v>528</v>
      </c>
      <c r="D13">
        <v>0</v>
      </c>
      <c r="E13">
        <v>0</v>
      </c>
      <c r="F13">
        <v>0</v>
      </c>
      <c r="G13">
        <v>0</v>
      </c>
      <c r="H13">
        <v>0.40420232</v>
      </c>
      <c r="I13">
        <v>0</v>
      </c>
      <c r="J13">
        <v>0.40420232</v>
      </c>
      <c r="K13">
        <v>0.40420232</v>
      </c>
      <c r="L13">
        <v>9.9620674633706593E-2</v>
      </c>
      <c r="M13">
        <v>0.3045816453662934</v>
      </c>
      <c r="N13">
        <v>4.2435754906967549E-2</v>
      </c>
      <c r="O13">
        <v>5.7184919726739052E-2</v>
      </c>
      <c r="P13">
        <v>0</v>
      </c>
      <c r="Q13">
        <v>4.2435754906967549E-2</v>
      </c>
      <c r="R13">
        <v>2.0215960268354729E-2</v>
      </c>
      <c r="S13">
        <v>2.221979463861282E-2</v>
      </c>
      <c r="T13">
        <v>0</v>
      </c>
      <c r="U13">
        <v>2.0215960268354729E-2</v>
      </c>
      <c r="V13">
        <v>1.0072198844843351E-2</v>
      </c>
      <c r="W13">
        <v>1.014376142351138E-2</v>
      </c>
      <c r="X13">
        <v>1.0072198844843351E-2</v>
      </c>
      <c r="Y13">
        <v>0</v>
      </c>
      <c r="Z13">
        <v>0.10877915905939051</v>
      </c>
      <c r="AA13">
        <v>0.19580248630690289</v>
      </c>
      <c r="AB13">
        <v>0</v>
      </c>
      <c r="AC13">
        <v>5.7252188978626592E-2</v>
      </c>
      <c r="AD13">
        <v>5.1526970080763922E-2</v>
      </c>
      <c r="AE13">
        <v>5.7252188978626592E-2</v>
      </c>
      <c r="AF13">
        <v>5.7252188978626592E-2</v>
      </c>
      <c r="AG13">
        <v>1.431304724465665E-2</v>
      </c>
      <c r="AH13">
        <v>4.293914173396994E-2</v>
      </c>
      <c r="AI13">
        <v>1.431304724465665E-2</v>
      </c>
      <c r="AJ13">
        <v>0</v>
      </c>
      <c r="AL13" t="str">
        <f t="shared" si="5"/>
        <v>NaOH</v>
      </c>
      <c r="AM13">
        <f t="shared" si="6"/>
        <v>0</v>
      </c>
      <c r="AN13">
        <f t="shared" si="0"/>
        <v>0.40420232</v>
      </c>
      <c r="AO13">
        <f t="shared" si="0"/>
        <v>0</v>
      </c>
      <c r="AP13">
        <f t="shared" si="0"/>
        <v>0</v>
      </c>
      <c r="AQ13">
        <f t="shared" si="0"/>
        <v>0</v>
      </c>
      <c r="AR13">
        <f t="shared" si="0"/>
        <v>0</v>
      </c>
      <c r="AS13">
        <f t="shared" si="7"/>
        <v>0.40420232</v>
      </c>
      <c r="AV13">
        <f t="shared" si="0"/>
        <v>0</v>
      </c>
      <c r="AW13">
        <f t="shared" si="0"/>
        <v>5.7184919726739052E-2</v>
      </c>
      <c r="AX13">
        <f t="shared" si="0"/>
        <v>2.221979463861282E-2</v>
      </c>
      <c r="AY13">
        <f t="shared" si="0"/>
        <v>1.014376142351138E-2</v>
      </c>
      <c r="AZ13">
        <f t="shared" si="0"/>
        <v>1.0072198844843351E-2</v>
      </c>
      <c r="BA13">
        <f t="shared" si="0"/>
        <v>0</v>
      </c>
      <c r="BB13">
        <f t="shared" si="0"/>
        <v>0.19580248630690289</v>
      </c>
      <c r="BC13">
        <f t="shared" si="0"/>
        <v>5.1526970080763922E-2</v>
      </c>
      <c r="BD13">
        <f t="shared" si="0"/>
        <v>4.293914173396994E-2</v>
      </c>
      <c r="BE13">
        <f t="shared" si="0"/>
        <v>1.431304724465665E-2</v>
      </c>
      <c r="BF13">
        <f t="shared" si="0"/>
        <v>0</v>
      </c>
      <c r="BG13">
        <f t="shared" si="1"/>
        <v>0.40420232</v>
      </c>
      <c r="BH13">
        <f t="shared" si="8"/>
        <v>0</v>
      </c>
      <c r="BJ13">
        <f t="shared" si="2"/>
        <v>0</v>
      </c>
      <c r="BK13">
        <f t="shared" si="2"/>
        <v>0</v>
      </c>
      <c r="BL13">
        <f t="shared" si="2"/>
        <v>0</v>
      </c>
      <c r="BM13">
        <f t="shared" si="9"/>
        <v>0</v>
      </c>
      <c r="BN13">
        <f t="shared" si="3"/>
        <v>0</v>
      </c>
      <c r="BO13">
        <f t="shared" si="3"/>
        <v>0</v>
      </c>
      <c r="BP13">
        <f t="shared" si="10"/>
        <v>0</v>
      </c>
      <c r="BQ13">
        <f t="shared" si="27"/>
        <v>0</v>
      </c>
      <c r="BR13">
        <f t="shared" si="27"/>
        <v>0.40420232</v>
      </c>
      <c r="BS13">
        <f t="shared" si="27"/>
        <v>0</v>
      </c>
      <c r="BT13">
        <f t="shared" si="27"/>
        <v>0.40420232</v>
      </c>
      <c r="BU13">
        <f t="shared" si="11"/>
        <v>0</v>
      </c>
      <c r="BV13">
        <f t="shared" si="27"/>
        <v>0.40420232</v>
      </c>
      <c r="BW13">
        <f t="shared" si="27"/>
        <v>0.40420232</v>
      </c>
      <c r="BX13">
        <f t="shared" si="12"/>
        <v>0</v>
      </c>
      <c r="BY13">
        <f t="shared" si="27"/>
        <v>0.40420232</v>
      </c>
      <c r="BZ13">
        <f t="shared" si="27"/>
        <v>9.9620674633706593E-2</v>
      </c>
      <c r="CA13">
        <f t="shared" si="27"/>
        <v>0.3045816453662934</v>
      </c>
      <c r="CB13">
        <f t="shared" si="13"/>
        <v>0</v>
      </c>
      <c r="CC13">
        <f t="shared" si="27"/>
        <v>9.9620674633706593E-2</v>
      </c>
      <c r="CD13">
        <f t="shared" si="27"/>
        <v>4.2435754906967549E-2</v>
      </c>
      <c r="CE13">
        <f t="shared" si="27"/>
        <v>5.7184919726739052E-2</v>
      </c>
      <c r="CF13">
        <f t="shared" si="14"/>
        <v>0</v>
      </c>
      <c r="CG13">
        <f t="shared" si="28"/>
        <v>4.2435754906967549E-2</v>
      </c>
      <c r="CH13">
        <f t="shared" si="28"/>
        <v>0</v>
      </c>
      <c r="CI13">
        <f t="shared" si="28"/>
        <v>4.2435754906967549E-2</v>
      </c>
      <c r="CJ13">
        <f t="shared" si="15"/>
        <v>0</v>
      </c>
      <c r="CK13">
        <f t="shared" si="28"/>
        <v>4.2435754906967549E-2</v>
      </c>
      <c r="CL13">
        <f t="shared" si="28"/>
        <v>2.0215960268354729E-2</v>
      </c>
      <c r="CM13">
        <f t="shared" si="28"/>
        <v>2.221979463861282E-2</v>
      </c>
      <c r="CN13">
        <f t="shared" si="16"/>
        <v>0</v>
      </c>
      <c r="CO13">
        <f t="shared" si="28"/>
        <v>2.0215960268354729E-2</v>
      </c>
      <c r="CP13">
        <f t="shared" si="28"/>
        <v>0</v>
      </c>
      <c r="CQ13">
        <f t="shared" si="28"/>
        <v>2.0215960268354729E-2</v>
      </c>
      <c r="CR13">
        <f t="shared" si="17"/>
        <v>0</v>
      </c>
      <c r="CS13">
        <f t="shared" si="28"/>
        <v>2.0215960268354729E-2</v>
      </c>
      <c r="CT13">
        <f t="shared" si="28"/>
        <v>1.0072198844843351E-2</v>
      </c>
      <c r="CU13">
        <f t="shared" si="28"/>
        <v>1.014376142351138E-2</v>
      </c>
      <c r="CV13">
        <f t="shared" si="18"/>
        <v>0</v>
      </c>
      <c r="CW13">
        <f t="shared" si="29"/>
        <v>1.0072198844843351E-2</v>
      </c>
      <c r="CX13">
        <f t="shared" si="29"/>
        <v>1.0072198844843351E-2</v>
      </c>
      <c r="CY13">
        <f t="shared" si="29"/>
        <v>0</v>
      </c>
      <c r="CZ13">
        <f t="shared" si="19"/>
        <v>0</v>
      </c>
      <c r="DA13">
        <f t="shared" si="29"/>
        <v>0.3045816453662934</v>
      </c>
      <c r="DB13">
        <f t="shared" si="29"/>
        <v>0.10877915905939051</v>
      </c>
      <c r="DC13">
        <f t="shared" si="29"/>
        <v>0.19580248630690289</v>
      </c>
      <c r="DD13">
        <f t="shared" si="20"/>
        <v>0</v>
      </c>
      <c r="DE13">
        <f t="shared" si="29"/>
        <v>0.10877915905939051</v>
      </c>
      <c r="DF13">
        <f t="shared" si="29"/>
        <v>0</v>
      </c>
      <c r="DG13">
        <f t="shared" si="29"/>
        <v>5.7252188978626592E-2</v>
      </c>
      <c r="DH13">
        <f t="shared" si="29"/>
        <v>5.1526970080763922E-2</v>
      </c>
      <c r="DI13">
        <f t="shared" si="21"/>
        <v>0</v>
      </c>
      <c r="DJ13">
        <f t="shared" si="29"/>
        <v>5.7252188978626592E-2</v>
      </c>
      <c r="DK13">
        <f t="shared" si="29"/>
        <v>5.7252188978626592E-2</v>
      </c>
      <c r="DL13">
        <f t="shared" si="22"/>
        <v>0</v>
      </c>
      <c r="DM13">
        <f t="shared" si="26"/>
        <v>5.7252188978626592E-2</v>
      </c>
      <c r="DN13">
        <f t="shared" si="26"/>
        <v>5.7252188978626592E-2</v>
      </c>
      <c r="DO13">
        <f t="shared" si="23"/>
        <v>0</v>
      </c>
      <c r="DP13">
        <f t="shared" si="26"/>
        <v>5.7252188978626592E-2</v>
      </c>
      <c r="DQ13">
        <f t="shared" si="26"/>
        <v>1.431304724465665E-2</v>
      </c>
      <c r="DR13">
        <f t="shared" si="26"/>
        <v>4.293914173396994E-2</v>
      </c>
      <c r="DS13">
        <f t="shared" si="24"/>
        <v>0</v>
      </c>
      <c r="DT13">
        <f t="shared" si="26"/>
        <v>1.431304724465665E-2</v>
      </c>
      <c r="DU13">
        <f t="shared" si="26"/>
        <v>1.431304724465665E-2</v>
      </c>
      <c r="DV13">
        <f t="shared" si="26"/>
        <v>0</v>
      </c>
      <c r="DW13">
        <f t="shared" si="25"/>
        <v>0</v>
      </c>
    </row>
    <row r="15" spans="1:127" x14ac:dyDescent="0.25">
      <c r="A15">
        <v>0</v>
      </c>
      <c r="B15" t="s">
        <v>1696</v>
      </c>
      <c r="C15" t="s">
        <v>1695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L15" t="str">
        <f t="shared" si="5"/>
        <v>Total Mass</v>
      </c>
      <c r="AM15">
        <f t="shared" si="6"/>
        <v>1</v>
      </c>
      <c r="AN15">
        <f t="shared" si="0"/>
        <v>1</v>
      </c>
      <c r="AO15">
        <f t="shared" si="0"/>
        <v>1</v>
      </c>
      <c r="AP15">
        <f t="shared" si="0"/>
        <v>1</v>
      </c>
      <c r="AQ15">
        <f t="shared" si="0"/>
        <v>1</v>
      </c>
      <c r="AR15">
        <f t="shared" si="0"/>
        <v>1</v>
      </c>
      <c r="AV15">
        <f t="shared" si="0"/>
        <v>1</v>
      </c>
      <c r="AW15">
        <f t="shared" si="0"/>
        <v>1</v>
      </c>
      <c r="AX15">
        <f t="shared" si="0"/>
        <v>1</v>
      </c>
      <c r="AY15">
        <f t="shared" si="0"/>
        <v>1</v>
      </c>
      <c r="AZ15">
        <f t="shared" si="0"/>
        <v>1</v>
      </c>
      <c r="BA15">
        <f t="shared" si="0"/>
        <v>1</v>
      </c>
      <c r="BB15">
        <f t="shared" si="0"/>
        <v>1</v>
      </c>
      <c r="BC15">
        <f t="shared" si="0"/>
        <v>1</v>
      </c>
      <c r="BD15">
        <f t="shared" si="0"/>
        <v>1</v>
      </c>
      <c r="BE15">
        <f t="shared" si="0"/>
        <v>1</v>
      </c>
      <c r="BF15">
        <f t="shared" si="0"/>
        <v>1</v>
      </c>
    </row>
    <row r="16" spans="1:127" x14ac:dyDescent="0.25">
      <c r="A16">
        <v>1</v>
      </c>
      <c r="B16" t="s">
        <v>1696</v>
      </c>
      <c r="C16" t="s">
        <v>518</v>
      </c>
      <c r="D16">
        <v>0.88400000000000001</v>
      </c>
      <c r="E16">
        <v>0.88788984617431554</v>
      </c>
      <c r="F16">
        <v>0.84522949372310707</v>
      </c>
      <c r="G16">
        <v>0.88788984617431554</v>
      </c>
      <c r="H16">
        <v>0.08</v>
      </c>
      <c r="I16">
        <v>0</v>
      </c>
      <c r="J16">
        <v>6.662090442792204E-2</v>
      </c>
      <c r="K16">
        <v>6.662090442792204E-2</v>
      </c>
      <c r="L16">
        <v>0.12660709880671181</v>
      </c>
      <c r="M16">
        <v>4.7000992185550858E-2</v>
      </c>
      <c r="N16">
        <v>0.25279105898531867</v>
      </c>
      <c r="O16">
        <v>3.2968572549830398E-2</v>
      </c>
      <c r="P16">
        <v>0</v>
      </c>
      <c r="Q16">
        <v>0.1263917601205013</v>
      </c>
      <c r="R16">
        <v>0.25639634495969021</v>
      </c>
      <c r="S16">
        <v>8.1113005321911489E-3</v>
      </c>
      <c r="T16">
        <v>0</v>
      </c>
      <c r="U16">
        <v>0.1281972606520444</v>
      </c>
      <c r="V16">
        <v>0.25597378422257122</v>
      </c>
      <c r="W16">
        <v>1.3221795680046331E-3</v>
      </c>
      <c r="X16">
        <v>0.94199999999999995</v>
      </c>
      <c r="Y16">
        <v>0</v>
      </c>
      <c r="Z16">
        <v>8.8962391922250084E-2</v>
      </c>
      <c r="AA16">
        <v>2.3689103442940191E-2</v>
      </c>
      <c r="AB16">
        <v>0</v>
      </c>
      <c r="AC16">
        <v>7.4801736627811741E-2</v>
      </c>
      <c r="AD16">
        <v>1.5734061438264842E-2</v>
      </c>
      <c r="AE16">
        <v>7.4801736627811741E-2</v>
      </c>
      <c r="AF16">
        <v>7.4801736627811741E-2</v>
      </c>
      <c r="AG16">
        <v>0.29868265738750949</v>
      </c>
      <c r="AH16">
        <v>1.7476304124581409E-4</v>
      </c>
      <c r="AI16">
        <v>0.94200000000000006</v>
      </c>
      <c r="AJ16">
        <v>0</v>
      </c>
      <c r="AL16" t="str">
        <f t="shared" si="5"/>
        <v>Total Solids</v>
      </c>
      <c r="AM16">
        <f t="shared" si="6"/>
        <v>0.88400000000000001</v>
      </c>
      <c r="AN16">
        <f t="shared" si="0"/>
        <v>0.08</v>
      </c>
      <c r="AO16">
        <f t="shared" si="0"/>
        <v>0</v>
      </c>
      <c r="AP16">
        <f t="shared" si="0"/>
        <v>0</v>
      </c>
      <c r="AQ16">
        <f t="shared" si="0"/>
        <v>0</v>
      </c>
      <c r="AR16">
        <f t="shared" si="0"/>
        <v>0</v>
      </c>
      <c r="AV16">
        <f t="shared" si="0"/>
        <v>0.84522949372310707</v>
      </c>
      <c r="AW16">
        <f t="shared" si="0"/>
        <v>3.2968572549830398E-2</v>
      </c>
      <c r="AX16">
        <f t="shared" si="0"/>
        <v>8.1113005321911489E-3</v>
      </c>
      <c r="AY16">
        <f t="shared" si="0"/>
        <v>1.3221795680046331E-3</v>
      </c>
      <c r="AZ16">
        <f t="shared" si="0"/>
        <v>0.94199999999999995</v>
      </c>
      <c r="BA16">
        <f t="shared" si="0"/>
        <v>0</v>
      </c>
      <c r="BB16">
        <f t="shared" si="0"/>
        <v>2.3689103442940191E-2</v>
      </c>
      <c r="BC16">
        <f t="shared" si="0"/>
        <v>1.5734061438264842E-2</v>
      </c>
      <c r="BD16">
        <f t="shared" si="0"/>
        <v>1.7476304124581409E-4</v>
      </c>
      <c r="BE16">
        <f t="shared" si="0"/>
        <v>0.94200000000000006</v>
      </c>
      <c r="BF16">
        <f t="shared" si="0"/>
        <v>0</v>
      </c>
    </row>
    <row r="17" spans="1:58" x14ac:dyDescent="0.25">
      <c r="A17">
        <v>2</v>
      </c>
      <c r="B17" t="s">
        <v>1696</v>
      </c>
      <c r="C17" t="s">
        <v>520</v>
      </c>
      <c r="D17">
        <v>3.4000000000000002E-2</v>
      </c>
      <c r="E17">
        <v>3.2579575096020941E-2</v>
      </c>
      <c r="F17">
        <v>4.8157524536370247E-2</v>
      </c>
      <c r="G17">
        <v>3.2579575096020941E-2</v>
      </c>
      <c r="H17">
        <v>0</v>
      </c>
      <c r="I17">
        <v>0</v>
      </c>
      <c r="J17">
        <v>2.432354336959494E-3</v>
      </c>
      <c r="K17">
        <v>2.432354336959494E-3</v>
      </c>
      <c r="L17">
        <v>1.699895746084203E-3</v>
      </c>
      <c r="M17">
        <v>2.6719223479487911E-3</v>
      </c>
      <c r="N17">
        <v>3.0420940988685119E-3</v>
      </c>
      <c r="O17">
        <v>7.038779041870166E-4</v>
      </c>
      <c r="P17">
        <v>0</v>
      </c>
      <c r="Q17">
        <v>1.5210016887128579E-3</v>
      </c>
      <c r="R17">
        <v>2.9983568621398159E-3</v>
      </c>
      <c r="S17">
        <v>1.7687794796741971E-4</v>
      </c>
      <c r="T17">
        <v>0</v>
      </c>
      <c r="U17">
        <v>1.499167767949325E-3</v>
      </c>
      <c r="V17">
        <v>2.9817616609835291E-3</v>
      </c>
      <c r="W17">
        <v>2.7033332474629699E-5</v>
      </c>
      <c r="X17">
        <v>1.097307481380278E-2</v>
      </c>
      <c r="Y17">
        <v>0</v>
      </c>
      <c r="Z17">
        <v>5.1595741891424926E-3</v>
      </c>
      <c r="AA17">
        <v>1.289893547285624E-3</v>
      </c>
      <c r="AB17">
        <v>0</v>
      </c>
      <c r="AC17">
        <v>4.2118972972591782E-3</v>
      </c>
      <c r="AD17">
        <v>1.0529743243147939E-3</v>
      </c>
      <c r="AE17">
        <v>4.2118972972591782E-3</v>
      </c>
      <c r="AF17">
        <v>4.2118972972591782E-3</v>
      </c>
      <c r="AG17">
        <v>1.684758918903671E-2</v>
      </c>
      <c r="AH17">
        <v>0</v>
      </c>
      <c r="AI17">
        <v>5.313475229826406E-2</v>
      </c>
      <c r="AJ17">
        <v>0</v>
      </c>
      <c r="AL17" t="str">
        <f t="shared" si="5"/>
        <v>Ash</v>
      </c>
      <c r="AM17">
        <f t="shared" si="6"/>
        <v>3.4000000000000002E-2</v>
      </c>
      <c r="AN17">
        <f t="shared" si="0"/>
        <v>0</v>
      </c>
      <c r="AO17">
        <f t="shared" si="0"/>
        <v>0</v>
      </c>
      <c r="AP17">
        <f t="shared" si="0"/>
        <v>0</v>
      </c>
      <c r="AQ17">
        <f t="shared" si="0"/>
        <v>0</v>
      </c>
      <c r="AR17">
        <f t="shared" si="0"/>
        <v>0</v>
      </c>
      <c r="AV17">
        <f t="shared" si="0"/>
        <v>4.8157524536370247E-2</v>
      </c>
      <c r="AW17">
        <f t="shared" si="0"/>
        <v>7.038779041870166E-4</v>
      </c>
      <c r="AX17">
        <f t="shared" si="0"/>
        <v>1.7687794796741971E-4</v>
      </c>
      <c r="AY17">
        <f t="shared" si="0"/>
        <v>2.7033332474629699E-5</v>
      </c>
      <c r="AZ17">
        <f t="shared" si="0"/>
        <v>1.097307481380278E-2</v>
      </c>
      <c r="BA17">
        <f t="shared" si="0"/>
        <v>0</v>
      </c>
      <c r="BB17">
        <f t="shared" si="0"/>
        <v>1.289893547285624E-3</v>
      </c>
      <c r="BC17">
        <f t="shared" si="0"/>
        <v>1.0529743243147939E-3</v>
      </c>
      <c r="BD17">
        <f t="shared" si="0"/>
        <v>0</v>
      </c>
      <c r="BE17">
        <f t="shared" si="0"/>
        <v>5.313475229826406E-2</v>
      </c>
      <c r="BF17">
        <f t="shared" si="0"/>
        <v>0</v>
      </c>
    </row>
    <row r="18" spans="1:58" x14ac:dyDescent="0.25">
      <c r="A18">
        <v>3</v>
      </c>
      <c r="B18" t="s">
        <v>1696</v>
      </c>
      <c r="C18" t="s">
        <v>521</v>
      </c>
      <c r="D18">
        <v>0.23200000000000001</v>
      </c>
      <c r="E18">
        <v>0.2474665447286386</v>
      </c>
      <c r="F18">
        <v>7.7843320632320231E-2</v>
      </c>
      <c r="G18">
        <v>0.2474665447286386</v>
      </c>
      <c r="H18">
        <v>0</v>
      </c>
      <c r="I18">
        <v>0</v>
      </c>
      <c r="J18">
        <v>1.8475573163524769E-2</v>
      </c>
      <c r="K18">
        <v>1.8475573163524769E-2</v>
      </c>
      <c r="L18">
        <v>2.0201061359030891E-2</v>
      </c>
      <c r="M18">
        <v>1.7911211191213229E-2</v>
      </c>
      <c r="N18">
        <v>3.5537933004999113E-2</v>
      </c>
      <c r="O18">
        <v>8.8198837807819726E-3</v>
      </c>
      <c r="P18">
        <v>0</v>
      </c>
      <c r="Q18">
        <v>1.7768436595722931E-2</v>
      </c>
      <c r="R18">
        <v>3.4874918676611327E-2</v>
      </c>
      <c r="S18">
        <v>2.2046580953762052E-3</v>
      </c>
      <c r="T18">
        <v>0</v>
      </c>
      <c r="U18">
        <v>1.7437335311887112E-2</v>
      </c>
      <c r="V18">
        <v>3.4638316492945187E-2</v>
      </c>
      <c r="W18">
        <v>3.5770424126078802E-4</v>
      </c>
      <c r="X18">
        <v>0.12747123396036111</v>
      </c>
      <c r="Y18">
        <v>0</v>
      </c>
      <c r="Z18">
        <v>4.3838628789682747E-2</v>
      </c>
      <c r="AA18">
        <v>3.5070903031746139E-3</v>
      </c>
      <c r="AB18">
        <v>0</v>
      </c>
      <c r="AC18">
        <v>4.0894243273957777E-2</v>
      </c>
      <c r="AD18">
        <v>3.271539461916626E-3</v>
      </c>
      <c r="AE18">
        <v>4.0894243273957777E-2</v>
      </c>
      <c r="AF18">
        <v>4.0894243273957777E-2</v>
      </c>
      <c r="AG18">
        <v>0.16357697309583111</v>
      </c>
      <c r="AH18">
        <v>0</v>
      </c>
      <c r="AI18">
        <v>0.51589707284664321</v>
      </c>
      <c r="AJ18">
        <v>0</v>
      </c>
      <c r="AL18" t="str">
        <f t="shared" si="5"/>
        <v>Protein</v>
      </c>
      <c r="AM18">
        <f t="shared" si="6"/>
        <v>0.23200000000000001</v>
      </c>
      <c r="AN18">
        <f t="shared" si="0"/>
        <v>0</v>
      </c>
      <c r="AO18">
        <f t="shared" si="0"/>
        <v>0</v>
      </c>
      <c r="AP18">
        <f t="shared" si="0"/>
        <v>0</v>
      </c>
      <c r="AQ18">
        <f t="shared" si="0"/>
        <v>0</v>
      </c>
      <c r="AR18">
        <f t="shared" si="0"/>
        <v>0</v>
      </c>
      <c r="AV18">
        <f t="shared" si="0"/>
        <v>7.7843320632320231E-2</v>
      </c>
      <c r="AW18">
        <f t="shared" si="0"/>
        <v>8.8198837807819726E-3</v>
      </c>
      <c r="AX18">
        <f t="shared" si="0"/>
        <v>2.2046580953762052E-3</v>
      </c>
      <c r="AY18">
        <f t="shared" si="0"/>
        <v>3.5770424126078802E-4</v>
      </c>
      <c r="AZ18">
        <f t="shared" si="0"/>
        <v>0.12747123396036111</v>
      </c>
      <c r="BA18">
        <f t="shared" si="0"/>
        <v>0</v>
      </c>
      <c r="BB18">
        <f t="shared" si="0"/>
        <v>3.5070903031746139E-3</v>
      </c>
      <c r="BC18">
        <f t="shared" si="0"/>
        <v>3.271539461916626E-3</v>
      </c>
      <c r="BD18">
        <f t="shared" si="0"/>
        <v>0</v>
      </c>
      <c r="BE18">
        <f t="shared" si="0"/>
        <v>0.51589707284664321</v>
      </c>
      <c r="BF18">
        <f t="shared" si="0"/>
        <v>0</v>
      </c>
    </row>
    <row r="19" spans="1:58" x14ac:dyDescent="0.25">
      <c r="A19">
        <v>4</v>
      </c>
      <c r="B19" t="s">
        <v>1696</v>
      </c>
      <c r="C19" t="s">
        <v>523</v>
      </c>
      <c r="D19">
        <v>1.6E-2</v>
      </c>
      <c r="E19">
        <v>1.7203870096752422E-2</v>
      </c>
      <c r="F19">
        <v>4.0009000225005639E-3</v>
      </c>
      <c r="G19">
        <v>1.7203870096752422E-2</v>
      </c>
      <c r="H19">
        <v>0</v>
      </c>
      <c r="I19">
        <v>0</v>
      </c>
      <c r="J19">
        <v>1.2844215407657139E-3</v>
      </c>
      <c r="K19">
        <v>1.2844215407657139E-3</v>
      </c>
      <c r="L19">
        <v>2.6977184023152579E-3</v>
      </c>
      <c r="M19">
        <v>8.2216917281377781E-4</v>
      </c>
      <c r="N19">
        <v>4.5956759868285846E-3</v>
      </c>
      <c r="O19">
        <v>1.2892830444429721E-3</v>
      </c>
      <c r="P19">
        <v>0</v>
      </c>
      <c r="Q19">
        <v>2.297769467204616E-3</v>
      </c>
      <c r="R19">
        <v>4.4673618468463018E-3</v>
      </c>
      <c r="S19">
        <v>3.2383613169383979E-4</v>
      </c>
      <c r="T19">
        <v>0</v>
      </c>
      <c r="U19">
        <v>2.2336650360487492E-3</v>
      </c>
      <c r="V19">
        <v>4.4261526403055794E-3</v>
      </c>
      <c r="W19">
        <v>5.6645073439584313E-5</v>
      </c>
      <c r="X19">
        <v>1.6288526576387598E-2</v>
      </c>
      <c r="Y19">
        <v>0</v>
      </c>
      <c r="Z19">
        <v>2.3020736838785779E-3</v>
      </c>
      <c r="AA19">
        <v>0</v>
      </c>
      <c r="AB19">
        <v>0</v>
      </c>
      <c r="AC19">
        <v>2.3020736838785779E-3</v>
      </c>
      <c r="AD19">
        <v>0</v>
      </c>
      <c r="AE19">
        <v>2.3020736838785779E-3</v>
      </c>
      <c r="AF19">
        <v>2.3020736838785779E-3</v>
      </c>
      <c r="AG19">
        <v>9.2082947355143115E-3</v>
      </c>
      <c r="AH19">
        <v>0</v>
      </c>
      <c r="AI19">
        <v>2.9041571133474279E-2</v>
      </c>
      <c r="AJ19">
        <v>0</v>
      </c>
      <c r="AL19" t="str">
        <f t="shared" si="5"/>
        <v>Fat</v>
      </c>
      <c r="AM19">
        <f t="shared" si="6"/>
        <v>1.6E-2</v>
      </c>
      <c r="AN19">
        <f t="shared" si="6"/>
        <v>0</v>
      </c>
      <c r="AO19">
        <f t="shared" si="6"/>
        <v>0</v>
      </c>
      <c r="AP19">
        <f t="shared" si="6"/>
        <v>0</v>
      </c>
      <c r="AQ19">
        <f t="shared" si="6"/>
        <v>0</v>
      </c>
      <c r="AR19">
        <f t="shared" si="6"/>
        <v>0</v>
      </c>
      <c r="AV19">
        <f t="shared" si="6"/>
        <v>4.0009000225005639E-3</v>
      </c>
      <c r="AW19">
        <f t="shared" si="6"/>
        <v>1.2892830444429721E-3</v>
      </c>
      <c r="AX19">
        <f t="shared" si="6"/>
        <v>3.2383613169383979E-4</v>
      </c>
      <c r="AY19">
        <f t="shared" si="6"/>
        <v>5.6645073439584313E-5</v>
      </c>
      <c r="AZ19">
        <f t="shared" si="6"/>
        <v>1.6288526576387598E-2</v>
      </c>
      <c r="BA19">
        <f t="shared" si="6"/>
        <v>0</v>
      </c>
      <c r="BB19">
        <f t="shared" si="6"/>
        <v>0</v>
      </c>
      <c r="BC19">
        <f t="shared" ref="BC19:BF25" si="30">_xlfn.XLOOKUP(BC$1,$D$1:$AJ$1,$D19:$AJ19)</f>
        <v>0</v>
      </c>
      <c r="BD19">
        <f t="shared" si="30"/>
        <v>0</v>
      </c>
      <c r="BE19">
        <f t="shared" si="30"/>
        <v>2.9041571133474279E-2</v>
      </c>
      <c r="BF19">
        <f t="shared" si="30"/>
        <v>0</v>
      </c>
    </row>
    <row r="20" spans="1:58" x14ac:dyDescent="0.25">
      <c r="A20">
        <v>5</v>
      </c>
      <c r="B20" t="s">
        <v>1696</v>
      </c>
      <c r="C20" t="s">
        <v>524</v>
      </c>
      <c r="D20">
        <v>0.224</v>
      </c>
      <c r="E20">
        <v>0.24647392739273929</v>
      </c>
      <c r="F20">
        <v>0</v>
      </c>
      <c r="G20">
        <v>0.24647392739273929</v>
      </c>
      <c r="H20">
        <v>0</v>
      </c>
      <c r="I20">
        <v>0</v>
      </c>
      <c r="J20">
        <v>1.8401465472592651E-2</v>
      </c>
      <c r="K20">
        <v>1.8401465472592651E-2</v>
      </c>
      <c r="L20">
        <v>4.5793751449157719E-2</v>
      </c>
      <c r="M20">
        <v>9.4421665448352048E-3</v>
      </c>
      <c r="N20">
        <v>0.1075037883354429</v>
      </c>
      <c r="O20">
        <v>0</v>
      </c>
      <c r="P20">
        <v>0</v>
      </c>
      <c r="Q20">
        <v>5.3750291176744368E-2</v>
      </c>
      <c r="R20">
        <v>0.11282838669429671</v>
      </c>
      <c r="S20">
        <v>0</v>
      </c>
      <c r="T20">
        <v>0</v>
      </c>
      <c r="U20">
        <v>5.641379209314562E-2</v>
      </c>
      <c r="V20">
        <v>0.11322840197164449</v>
      </c>
      <c r="W20">
        <v>0</v>
      </c>
      <c r="X20">
        <v>0.41668780645343878</v>
      </c>
      <c r="Y20">
        <v>0</v>
      </c>
      <c r="Z20">
        <v>2.0526449010511309E-2</v>
      </c>
      <c r="AA20">
        <v>3.2842318416818109E-3</v>
      </c>
      <c r="AB20">
        <v>0</v>
      </c>
      <c r="AC20">
        <v>1.794270018401338E-2</v>
      </c>
      <c r="AD20">
        <v>2.870832029442143E-3</v>
      </c>
      <c r="AE20">
        <v>1.794270018401338E-2</v>
      </c>
      <c r="AF20">
        <v>1.794270018401338E-2</v>
      </c>
      <c r="AG20">
        <v>7.1770800736053533E-2</v>
      </c>
      <c r="AH20">
        <v>0</v>
      </c>
      <c r="AI20">
        <v>0.22635426805396339</v>
      </c>
      <c r="AJ20">
        <v>0</v>
      </c>
      <c r="AL20" t="str">
        <f t="shared" si="5"/>
        <v>Starch</v>
      </c>
      <c r="AM20">
        <f t="shared" si="6"/>
        <v>0.224</v>
      </c>
      <c r="AN20">
        <f t="shared" si="6"/>
        <v>0</v>
      </c>
      <c r="AO20">
        <f t="shared" si="6"/>
        <v>0</v>
      </c>
      <c r="AP20">
        <f t="shared" si="6"/>
        <v>0</v>
      </c>
      <c r="AQ20">
        <f t="shared" si="6"/>
        <v>0</v>
      </c>
      <c r="AR20">
        <f t="shared" si="6"/>
        <v>0</v>
      </c>
      <c r="AV20">
        <f t="shared" si="6"/>
        <v>0</v>
      </c>
      <c r="AW20">
        <f t="shared" si="6"/>
        <v>0</v>
      </c>
      <c r="AX20">
        <f t="shared" si="6"/>
        <v>0</v>
      </c>
      <c r="AY20">
        <f t="shared" si="6"/>
        <v>0</v>
      </c>
      <c r="AZ20">
        <f t="shared" si="6"/>
        <v>0.41668780645343878</v>
      </c>
      <c r="BA20">
        <f t="shared" si="6"/>
        <v>0</v>
      </c>
      <c r="BB20">
        <f t="shared" si="6"/>
        <v>3.2842318416818109E-3</v>
      </c>
      <c r="BC20">
        <f t="shared" si="30"/>
        <v>2.870832029442143E-3</v>
      </c>
      <c r="BD20">
        <f t="shared" si="30"/>
        <v>0</v>
      </c>
      <c r="BE20">
        <f t="shared" si="30"/>
        <v>0.22635426805396339</v>
      </c>
      <c r="BF20">
        <f t="shared" si="30"/>
        <v>0</v>
      </c>
    </row>
    <row r="21" spans="1:58" x14ac:dyDescent="0.25">
      <c r="A21">
        <v>6</v>
      </c>
      <c r="B21" t="s">
        <v>1696</v>
      </c>
      <c r="C21" t="s">
        <v>525</v>
      </c>
      <c r="D21">
        <v>5.6000000000000008E-2</v>
      </c>
      <c r="E21">
        <v>5.6000000000000001E-2</v>
      </c>
      <c r="F21">
        <v>5.6000000000000001E-2</v>
      </c>
      <c r="G21">
        <v>5.6000000000000001E-2</v>
      </c>
      <c r="H21">
        <v>0</v>
      </c>
      <c r="I21">
        <v>0</v>
      </c>
      <c r="J21">
        <v>4.1808968492768241E-3</v>
      </c>
      <c r="K21">
        <v>4.1808968492768241E-3</v>
      </c>
      <c r="L21">
        <v>1.282242668163038E-3</v>
      </c>
      <c r="M21">
        <v>5.1289706726521519E-3</v>
      </c>
      <c r="N21">
        <v>1.9637302329389181E-3</v>
      </c>
      <c r="O21">
        <v>7.7652473747137282E-4</v>
      </c>
      <c r="P21">
        <v>0</v>
      </c>
      <c r="Q21">
        <v>9.8183583525161973E-4</v>
      </c>
      <c r="R21">
        <v>1.84650261496776E-3</v>
      </c>
      <c r="S21">
        <v>1.9514677946118371E-4</v>
      </c>
      <c r="T21">
        <v>0</v>
      </c>
      <c r="U21">
        <v>9.2324474072717105E-4</v>
      </c>
      <c r="V21">
        <v>1.8006322819525309E-3</v>
      </c>
      <c r="W21">
        <v>5.2047025180848527E-5</v>
      </c>
      <c r="X21">
        <v>6.6264426833820946E-3</v>
      </c>
      <c r="Y21">
        <v>0</v>
      </c>
      <c r="Z21">
        <v>6.1111139929472449E-3</v>
      </c>
      <c r="AA21">
        <v>4.5833354947104341E-3</v>
      </c>
      <c r="AB21">
        <v>0</v>
      </c>
      <c r="AC21">
        <v>3.6484262644461171E-3</v>
      </c>
      <c r="AD21">
        <v>2.7363196983345868E-3</v>
      </c>
      <c r="AE21">
        <v>3.6484262644461171E-3</v>
      </c>
      <c r="AF21">
        <v>3.6484262644461171E-3</v>
      </c>
      <c r="AG21">
        <v>1.459370505778447E-2</v>
      </c>
      <c r="AH21">
        <v>0</v>
      </c>
      <c r="AI21">
        <v>4.6026342087205033E-2</v>
      </c>
      <c r="AJ21">
        <v>0</v>
      </c>
      <c r="AL21" t="str">
        <f t="shared" si="5"/>
        <v>Sugars</v>
      </c>
      <c r="AM21">
        <f t="shared" si="6"/>
        <v>5.6000000000000008E-2</v>
      </c>
      <c r="AN21">
        <f t="shared" si="6"/>
        <v>0</v>
      </c>
      <c r="AO21">
        <f t="shared" si="6"/>
        <v>0</v>
      </c>
      <c r="AP21">
        <f t="shared" si="6"/>
        <v>0</v>
      </c>
      <c r="AQ21">
        <f t="shared" si="6"/>
        <v>0</v>
      </c>
      <c r="AR21">
        <f t="shared" si="6"/>
        <v>0</v>
      </c>
      <c r="AV21">
        <f t="shared" si="6"/>
        <v>5.6000000000000001E-2</v>
      </c>
      <c r="AW21">
        <f t="shared" si="6"/>
        <v>7.7652473747137282E-4</v>
      </c>
      <c r="AX21">
        <f t="shared" si="6"/>
        <v>1.9514677946118371E-4</v>
      </c>
      <c r="AY21">
        <f t="shared" si="6"/>
        <v>5.2047025180848527E-5</v>
      </c>
      <c r="AZ21">
        <f t="shared" si="6"/>
        <v>6.6264426833820946E-3</v>
      </c>
      <c r="BA21">
        <f t="shared" si="6"/>
        <v>0</v>
      </c>
      <c r="BB21">
        <f t="shared" si="6"/>
        <v>4.5833354947104341E-3</v>
      </c>
      <c r="BC21">
        <f t="shared" si="30"/>
        <v>2.7363196983345868E-3</v>
      </c>
      <c r="BD21">
        <f t="shared" si="30"/>
        <v>0</v>
      </c>
      <c r="BE21">
        <f t="shared" si="30"/>
        <v>4.6026342087205033E-2</v>
      </c>
      <c r="BF21">
        <f t="shared" si="30"/>
        <v>0</v>
      </c>
    </row>
    <row r="22" spans="1:58" x14ac:dyDescent="0.25">
      <c r="A22">
        <v>7</v>
      </c>
      <c r="B22" t="s">
        <v>1696</v>
      </c>
      <c r="C22" t="s">
        <v>526</v>
      </c>
      <c r="D22">
        <v>0.32200000000000001</v>
      </c>
      <c r="E22">
        <v>0.28816592886016429</v>
      </c>
      <c r="F22">
        <v>0.6592277485319159</v>
      </c>
      <c r="G22">
        <v>0.28816592886016429</v>
      </c>
      <c r="H22">
        <v>0</v>
      </c>
      <c r="I22">
        <v>0</v>
      </c>
      <c r="J22">
        <v>2.1514143286435541E-2</v>
      </c>
      <c r="K22">
        <v>2.1514143286435541E-2</v>
      </c>
      <c r="L22">
        <v>5.4600379403593677E-2</v>
      </c>
      <c r="M22">
        <v>1.0692502477720659E-2</v>
      </c>
      <c r="N22">
        <v>9.9815787547873597E-2</v>
      </c>
      <c r="O22">
        <v>2.1046953304580021E-2</v>
      </c>
      <c r="P22">
        <v>0</v>
      </c>
      <c r="Q22">
        <v>4.9906405418881722E-2</v>
      </c>
      <c r="R22">
        <v>9.9214798326845127E-2</v>
      </c>
      <c r="S22">
        <v>5.044761639709368E-3</v>
      </c>
      <c r="T22">
        <v>0</v>
      </c>
      <c r="U22">
        <v>4.9607046323715077E-2</v>
      </c>
      <c r="V22">
        <v>9.8815509796168627E-2</v>
      </c>
      <c r="W22">
        <v>7.45740517077469E-4</v>
      </c>
      <c r="X22">
        <v>0.36364743565713498</v>
      </c>
      <c r="Y22">
        <v>0</v>
      </c>
      <c r="Z22">
        <v>1.0692502477720659E-2</v>
      </c>
      <c r="AA22">
        <v>1.0692502477720659E-2</v>
      </c>
      <c r="AB22">
        <v>0</v>
      </c>
      <c r="AC22">
        <v>5.6276328830108741E-3</v>
      </c>
      <c r="AD22">
        <v>5.6276328830108741E-3</v>
      </c>
      <c r="AE22">
        <v>5.6276328830108741E-3</v>
      </c>
      <c r="AF22">
        <v>5.6276328830108741E-3</v>
      </c>
      <c r="AG22">
        <v>2.25105315320435E-2</v>
      </c>
      <c r="AH22">
        <v>0</v>
      </c>
      <c r="AI22">
        <v>7.0994817337766636E-2</v>
      </c>
      <c r="AJ22">
        <v>0</v>
      </c>
      <c r="AL22" t="str">
        <f t="shared" si="5"/>
        <v>Fibre</v>
      </c>
      <c r="AM22">
        <f t="shared" si="6"/>
        <v>0.32200000000000001</v>
      </c>
      <c r="AN22">
        <f t="shared" si="6"/>
        <v>0</v>
      </c>
      <c r="AO22">
        <f t="shared" si="6"/>
        <v>0</v>
      </c>
      <c r="AP22">
        <f t="shared" si="6"/>
        <v>0</v>
      </c>
      <c r="AQ22">
        <f t="shared" si="6"/>
        <v>0</v>
      </c>
      <c r="AR22">
        <f t="shared" si="6"/>
        <v>0</v>
      </c>
      <c r="AV22">
        <f t="shared" si="6"/>
        <v>0.6592277485319159</v>
      </c>
      <c r="AW22">
        <f t="shared" si="6"/>
        <v>2.1046953304580021E-2</v>
      </c>
      <c r="AX22">
        <f t="shared" si="6"/>
        <v>5.044761639709368E-3</v>
      </c>
      <c r="AY22">
        <f t="shared" si="6"/>
        <v>7.45740517077469E-4</v>
      </c>
      <c r="AZ22">
        <f t="shared" si="6"/>
        <v>0.36364743565713498</v>
      </c>
      <c r="BA22">
        <f t="shared" si="6"/>
        <v>0</v>
      </c>
      <c r="BB22">
        <f t="shared" si="6"/>
        <v>1.0692502477720659E-2</v>
      </c>
      <c r="BC22">
        <f t="shared" si="30"/>
        <v>5.6276328830108741E-3</v>
      </c>
      <c r="BD22">
        <f t="shared" si="30"/>
        <v>0</v>
      </c>
      <c r="BE22">
        <f t="shared" si="30"/>
        <v>7.0994817337766636E-2</v>
      </c>
      <c r="BF22">
        <f t="shared" si="30"/>
        <v>0</v>
      </c>
    </row>
    <row r="23" spans="1:58" x14ac:dyDescent="0.25">
      <c r="A23">
        <v>8</v>
      </c>
      <c r="B23" t="s">
        <v>1696</v>
      </c>
      <c r="C23" t="s">
        <v>527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L23" t="str">
        <f t="shared" si="5"/>
        <v>Other</v>
      </c>
      <c r="AM23">
        <f t="shared" si="6"/>
        <v>0</v>
      </c>
      <c r="AN23">
        <f t="shared" si="6"/>
        <v>0</v>
      </c>
      <c r="AO23">
        <f t="shared" si="6"/>
        <v>0</v>
      </c>
      <c r="AP23">
        <f t="shared" si="6"/>
        <v>0</v>
      </c>
      <c r="AQ23">
        <f t="shared" si="6"/>
        <v>0</v>
      </c>
      <c r="AR23">
        <f t="shared" si="6"/>
        <v>0</v>
      </c>
      <c r="AV23">
        <f t="shared" si="6"/>
        <v>0</v>
      </c>
      <c r="AW23">
        <f t="shared" si="6"/>
        <v>0</v>
      </c>
      <c r="AX23">
        <f t="shared" si="6"/>
        <v>0</v>
      </c>
      <c r="AY23">
        <f t="shared" si="6"/>
        <v>0</v>
      </c>
      <c r="AZ23">
        <f t="shared" si="6"/>
        <v>0</v>
      </c>
      <c r="BA23">
        <f t="shared" si="6"/>
        <v>0</v>
      </c>
      <c r="BB23">
        <f t="shared" si="6"/>
        <v>0</v>
      </c>
      <c r="BC23">
        <f t="shared" si="30"/>
        <v>0</v>
      </c>
      <c r="BD23">
        <f t="shared" si="30"/>
        <v>0</v>
      </c>
      <c r="BE23">
        <f t="shared" si="30"/>
        <v>0</v>
      </c>
      <c r="BF23">
        <f t="shared" si="30"/>
        <v>0</v>
      </c>
    </row>
    <row r="24" spans="1:58" x14ac:dyDescent="0.25">
      <c r="A24">
        <v>9</v>
      </c>
      <c r="B24" t="s">
        <v>1696</v>
      </c>
      <c r="C24" t="s">
        <v>503</v>
      </c>
      <c r="D24">
        <v>0.11600000000000001</v>
      </c>
      <c r="E24">
        <v>0.1121101538256844</v>
      </c>
      <c r="F24">
        <v>0.15477050627689301</v>
      </c>
      <c r="G24">
        <v>0.1121101538256844</v>
      </c>
      <c r="H24">
        <v>0.92</v>
      </c>
      <c r="I24">
        <v>1</v>
      </c>
      <c r="J24">
        <v>0.93337909557207777</v>
      </c>
      <c r="K24">
        <v>0.93337909557207777</v>
      </c>
      <c r="L24">
        <v>0.87339290119328816</v>
      </c>
      <c r="M24">
        <v>0.95299900781444913</v>
      </c>
      <c r="N24">
        <v>0.74720894101468138</v>
      </c>
      <c r="O24">
        <v>0.96703142745016946</v>
      </c>
      <c r="P24">
        <v>1</v>
      </c>
      <c r="Q24">
        <v>0.87360823987949876</v>
      </c>
      <c r="R24">
        <v>0.74360365504030979</v>
      </c>
      <c r="S24">
        <v>0.99188869946780889</v>
      </c>
      <c r="T24">
        <v>1</v>
      </c>
      <c r="U24">
        <v>0.8718027393479556</v>
      </c>
      <c r="V24">
        <v>0.74402621577742878</v>
      </c>
      <c r="W24">
        <v>0.99867782043199538</v>
      </c>
      <c r="X24">
        <v>5.8000000000000003E-2</v>
      </c>
      <c r="Y24">
        <v>1</v>
      </c>
      <c r="Z24">
        <v>0.91103760807774981</v>
      </c>
      <c r="AA24">
        <v>0.97631089655705994</v>
      </c>
      <c r="AB24">
        <v>1</v>
      </c>
      <c r="AC24">
        <v>0.92519826337218825</v>
      </c>
      <c r="AD24">
        <v>0.98426593856173505</v>
      </c>
      <c r="AE24">
        <v>0.92519826337218825</v>
      </c>
      <c r="AF24">
        <v>0.92519826337218825</v>
      </c>
      <c r="AG24">
        <v>0.70131734261249046</v>
      </c>
      <c r="AH24">
        <v>0.99982523695875425</v>
      </c>
      <c r="AI24">
        <v>5.8000000000000017E-2</v>
      </c>
      <c r="AJ24">
        <v>1</v>
      </c>
      <c r="AL24" t="str">
        <f t="shared" si="5"/>
        <v>Water</v>
      </c>
      <c r="AM24">
        <f t="shared" si="6"/>
        <v>0.11600000000000001</v>
      </c>
      <c r="AN24">
        <f t="shared" si="6"/>
        <v>0.92</v>
      </c>
      <c r="AO24">
        <f t="shared" si="6"/>
        <v>1</v>
      </c>
      <c r="AP24">
        <f t="shared" si="6"/>
        <v>1</v>
      </c>
      <c r="AQ24">
        <f t="shared" si="6"/>
        <v>1</v>
      </c>
      <c r="AR24">
        <f t="shared" si="6"/>
        <v>1</v>
      </c>
      <c r="AV24">
        <f t="shared" si="6"/>
        <v>0.15477050627689301</v>
      </c>
      <c r="AW24">
        <f t="shared" si="6"/>
        <v>0.96703142745016946</v>
      </c>
      <c r="AX24">
        <f t="shared" si="6"/>
        <v>0.99188869946780889</v>
      </c>
      <c r="AY24">
        <f t="shared" si="6"/>
        <v>0.99867782043199538</v>
      </c>
      <c r="AZ24">
        <f t="shared" si="6"/>
        <v>5.8000000000000003E-2</v>
      </c>
      <c r="BA24">
        <f t="shared" si="6"/>
        <v>1</v>
      </c>
      <c r="BB24">
        <f t="shared" si="6"/>
        <v>0.97631089655705994</v>
      </c>
      <c r="BC24">
        <f t="shared" si="30"/>
        <v>0.98426593856173505</v>
      </c>
      <c r="BD24">
        <f t="shared" si="30"/>
        <v>0.99982523695875425</v>
      </c>
      <c r="BE24">
        <f t="shared" si="30"/>
        <v>5.8000000000000017E-2</v>
      </c>
      <c r="BF24">
        <f t="shared" si="30"/>
        <v>1</v>
      </c>
    </row>
    <row r="25" spans="1:58" x14ac:dyDescent="0.25">
      <c r="A25">
        <v>10</v>
      </c>
      <c r="B25" t="s">
        <v>1696</v>
      </c>
      <c r="C25" t="s">
        <v>528</v>
      </c>
      <c r="D25">
        <v>0</v>
      </c>
      <c r="E25">
        <v>0</v>
      </c>
      <c r="F25">
        <v>0</v>
      </c>
      <c r="G25">
        <v>0</v>
      </c>
      <c r="H25">
        <v>0.08</v>
      </c>
      <c r="I25">
        <v>0</v>
      </c>
      <c r="J25">
        <v>3.3204977836704671E-4</v>
      </c>
      <c r="K25">
        <v>3.3204977836704671E-4</v>
      </c>
      <c r="L25">
        <v>3.3204977836704671E-4</v>
      </c>
      <c r="M25">
        <v>3.3204977836704671E-4</v>
      </c>
      <c r="N25">
        <v>3.3204977836704671E-4</v>
      </c>
      <c r="O25">
        <v>3.320497783670466E-4</v>
      </c>
      <c r="P25">
        <v>0</v>
      </c>
      <c r="Q25">
        <v>1.6601993798313401E-4</v>
      </c>
      <c r="R25">
        <v>1.6601993798313401E-4</v>
      </c>
      <c r="S25">
        <v>1.6601993798313401E-4</v>
      </c>
      <c r="T25">
        <v>0</v>
      </c>
      <c r="U25">
        <v>8.3009378571313774E-5</v>
      </c>
      <c r="V25">
        <v>8.300937857131376E-5</v>
      </c>
      <c r="W25">
        <v>8.3009378571313774E-5</v>
      </c>
      <c r="X25">
        <v>3.054798554924927E-4</v>
      </c>
      <c r="Y25">
        <v>0</v>
      </c>
      <c r="Z25">
        <v>3.3204977836704671E-4</v>
      </c>
      <c r="AA25">
        <v>3.3204977836704682E-4</v>
      </c>
      <c r="AB25">
        <v>0</v>
      </c>
      <c r="AC25">
        <v>1.7476304124581409E-4</v>
      </c>
      <c r="AD25">
        <v>1.7476304124581409E-4</v>
      </c>
      <c r="AE25">
        <v>1.7476304124581409E-4</v>
      </c>
      <c r="AF25">
        <v>1.7476304124581409E-4</v>
      </c>
      <c r="AG25">
        <v>1.7476304124581409E-4</v>
      </c>
      <c r="AH25">
        <v>1.7476304124581409E-4</v>
      </c>
      <c r="AI25">
        <v>5.5117624268345396E-4</v>
      </c>
      <c r="AJ25">
        <v>0</v>
      </c>
      <c r="AL25" t="str">
        <f t="shared" si="5"/>
        <v>NaOH</v>
      </c>
      <c r="AM25">
        <f t="shared" si="6"/>
        <v>0</v>
      </c>
      <c r="AN25">
        <f t="shared" si="6"/>
        <v>0.08</v>
      </c>
      <c r="AO25">
        <f t="shared" si="6"/>
        <v>0</v>
      </c>
      <c r="AP25">
        <f t="shared" si="6"/>
        <v>0</v>
      </c>
      <c r="AQ25">
        <f t="shared" si="6"/>
        <v>0</v>
      </c>
      <c r="AR25">
        <f t="shared" si="6"/>
        <v>0</v>
      </c>
      <c r="AV25">
        <f t="shared" si="6"/>
        <v>0</v>
      </c>
      <c r="AW25">
        <f t="shared" si="6"/>
        <v>3.320497783670466E-4</v>
      </c>
      <c r="AX25">
        <f t="shared" si="6"/>
        <v>1.6601993798313401E-4</v>
      </c>
      <c r="AY25">
        <f t="shared" si="6"/>
        <v>8.3009378571313774E-5</v>
      </c>
      <c r="AZ25">
        <f t="shared" si="6"/>
        <v>3.054798554924927E-4</v>
      </c>
      <c r="BA25">
        <f t="shared" si="6"/>
        <v>0</v>
      </c>
      <c r="BB25">
        <f t="shared" si="6"/>
        <v>3.3204977836704682E-4</v>
      </c>
      <c r="BC25">
        <f t="shared" si="30"/>
        <v>1.7476304124581409E-4</v>
      </c>
      <c r="BD25">
        <f t="shared" si="30"/>
        <v>1.7476304124581409E-4</v>
      </c>
      <c r="BE25">
        <f t="shared" si="30"/>
        <v>5.5117624268345396E-4</v>
      </c>
      <c r="BF25">
        <f t="shared" si="30"/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4"/>
  <sheetViews>
    <sheetView workbookViewId="0"/>
  </sheetViews>
  <sheetFormatPr defaultRowHeight="15" x14ac:dyDescent="0.25"/>
  <sheetData>
    <row r="1" spans="1:4" x14ac:dyDescent="0.25">
      <c r="A1" s="42" t="s">
        <v>1697</v>
      </c>
      <c r="B1" s="42" t="s">
        <v>581</v>
      </c>
      <c r="C1" s="42" t="s">
        <v>1698</v>
      </c>
      <c r="D1" t="s">
        <v>1699</v>
      </c>
    </row>
    <row r="2" spans="1:4" x14ac:dyDescent="0.25">
      <c r="A2" t="s">
        <v>1685</v>
      </c>
      <c r="C2">
        <v>2</v>
      </c>
      <c r="D2" s="33">
        <v>-27747221.699999999</v>
      </c>
    </row>
    <row r="3" spans="1:4" x14ac:dyDescent="0.25">
      <c r="A3" t="s">
        <v>1700</v>
      </c>
      <c r="C3">
        <v>2</v>
      </c>
      <c r="D3" s="33">
        <v>16.73</v>
      </c>
    </row>
    <row r="4" spans="1:4" x14ac:dyDescent="0.25">
      <c r="A4" t="s">
        <v>1701</v>
      </c>
      <c r="C4">
        <v>2</v>
      </c>
      <c r="D4" s="33">
        <v>-17.100000000000001</v>
      </c>
    </row>
    <row r="5" spans="1:4" x14ac:dyDescent="0.25">
      <c r="A5" t="s">
        <v>1702</v>
      </c>
      <c r="C5">
        <v>2</v>
      </c>
      <c r="D5" s="33"/>
    </row>
    <row r="6" spans="1:4" x14ac:dyDescent="0.25">
      <c r="A6" t="s">
        <v>1703</v>
      </c>
      <c r="C6">
        <v>2</v>
      </c>
      <c r="D6" s="33">
        <v>1458556.65</v>
      </c>
    </row>
    <row r="7" spans="1:4" x14ac:dyDescent="0.25">
      <c r="A7" t="s">
        <v>1704</v>
      </c>
      <c r="C7">
        <v>2</v>
      </c>
      <c r="D7" s="33">
        <v>18915622.07</v>
      </c>
    </row>
    <row r="8" spans="1:4" x14ac:dyDescent="0.25">
      <c r="A8" t="s">
        <v>1705</v>
      </c>
      <c r="C8">
        <v>2</v>
      </c>
      <c r="D8" s="33">
        <v>4343288.0199999996</v>
      </c>
    </row>
    <row r="9" spans="1:4" x14ac:dyDescent="0.25">
      <c r="A9" t="s">
        <v>1706</v>
      </c>
      <c r="C9">
        <v>2</v>
      </c>
      <c r="D9" s="33">
        <v>-3234642.66</v>
      </c>
    </row>
    <row r="10" spans="1:4" x14ac:dyDescent="0.25">
      <c r="A10" t="s">
        <v>1707</v>
      </c>
      <c r="C10">
        <v>2</v>
      </c>
      <c r="D10" s="33">
        <v>-1626814.78</v>
      </c>
    </row>
    <row r="11" spans="1:4" x14ac:dyDescent="0.25">
      <c r="A11" t="s">
        <v>1708</v>
      </c>
      <c r="C11">
        <v>2</v>
      </c>
      <c r="D11" s="33">
        <v>31.18</v>
      </c>
    </row>
    <row r="12" spans="1:4" x14ac:dyDescent="0.25">
      <c r="A12" t="s">
        <v>1709</v>
      </c>
      <c r="C12">
        <v>2</v>
      </c>
      <c r="D12" s="33">
        <v>720266.45</v>
      </c>
    </row>
    <row r="13" spans="1:4" x14ac:dyDescent="0.25">
      <c r="A13" t="s">
        <v>1710</v>
      </c>
      <c r="C13">
        <v>2</v>
      </c>
      <c r="D13" s="33">
        <v>4704109.38</v>
      </c>
    </row>
    <row r="14" spans="1:4" x14ac:dyDescent="0.25">
      <c r="A14" t="s">
        <v>1711</v>
      </c>
      <c r="C14">
        <v>2</v>
      </c>
      <c r="D14" s="33">
        <v>5424375.8300000001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J25"/>
  <sheetViews>
    <sheetView workbookViewId="0"/>
  </sheetViews>
  <sheetFormatPr defaultRowHeight="15" x14ac:dyDescent="0.25"/>
  <sheetData>
    <row r="1" spans="1:36" x14ac:dyDescent="0.25">
      <c r="D1" s="25" t="s">
        <v>425</v>
      </c>
      <c r="E1" s="25" t="s">
        <v>427</v>
      </c>
      <c r="F1" s="25" t="s">
        <v>429</v>
      </c>
      <c r="G1" s="25" t="s">
        <v>431</v>
      </c>
      <c r="H1" s="25" t="s">
        <v>433</v>
      </c>
      <c r="I1" s="25" t="s">
        <v>435</v>
      </c>
      <c r="J1" s="25" t="s">
        <v>437</v>
      </c>
      <c r="K1" s="25" t="s">
        <v>439</v>
      </c>
      <c r="L1" s="25" t="s">
        <v>441</v>
      </c>
      <c r="M1" s="25" t="s">
        <v>443</v>
      </c>
      <c r="N1" s="25" t="s">
        <v>445</v>
      </c>
      <c r="O1" s="25" t="s">
        <v>447</v>
      </c>
      <c r="P1" s="25" t="s">
        <v>449</v>
      </c>
      <c r="Q1" s="25" t="s">
        <v>451</v>
      </c>
      <c r="R1" s="25" t="s">
        <v>453</v>
      </c>
      <c r="S1" s="25" t="s">
        <v>455</v>
      </c>
      <c r="T1" s="25" t="s">
        <v>457</v>
      </c>
      <c r="U1" s="25" t="s">
        <v>459</v>
      </c>
      <c r="V1" s="25" t="s">
        <v>461</v>
      </c>
      <c r="W1" s="25" t="s">
        <v>463</v>
      </c>
      <c r="X1" s="25" t="s">
        <v>465</v>
      </c>
      <c r="Y1" s="25" t="s">
        <v>467</v>
      </c>
      <c r="Z1" s="25" t="s">
        <v>469</v>
      </c>
      <c r="AA1" s="25" t="s">
        <v>471</v>
      </c>
      <c r="AB1" s="25" t="s">
        <v>473</v>
      </c>
      <c r="AC1" s="25" t="s">
        <v>475</v>
      </c>
      <c r="AD1" s="25" t="s">
        <v>477</v>
      </c>
      <c r="AE1" s="25" t="s">
        <v>479</v>
      </c>
      <c r="AF1" s="25" t="s">
        <v>481</v>
      </c>
      <c r="AG1" s="25" t="s">
        <v>483</v>
      </c>
      <c r="AH1" s="25" t="s">
        <v>485</v>
      </c>
      <c r="AI1" s="25" t="s">
        <v>487</v>
      </c>
      <c r="AJ1" s="25" t="s">
        <v>489</v>
      </c>
    </row>
    <row r="2" spans="1:36" x14ac:dyDescent="0.25">
      <c r="A2" s="42" t="s">
        <v>1693</v>
      </c>
      <c r="B2" s="42" t="s">
        <v>581</v>
      </c>
      <c r="C2" s="42" t="s">
        <v>1694</v>
      </c>
      <c r="D2" s="25" t="s">
        <v>426</v>
      </c>
      <c r="E2" s="25" t="s">
        <v>428</v>
      </c>
      <c r="F2" s="25" t="s">
        <v>430</v>
      </c>
      <c r="G2" s="25" t="s">
        <v>432</v>
      </c>
      <c r="H2" s="25" t="s">
        <v>434</v>
      </c>
      <c r="I2" s="25" t="s">
        <v>436</v>
      </c>
      <c r="J2" s="25" t="s">
        <v>438</v>
      </c>
      <c r="K2" s="25" t="s">
        <v>440</v>
      </c>
      <c r="L2" s="25" t="s">
        <v>442</v>
      </c>
      <c r="M2" s="25" t="s">
        <v>444</v>
      </c>
      <c r="N2" s="25" t="s">
        <v>446</v>
      </c>
      <c r="O2" s="25" t="s">
        <v>448</v>
      </c>
      <c r="P2" s="25" t="s">
        <v>450</v>
      </c>
      <c r="Q2" s="25" t="s">
        <v>452</v>
      </c>
      <c r="R2" s="25" t="s">
        <v>454</v>
      </c>
      <c r="S2" s="25" t="s">
        <v>456</v>
      </c>
      <c r="T2" s="25" t="s">
        <v>458</v>
      </c>
      <c r="U2" s="25" t="s">
        <v>460</v>
      </c>
      <c r="V2" s="25" t="s">
        <v>462</v>
      </c>
      <c r="W2" s="25" t="s">
        <v>464</v>
      </c>
      <c r="X2" s="25" t="s">
        <v>466</v>
      </c>
      <c r="Y2" s="25" t="s">
        <v>468</v>
      </c>
      <c r="Z2" s="25" t="s">
        <v>470</v>
      </c>
      <c r="AA2" s="25" t="s">
        <v>472</v>
      </c>
      <c r="AB2" s="25" t="s">
        <v>474</v>
      </c>
      <c r="AC2" s="25" t="s">
        <v>476</v>
      </c>
      <c r="AD2" s="25" t="s">
        <v>478</v>
      </c>
      <c r="AE2" s="25" t="s">
        <v>480</v>
      </c>
      <c r="AF2" s="25" t="s">
        <v>482</v>
      </c>
      <c r="AG2" s="25" t="s">
        <v>484</v>
      </c>
      <c r="AH2" s="25" t="s">
        <v>486</v>
      </c>
      <c r="AI2" s="25" t="s">
        <v>488</v>
      </c>
      <c r="AJ2" s="25" t="s">
        <v>490</v>
      </c>
    </row>
    <row r="3" spans="1:36" x14ac:dyDescent="0.25">
      <c r="A3">
        <v>0</v>
      </c>
      <c r="B3" t="s">
        <v>517</v>
      </c>
      <c r="C3" t="s">
        <v>1695</v>
      </c>
      <c r="D3">
        <v>173.61111111111109</v>
      </c>
      <c r="E3">
        <v>157.78094381123771</v>
      </c>
      <c r="F3">
        <v>15.83016729987337</v>
      </c>
      <c r="G3">
        <v>157.78094381123771</v>
      </c>
      <c r="H3">
        <v>8.7717517361111117</v>
      </c>
      <c r="I3">
        <v>1946.805555555555</v>
      </c>
      <c r="J3">
        <v>2113.3582511029049</v>
      </c>
      <c r="K3">
        <v>2113.3582511029049</v>
      </c>
      <c r="L3">
        <v>520.86335060516649</v>
      </c>
      <c r="M3">
        <v>1592.4949004977379</v>
      </c>
      <c r="N3">
        <v>221.87391891867529</v>
      </c>
      <c r="O3">
        <v>298.98943168649117</v>
      </c>
      <c r="P3">
        <v>221.8871527777778</v>
      </c>
      <c r="Q3">
        <v>443.76107169645297</v>
      </c>
      <c r="R3">
        <v>211.40324270713151</v>
      </c>
      <c r="S3">
        <v>232.35782898932149</v>
      </c>
      <c r="T3">
        <v>211.40625</v>
      </c>
      <c r="U3">
        <v>422.80949270713148</v>
      </c>
      <c r="V3">
        <v>210.65639363665809</v>
      </c>
      <c r="W3">
        <v>212.15309907047339</v>
      </c>
      <c r="X3">
        <v>57.242584129357688</v>
      </c>
      <c r="Y3">
        <v>153.41380950730041</v>
      </c>
      <c r="Z3">
        <v>568.74817874919222</v>
      </c>
      <c r="AA3">
        <v>1023.746721748546</v>
      </c>
      <c r="AB3">
        <v>511.87336087427298</v>
      </c>
      <c r="AC3">
        <v>568.74817874919222</v>
      </c>
      <c r="AD3">
        <v>511.87336087427298</v>
      </c>
      <c r="AE3">
        <v>568.74817874919222</v>
      </c>
      <c r="AF3">
        <v>568.74817874919222</v>
      </c>
      <c r="AG3">
        <v>142.18704468729811</v>
      </c>
      <c r="AH3">
        <v>426.56113406189422</v>
      </c>
      <c r="AI3">
        <v>45.083656425985922</v>
      </c>
      <c r="AJ3">
        <v>97.103388261312119</v>
      </c>
    </row>
    <row r="4" spans="1:36" x14ac:dyDescent="0.25">
      <c r="A4">
        <v>1</v>
      </c>
      <c r="B4" t="s">
        <v>517</v>
      </c>
      <c r="C4" t="s">
        <v>518</v>
      </c>
      <c r="D4">
        <v>153.4722222222222</v>
      </c>
      <c r="E4">
        <v>140.0920979297982</v>
      </c>
      <c r="F4">
        <v>13.38012429242405</v>
      </c>
      <c r="G4">
        <v>140.0920979297982</v>
      </c>
      <c r="H4">
        <v>0.70174013888888886</v>
      </c>
      <c r="I4">
        <v>0</v>
      </c>
      <c r="J4">
        <v>140.79383806868711</v>
      </c>
      <c r="K4">
        <v>140.79383806868711</v>
      </c>
      <c r="L4">
        <v>65.944997694863304</v>
      </c>
      <c r="M4">
        <v>74.848840373823791</v>
      </c>
      <c r="N4">
        <v>56.087742924674657</v>
      </c>
      <c r="O4">
        <v>9.8572547701886446</v>
      </c>
      <c r="P4">
        <v>0</v>
      </c>
      <c r="Q4">
        <v>56.087742924674657</v>
      </c>
      <c r="R4">
        <v>54.203018742734791</v>
      </c>
      <c r="S4">
        <v>1.884724181939863</v>
      </c>
      <c r="T4">
        <v>0</v>
      </c>
      <c r="U4">
        <v>54.203018742734791</v>
      </c>
      <c r="V4">
        <v>53.922514249854942</v>
      </c>
      <c r="W4">
        <v>0.28050449287984258</v>
      </c>
      <c r="X4">
        <v>53.922514249854942</v>
      </c>
      <c r="Y4">
        <v>0</v>
      </c>
      <c r="Z4">
        <v>50.597198382951582</v>
      </c>
      <c r="AA4">
        <v>24.251641990872209</v>
      </c>
      <c r="AB4">
        <v>0</v>
      </c>
      <c r="AC4">
        <v>42.543351474344668</v>
      </c>
      <c r="AD4">
        <v>8.0538469086069195</v>
      </c>
      <c r="AE4">
        <v>42.543351474344668</v>
      </c>
      <c r="AF4">
        <v>42.543351474344668</v>
      </c>
      <c r="AG4">
        <v>42.468804353278749</v>
      </c>
      <c r="AH4">
        <v>7.4547121065920041E-2</v>
      </c>
      <c r="AI4">
        <v>42.468804353278742</v>
      </c>
      <c r="AJ4">
        <v>0</v>
      </c>
    </row>
    <row r="5" spans="1:36" x14ac:dyDescent="0.25">
      <c r="A5">
        <v>2</v>
      </c>
      <c r="B5" t="s">
        <v>517</v>
      </c>
      <c r="C5" t="s">
        <v>520</v>
      </c>
      <c r="D5">
        <v>5.9027777777777786</v>
      </c>
      <c r="E5">
        <v>5.1404361076192808</v>
      </c>
      <c r="F5">
        <v>0.76234167015849774</v>
      </c>
      <c r="G5">
        <v>5.1404361076192808</v>
      </c>
      <c r="H5">
        <v>0</v>
      </c>
      <c r="I5">
        <v>0</v>
      </c>
      <c r="J5">
        <v>5.1404361076192808</v>
      </c>
      <c r="K5">
        <v>5.1404361076192808</v>
      </c>
      <c r="L5">
        <v>0.88541339398488739</v>
      </c>
      <c r="M5">
        <v>4.2550227136343937</v>
      </c>
      <c r="N5">
        <v>0.67496133943533276</v>
      </c>
      <c r="O5">
        <v>0.2104520545495546</v>
      </c>
      <c r="P5">
        <v>0</v>
      </c>
      <c r="Q5">
        <v>0.67496133943533276</v>
      </c>
      <c r="R5">
        <v>0.63386236344953684</v>
      </c>
      <c r="S5">
        <v>4.1098975985795802E-2</v>
      </c>
      <c r="T5">
        <v>0</v>
      </c>
      <c r="U5">
        <v>0.63386236344953684</v>
      </c>
      <c r="V5">
        <v>0.62812715818684162</v>
      </c>
      <c r="W5">
        <v>5.7352052626951601E-3</v>
      </c>
      <c r="X5">
        <v>0.62812715818684162</v>
      </c>
      <c r="Y5">
        <v>0</v>
      </c>
      <c r="Z5">
        <v>2.9344984231961329</v>
      </c>
      <c r="AA5">
        <v>1.3205242904382599</v>
      </c>
      <c r="AB5">
        <v>0</v>
      </c>
      <c r="AC5">
        <v>2.3955089168948032</v>
      </c>
      <c r="AD5">
        <v>0.53898950630133047</v>
      </c>
      <c r="AE5">
        <v>2.3955089168948032</v>
      </c>
      <c r="AF5">
        <v>2.3955089168948032</v>
      </c>
      <c r="AG5">
        <v>2.3955089168948032</v>
      </c>
      <c r="AH5">
        <v>0</v>
      </c>
      <c r="AI5">
        <v>2.3955089168948032</v>
      </c>
      <c r="AJ5">
        <v>0</v>
      </c>
    </row>
    <row r="6" spans="1:36" x14ac:dyDescent="0.25">
      <c r="A6">
        <v>3</v>
      </c>
      <c r="B6" t="s">
        <v>517</v>
      </c>
      <c r="C6" t="s">
        <v>521</v>
      </c>
      <c r="D6">
        <v>40.277777777777793</v>
      </c>
      <c r="E6">
        <v>39.045504988990473</v>
      </c>
      <c r="F6">
        <v>1.2322727887873131</v>
      </c>
      <c r="G6">
        <v>39.045504988990473</v>
      </c>
      <c r="H6">
        <v>0</v>
      </c>
      <c r="I6">
        <v>0</v>
      </c>
      <c r="J6">
        <v>39.045504988990473</v>
      </c>
      <c r="K6">
        <v>39.045504988990473</v>
      </c>
      <c r="L6">
        <v>10.52199250524539</v>
      </c>
      <c r="M6">
        <v>28.52351248374509</v>
      </c>
      <c r="N6">
        <v>7.8849404660884854</v>
      </c>
      <c r="O6">
        <v>2.6370520391569041</v>
      </c>
      <c r="P6">
        <v>0</v>
      </c>
      <c r="Q6">
        <v>7.8849404660884854</v>
      </c>
      <c r="R6">
        <v>7.3726708973831379</v>
      </c>
      <c r="S6">
        <v>0.51226956870534734</v>
      </c>
      <c r="T6">
        <v>0</v>
      </c>
      <c r="U6">
        <v>7.3726708973831379</v>
      </c>
      <c r="V6">
        <v>7.2967828340490088</v>
      </c>
      <c r="W6">
        <v>7.588806333412848E-2</v>
      </c>
      <c r="X6">
        <v>7.2967828340490088</v>
      </c>
      <c r="Y6">
        <v>0</v>
      </c>
      <c r="Z6">
        <v>24.933140282993971</v>
      </c>
      <c r="AA6">
        <v>3.590372200751125</v>
      </c>
      <c r="AB6">
        <v>0</v>
      </c>
      <c r="AC6">
        <v>23.258526383389889</v>
      </c>
      <c r="AD6">
        <v>1.674613899604074</v>
      </c>
      <c r="AE6">
        <v>23.258526383389889</v>
      </c>
      <c r="AF6">
        <v>23.258526383389889</v>
      </c>
      <c r="AG6">
        <v>23.258526383389889</v>
      </c>
      <c r="AH6">
        <v>0</v>
      </c>
      <c r="AI6">
        <v>23.258526383389889</v>
      </c>
      <c r="AJ6">
        <v>0</v>
      </c>
    </row>
    <row r="7" spans="1:36" x14ac:dyDescent="0.25">
      <c r="A7">
        <v>4</v>
      </c>
      <c r="B7" t="s">
        <v>517</v>
      </c>
      <c r="C7" t="s">
        <v>523</v>
      </c>
      <c r="D7">
        <v>2.7777777777777781</v>
      </c>
      <c r="E7">
        <v>2.714442861071527</v>
      </c>
      <c r="F7">
        <v>6.3334916706251035E-2</v>
      </c>
      <c r="G7">
        <v>2.714442861071527</v>
      </c>
      <c r="H7">
        <v>0</v>
      </c>
      <c r="I7">
        <v>0</v>
      </c>
      <c r="J7">
        <v>2.714442861071527</v>
      </c>
      <c r="K7">
        <v>2.714442861071527</v>
      </c>
      <c r="L7">
        <v>1.4051426460191421</v>
      </c>
      <c r="M7">
        <v>1.3093002150523849</v>
      </c>
      <c r="N7">
        <v>1.0196606412781091</v>
      </c>
      <c r="O7">
        <v>0.38548200474103328</v>
      </c>
      <c r="P7">
        <v>0</v>
      </c>
      <c r="Q7">
        <v>1.0196606412781091</v>
      </c>
      <c r="R7">
        <v>0.94441478076942798</v>
      </c>
      <c r="S7">
        <v>7.5245860508680609E-2</v>
      </c>
      <c r="T7">
        <v>0</v>
      </c>
      <c r="U7">
        <v>0.94441478076942798</v>
      </c>
      <c r="V7">
        <v>0.93239735289214565</v>
      </c>
      <c r="W7">
        <v>1.2017427877282371E-2</v>
      </c>
      <c r="X7">
        <v>0.93239735289214565</v>
      </c>
      <c r="Y7">
        <v>0</v>
      </c>
      <c r="Z7">
        <v>1.3093002150523849</v>
      </c>
      <c r="AA7">
        <v>0</v>
      </c>
      <c r="AB7">
        <v>0</v>
      </c>
      <c r="AC7">
        <v>1.3093002150523849</v>
      </c>
      <c r="AD7">
        <v>0</v>
      </c>
      <c r="AE7">
        <v>1.3093002150523849</v>
      </c>
      <c r="AF7">
        <v>1.3093002150523849</v>
      </c>
      <c r="AG7">
        <v>1.3093002150523849</v>
      </c>
      <c r="AH7">
        <v>0</v>
      </c>
      <c r="AI7">
        <v>1.3093002150523849</v>
      </c>
      <c r="AJ7">
        <v>0</v>
      </c>
    </row>
    <row r="8" spans="1:36" x14ac:dyDescent="0.25">
      <c r="A8">
        <v>5</v>
      </c>
      <c r="B8" t="s">
        <v>517</v>
      </c>
      <c r="C8" t="s">
        <v>524</v>
      </c>
      <c r="D8">
        <v>38.888888888888893</v>
      </c>
      <c r="E8">
        <v>38.888888888888893</v>
      </c>
      <c r="F8">
        <v>0</v>
      </c>
      <c r="G8">
        <v>38.888888888888893</v>
      </c>
      <c r="H8">
        <v>0</v>
      </c>
      <c r="I8">
        <v>0</v>
      </c>
      <c r="J8">
        <v>38.888888888888893</v>
      </c>
      <c r="K8">
        <v>38.888888888888893</v>
      </c>
      <c r="L8">
        <v>23.852286816588489</v>
      </c>
      <c r="M8">
        <v>15.036602072300409</v>
      </c>
      <c r="N8">
        <v>23.852286816588489</v>
      </c>
      <c r="O8">
        <v>0</v>
      </c>
      <c r="P8">
        <v>0</v>
      </c>
      <c r="Q8">
        <v>23.852286816588489</v>
      </c>
      <c r="R8">
        <v>23.852286816588489</v>
      </c>
      <c r="S8">
        <v>0</v>
      </c>
      <c r="T8">
        <v>0</v>
      </c>
      <c r="U8">
        <v>23.852286816588489</v>
      </c>
      <c r="V8">
        <v>23.852286816588489</v>
      </c>
      <c r="W8">
        <v>0</v>
      </c>
      <c r="X8">
        <v>23.852286816588489</v>
      </c>
      <c r="Y8">
        <v>0</v>
      </c>
      <c r="Z8">
        <v>11.674380490916469</v>
      </c>
      <c r="AA8">
        <v>3.3622215813839431</v>
      </c>
      <c r="AB8">
        <v>0</v>
      </c>
      <c r="AC8">
        <v>10.20487805150041</v>
      </c>
      <c r="AD8">
        <v>1.4695024394160601</v>
      </c>
      <c r="AE8">
        <v>10.20487805150041</v>
      </c>
      <c r="AF8">
        <v>10.20487805150041</v>
      </c>
      <c r="AG8">
        <v>10.20487805150041</v>
      </c>
      <c r="AH8">
        <v>0</v>
      </c>
      <c r="AI8">
        <v>10.20487805150041</v>
      </c>
      <c r="AJ8">
        <v>0</v>
      </c>
    </row>
    <row r="9" spans="1:36" x14ac:dyDescent="0.25">
      <c r="A9">
        <v>6</v>
      </c>
      <c r="B9" t="s">
        <v>517</v>
      </c>
      <c r="C9" t="s">
        <v>525</v>
      </c>
      <c r="D9">
        <v>9.7222222222222232</v>
      </c>
      <c r="E9">
        <v>8.8357328534293149</v>
      </c>
      <c r="F9">
        <v>0.88648936879290863</v>
      </c>
      <c r="G9">
        <v>8.8357328534293149</v>
      </c>
      <c r="H9">
        <v>0</v>
      </c>
      <c r="I9">
        <v>0</v>
      </c>
      <c r="J9">
        <v>8.8357328534293149</v>
      </c>
      <c r="K9">
        <v>8.8357328534293149</v>
      </c>
      <c r="L9">
        <v>0.66787321242830844</v>
      </c>
      <c r="M9">
        <v>8.1678596410010051</v>
      </c>
      <c r="N9">
        <v>0.43570052248124091</v>
      </c>
      <c r="O9">
        <v>0.23217268994706761</v>
      </c>
      <c r="P9">
        <v>0</v>
      </c>
      <c r="Q9">
        <v>0.43570052248124091</v>
      </c>
      <c r="R9">
        <v>0.3903566404713823</v>
      </c>
      <c r="S9">
        <v>4.5343882009858547E-2</v>
      </c>
      <c r="T9">
        <v>0</v>
      </c>
      <c r="U9">
        <v>0.3903566404713823</v>
      </c>
      <c r="V9">
        <v>0.37931470278186641</v>
      </c>
      <c r="W9">
        <v>1.1041937689515981E-2</v>
      </c>
      <c r="X9">
        <v>0.37931470278186641</v>
      </c>
      <c r="Y9">
        <v>0</v>
      </c>
      <c r="Z9">
        <v>3.4756849536174501</v>
      </c>
      <c r="AA9">
        <v>4.6921746873835559</v>
      </c>
      <c r="AB9">
        <v>0</v>
      </c>
      <c r="AC9">
        <v>2.0750357932044481</v>
      </c>
      <c r="AD9">
        <v>1.400649160413002</v>
      </c>
      <c r="AE9">
        <v>2.0750357932044481</v>
      </c>
      <c r="AF9">
        <v>2.0750357932044481</v>
      </c>
      <c r="AG9">
        <v>2.0750357932044481</v>
      </c>
      <c r="AH9">
        <v>0</v>
      </c>
      <c r="AI9">
        <v>2.0750357932044481</v>
      </c>
      <c r="AJ9">
        <v>0</v>
      </c>
    </row>
    <row r="10" spans="1:36" x14ac:dyDescent="0.25">
      <c r="A10">
        <v>7</v>
      </c>
      <c r="B10" t="s">
        <v>517</v>
      </c>
      <c r="C10" t="s">
        <v>526</v>
      </c>
      <c r="D10">
        <v>55.902777777777793</v>
      </c>
      <c r="E10">
        <v>45.467092229798709</v>
      </c>
      <c r="F10">
        <v>10.43568554797908</v>
      </c>
      <c r="G10">
        <v>45.467092229798709</v>
      </c>
      <c r="H10">
        <v>0</v>
      </c>
      <c r="I10">
        <v>0</v>
      </c>
      <c r="J10">
        <v>45.467092229798709</v>
      </c>
      <c r="K10">
        <v>45.467092229798709</v>
      </c>
      <c r="L10">
        <v>28.439336560469119</v>
      </c>
      <c r="M10">
        <v>17.027755669329579</v>
      </c>
      <c r="N10">
        <v>22.14651995320062</v>
      </c>
      <c r="O10">
        <v>6.2928166072684988</v>
      </c>
      <c r="P10">
        <v>0</v>
      </c>
      <c r="Q10">
        <v>22.14651995320062</v>
      </c>
      <c r="R10">
        <v>20.974330090829149</v>
      </c>
      <c r="S10">
        <v>1.1721898623714779</v>
      </c>
      <c r="T10">
        <v>0</v>
      </c>
      <c r="U10">
        <v>20.974330090829149</v>
      </c>
      <c r="V10">
        <v>20.81611892902874</v>
      </c>
      <c r="W10">
        <v>0.15821116180040229</v>
      </c>
      <c r="X10">
        <v>20.81611892902874</v>
      </c>
      <c r="Y10">
        <v>0</v>
      </c>
      <c r="Z10">
        <v>6.0813413104748504</v>
      </c>
      <c r="AA10">
        <v>10.94641435885473</v>
      </c>
      <c r="AB10">
        <v>0</v>
      </c>
      <c r="AC10">
        <v>3.2007059528815009</v>
      </c>
      <c r="AD10">
        <v>2.8806353575933499</v>
      </c>
      <c r="AE10">
        <v>3.2007059528815009</v>
      </c>
      <c r="AF10">
        <v>3.2007059528815009</v>
      </c>
      <c r="AG10">
        <v>3.2007059528815009</v>
      </c>
      <c r="AH10">
        <v>0</v>
      </c>
      <c r="AI10">
        <v>3.2007059528815001</v>
      </c>
      <c r="AJ10">
        <v>0</v>
      </c>
    </row>
    <row r="11" spans="1:36" x14ac:dyDescent="0.25">
      <c r="A11">
        <v>8</v>
      </c>
      <c r="B11" t="s">
        <v>517</v>
      </c>
      <c r="C11" t="s">
        <v>527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>
        <v>9</v>
      </c>
      <c r="B12" t="s">
        <v>517</v>
      </c>
      <c r="C12" t="s">
        <v>503</v>
      </c>
      <c r="D12">
        <v>20.138888888888889</v>
      </c>
      <c r="E12">
        <v>17.688845881439541</v>
      </c>
      <c r="F12">
        <v>2.4500430074493158</v>
      </c>
      <c r="G12">
        <v>17.688845881439541</v>
      </c>
      <c r="H12">
        <v>8.0700115972222228</v>
      </c>
      <c r="I12">
        <v>1946.805555555555</v>
      </c>
      <c r="J12">
        <v>1972.5644130342171</v>
      </c>
      <c r="K12">
        <v>1972.5644130342171</v>
      </c>
      <c r="L12">
        <v>454.9183529103031</v>
      </c>
      <c r="M12">
        <v>1517.6460601239139</v>
      </c>
      <c r="N12">
        <v>165.78617599400059</v>
      </c>
      <c r="O12">
        <v>289.13217691630263</v>
      </c>
      <c r="P12">
        <v>221.8871527777778</v>
      </c>
      <c r="Q12">
        <v>387.67332877177842</v>
      </c>
      <c r="R12">
        <v>157.20022396439671</v>
      </c>
      <c r="S12">
        <v>230.47310480738159</v>
      </c>
      <c r="T12">
        <v>211.40625</v>
      </c>
      <c r="U12">
        <v>368.60647396439668</v>
      </c>
      <c r="V12">
        <v>156.73387938680321</v>
      </c>
      <c r="W12">
        <v>211.87259457759359</v>
      </c>
      <c r="X12">
        <v>3.3200698795027459</v>
      </c>
      <c r="Y12">
        <v>153.41380950730041</v>
      </c>
      <c r="Z12">
        <v>518.15098036624056</v>
      </c>
      <c r="AA12">
        <v>999.49507975767369</v>
      </c>
      <c r="AB12">
        <v>511.87336087427298</v>
      </c>
      <c r="AC12">
        <v>526.2048272748475</v>
      </c>
      <c r="AD12">
        <v>503.81951396566598</v>
      </c>
      <c r="AE12">
        <v>526.2048272748475</v>
      </c>
      <c r="AF12">
        <v>526.2048272748475</v>
      </c>
      <c r="AG12">
        <v>99.718240334019299</v>
      </c>
      <c r="AH12">
        <v>426.48658694082832</v>
      </c>
      <c r="AI12">
        <v>2.6148520727071838</v>
      </c>
      <c r="AJ12">
        <v>97.103388261312119</v>
      </c>
    </row>
    <row r="13" spans="1:36" x14ac:dyDescent="0.25">
      <c r="A13">
        <v>10</v>
      </c>
      <c r="B13" t="s">
        <v>517</v>
      </c>
      <c r="C13" t="s">
        <v>528</v>
      </c>
      <c r="D13">
        <v>0</v>
      </c>
      <c r="E13">
        <v>0</v>
      </c>
      <c r="F13">
        <v>0</v>
      </c>
      <c r="G13">
        <v>0</v>
      </c>
      <c r="H13">
        <v>0.70174013888888886</v>
      </c>
      <c r="I13">
        <v>0</v>
      </c>
      <c r="J13">
        <v>0.70174013888888886</v>
      </c>
      <c r="K13">
        <v>0.70174013888888886</v>
      </c>
      <c r="L13">
        <v>0.17295256012796281</v>
      </c>
      <c r="M13">
        <v>0.52878757876092608</v>
      </c>
      <c r="N13">
        <v>7.3673185602374222E-2</v>
      </c>
      <c r="O13">
        <v>9.9279374525588632E-2</v>
      </c>
      <c r="P13">
        <v>0</v>
      </c>
      <c r="Q13">
        <v>7.3673185602374222E-2</v>
      </c>
      <c r="R13">
        <v>3.5097153243671408E-2</v>
      </c>
      <c r="S13">
        <v>3.8576032358702807E-2</v>
      </c>
      <c r="T13">
        <v>0</v>
      </c>
      <c r="U13">
        <v>3.5097153243671408E-2</v>
      </c>
      <c r="V13">
        <v>1.7486456327853041E-2</v>
      </c>
      <c r="W13">
        <v>1.7610696915818361E-2</v>
      </c>
      <c r="X13">
        <v>1.7486456327853041E-2</v>
      </c>
      <c r="Y13">
        <v>0</v>
      </c>
      <c r="Z13">
        <v>0.18885270670033069</v>
      </c>
      <c r="AA13">
        <v>0.33993487206059531</v>
      </c>
      <c r="AB13">
        <v>0</v>
      </c>
      <c r="AC13">
        <v>9.9396161421226717E-2</v>
      </c>
      <c r="AD13">
        <v>8.945654527910403E-2</v>
      </c>
      <c r="AE13">
        <v>9.9396161421226717E-2</v>
      </c>
      <c r="AF13">
        <v>9.9396161421226717E-2</v>
      </c>
      <c r="AG13">
        <v>2.4849040355306679E-2</v>
      </c>
      <c r="AH13">
        <v>7.4547121065920041E-2</v>
      </c>
      <c r="AI13">
        <v>2.4849040355306679E-2</v>
      </c>
      <c r="AJ13">
        <v>0</v>
      </c>
    </row>
    <row r="15" spans="1:36" x14ac:dyDescent="0.25">
      <c r="A15">
        <v>0</v>
      </c>
      <c r="B15" t="s">
        <v>1696</v>
      </c>
      <c r="C15" t="s">
        <v>1695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 x14ac:dyDescent="0.25">
      <c r="A16">
        <v>1</v>
      </c>
      <c r="B16" t="s">
        <v>1696</v>
      </c>
      <c r="C16" t="s">
        <v>518</v>
      </c>
      <c r="D16">
        <v>0.88400000000000001</v>
      </c>
      <c r="E16">
        <v>0.88788984617431554</v>
      </c>
      <c r="F16">
        <v>0.84522949372310718</v>
      </c>
      <c r="G16">
        <v>0.88788984617431554</v>
      </c>
      <c r="H16">
        <v>7.9999999999999988E-2</v>
      </c>
      <c r="I16">
        <v>0</v>
      </c>
      <c r="J16">
        <v>6.662090442792204E-2</v>
      </c>
      <c r="K16">
        <v>6.662090442792204E-2</v>
      </c>
      <c r="L16">
        <v>0.12660709880671181</v>
      </c>
      <c r="M16">
        <v>4.7000992185550858E-2</v>
      </c>
      <c r="N16">
        <v>0.25279105898531867</v>
      </c>
      <c r="O16">
        <v>3.2968572549830391E-2</v>
      </c>
      <c r="P16">
        <v>0</v>
      </c>
      <c r="Q16">
        <v>0.1263917601205013</v>
      </c>
      <c r="R16">
        <v>0.25639634495969021</v>
      </c>
      <c r="S16">
        <v>8.1113005321911489E-3</v>
      </c>
      <c r="T16">
        <v>0</v>
      </c>
      <c r="U16">
        <v>0.1281972606520444</v>
      </c>
      <c r="V16">
        <v>0.25597378422257122</v>
      </c>
      <c r="W16">
        <v>1.3221795680046331E-3</v>
      </c>
      <c r="X16">
        <v>0.94199999999999995</v>
      </c>
      <c r="Y16">
        <v>0</v>
      </c>
      <c r="Z16">
        <v>8.8962391922250084E-2</v>
      </c>
      <c r="AA16">
        <v>2.3689103442940191E-2</v>
      </c>
      <c r="AB16">
        <v>0</v>
      </c>
      <c r="AC16">
        <v>7.4801736627811741E-2</v>
      </c>
      <c r="AD16">
        <v>1.5734061438264842E-2</v>
      </c>
      <c r="AE16">
        <v>7.4801736627811741E-2</v>
      </c>
      <c r="AF16">
        <v>7.4801736627811741E-2</v>
      </c>
      <c r="AG16">
        <v>0.29868265738750949</v>
      </c>
      <c r="AH16">
        <v>1.7476304124581409E-4</v>
      </c>
      <c r="AI16">
        <v>0.94200000000000006</v>
      </c>
      <c r="AJ16">
        <v>0</v>
      </c>
    </row>
    <row r="17" spans="1:36" x14ac:dyDescent="0.25">
      <c r="A17">
        <v>2</v>
      </c>
      <c r="B17" t="s">
        <v>1696</v>
      </c>
      <c r="C17" t="s">
        <v>520</v>
      </c>
      <c r="D17">
        <v>3.4000000000000002E-2</v>
      </c>
      <c r="E17">
        <v>3.2579575096020948E-2</v>
      </c>
      <c r="F17">
        <v>4.8157524536370247E-2</v>
      </c>
      <c r="G17">
        <v>3.2579575096020948E-2</v>
      </c>
      <c r="H17">
        <v>0</v>
      </c>
      <c r="I17">
        <v>0</v>
      </c>
      <c r="J17">
        <v>2.432354336959494E-3</v>
      </c>
      <c r="K17">
        <v>2.432354336959494E-3</v>
      </c>
      <c r="L17">
        <v>1.699895746084203E-3</v>
      </c>
      <c r="M17">
        <v>2.6719223479487911E-3</v>
      </c>
      <c r="N17">
        <v>3.0420940988685119E-3</v>
      </c>
      <c r="O17">
        <v>7.0387790418701649E-4</v>
      </c>
      <c r="P17">
        <v>0</v>
      </c>
      <c r="Q17">
        <v>1.5210016887128579E-3</v>
      </c>
      <c r="R17">
        <v>2.9983568621398159E-3</v>
      </c>
      <c r="S17">
        <v>1.7687794796741971E-4</v>
      </c>
      <c r="T17">
        <v>0</v>
      </c>
      <c r="U17">
        <v>1.499167767949325E-3</v>
      </c>
      <c r="V17">
        <v>2.9817616609835282E-3</v>
      </c>
      <c r="W17">
        <v>2.7033332474629699E-5</v>
      </c>
      <c r="X17">
        <v>1.097307481380278E-2</v>
      </c>
      <c r="Y17">
        <v>0</v>
      </c>
      <c r="Z17">
        <v>5.1595741891424926E-3</v>
      </c>
      <c r="AA17">
        <v>1.289893547285624E-3</v>
      </c>
      <c r="AB17">
        <v>0</v>
      </c>
      <c r="AC17">
        <v>4.2118972972591782E-3</v>
      </c>
      <c r="AD17">
        <v>1.0529743243147939E-3</v>
      </c>
      <c r="AE17">
        <v>4.2118972972591782E-3</v>
      </c>
      <c r="AF17">
        <v>4.2118972972591782E-3</v>
      </c>
      <c r="AG17">
        <v>1.684758918903671E-2</v>
      </c>
      <c r="AH17">
        <v>0</v>
      </c>
      <c r="AI17">
        <v>5.313475229826406E-2</v>
      </c>
      <c r="AJ17">
        <v>0</v>
      </c>
    </row>
    <row r="18" spans="1:36" x14ac:dyDescent="0.25">
      <c r="A18">
        <v>3</v>
      </c>
      <c r="B18" t="s">
        <v>1696</v>
      </c>
      <c r="C18" t="s">
        <v>521</v>
      </c>
      <c r="D18">
        <v>0.23200000000000001</v>
      </c>
      <c r="E18">
        <v>0.2474665447286386</v>
      </c>
      <c r="F18">
        <v>7.7843320632320231E-2</v>
      </c>
      <c r="G18">
        <v>0.2474665447286386</v>
      </c>
      <c r="H18">
        <v>0</v>
      </c>
      <c r="I18">
        <v>0</v>
      </c>
      <c r="J18">
        <v>1.8475573163524769E-2</v>
      </c>
      <c r="K18">
        <v>1.8475573163524769E-2</v>
      </c>
      <c r="L18">
        <v>2.0201061359030891E-2</v>
      </c>
      <c r="M18">
        <v>1.7911211191213229E-2</v>
      </c>
      <c r="N18">
        <v>3.5537933004999113E-2</v>
      </c>
      <c r="O18">
        <v>8.8198837807819726E-3</v>
      </c>
      <c r="P18">
        <v>0</v>
      </c>
      <c r="Q18">
        <v>1.7768436595722931E-2</v>
      </c>
      <c r="R18">
        <v>3.4874918676611327E-2</v>
      </c>
      <c r="S18">
        <v>2.2046580953762052E-3</v>
      </c>
      <c r="T18">
        <v>0</v>
      </c>
      <c r="U18">
        <v>1.7437335311887112E-2</v>
      </c>
      <c r="V18">
        <v>3.4638316492945187E-2</v>
      </c>
      <c r="W18">
        <v>3.5770424126078812E-4</v>
      </c>
      <c r="X18">
        <v>0.12747123396036111</v>
      </c>
      <c r="Y18">
        <v>0</v>
      </c>
      <c r="Z18">
        <v>4.3838628789682747E-2</v>
      </c>
      <c r="AA18">
        <v>3.5070903031746139E-3</v>
      </c>
      <c r="AB18">
        <v>0</v>
      </c>
      <c r="AC18">
        <v>4.0894243273957777E-2</v>
      </c>
      <c r="AD18">
        <v>3.271539461916626E-3</v>
      </c>
      <c r="AE18">
        <v>4.0894243273957777E-2</v>
      </c>
      <c r="AF18">
        <v>4.0894243273957777E-2</v>
      </c>
      <c r="AG18">
        <v>0.16357697309583111</v>
      </c>
      <c r="AH18">
        <v>0</v>
      </c>
      <c r="AI18">
        <v>0.51589707284664321</v>
      </c>
      <c r="AJ18">
        <v>0</v>
      </c>
    </row>
    <row r="19" spans="1:36" x14ac:dyDescent="0.25">
      <c r="A19">
        <v>4</v>
      </c>
      <c r="B19" t="s">
        <v>1696</v>
      </c>
      <c r="C19" t="s">
        <v>523</v>
      </c>
      <c r="D19">
        <v>1.6E-2</v>
      </c>
      <c r="E19">
        <v>1.7203870096752422E-2</v>
      </c>
      <c r="F19">
        <v>4.000900022500563E-3</v>
      </c>
      <c r="G19">
        <v>1.7203870096752422E-2</v>
      </c>
      <c r="H19">
        <v>0</v>
      </c>
      <c r="I19">
        <v>0</v>
      </c>
      <c r="J19">
        <v>1.2844215407657139E-3</v>
      </c>
      <c r="K19">
        <v>1.2844215407657139E-3</v>
      </c>
      <c r="L19">
        <v>2.6977184023152579E-3</v>
      </c>
      <c r="M19">
        <v>8.2216917281377792E-4</v>
      </c>
      <c r="N19">
        <v>4.5956759868285863E-3</v>
      </c>
      <c r="O19">
        <v>1.2892830444429721E-3</v>
      </c>
      <c r="P19">
        <v>0</v>
      </c>
      <c r="Q19">
        <v>2.2977694672046169E-3</v>
      </c>
      <c r="R19">
        <v>4.4673618468463018E-3</v>
      </c>
      <c r="S19">
        <v>3.2383613169383979E-4</v>
      </c>
      <c r="T19">
        <v>0</v>
      </c>
      <c r="U19">
        <v>2.2336650360487492E-3</v>
      </c>
      <c r="V19">
        <v>4.4261526403055794E-3</v>
      </c>
      <c r="W19">
        <v>5.664507343958432E-5</v>
      </c>
      <c r="X19">
        <v>1.6288526576387598E-2</v>
      </c>
      <c r="Y19">
        <v>0</v>
      </c>
      <c r="Z19">
        <v>2.3020736838785779E-3</v>
      </c>
      <c r="AA19">
        <v>0</v>
      </c>
      <c r="AB19">
        <v>0</v>
      </c>
      <c r="AC19">
        <v>2.3020736838785779E-3</v>
      </c>
      <c r="AD19">
        <v>0</v>
      </c>
      <c r="AE19">
        <v>2.3020736838785779E-3</v>
      </c>
      <c r="AF19">
        <v>2.3020736838785779E-3</v>
      </c>
      <c r="AG19">
        <v>9.2082947355143115E-3</v>
      </c>
      <c r="AH19">
        <v>0</v>
      </c>
      <c r="AI19">
        <v>2.9041571133474279E-2</v>
      </c>
      <c r="AJ19">
        <v>0</v>
      </c>
    </row>
    <row r="20" spans="1:36" x14ac:dyDescent="0.25">
      <c r="A20">
        <v>5</v>
      </c>
      <c r="B20" t="s">
        <v>1696</v>
      </c>
      <c r="C20" t="s">
        <v>524</v>
      </c>
      <c r="D20">
        <v>0.224</v>
      </c>
      <c r="E20">
        <v>0.24647392739273929</v>
      </c>
      <c r="F20">
        <v>0</v>
      </c>
      <c r="G20">
        <v>0.24647392739273929</v>
      </c>
      <c r="H20">
        <v>0</v>
      </c>
      <c r="I20">
        <v>0</v>
      </c>
      <c r="J20">
        <v>1.8401465472592651E-2</v>
      </c>
      <c r="K20">
        <v>1.8401465472592651E-2</v>
      </c>
      <c r="L20">
        <v>4.5793751449157712E-2</v>
      </c>
      <c r="M20">
        <v>9.4421665448352048E-3</v>
      </c>
      <c r="N20">
        <v>0.1075037883354429</v>
      </c>
      <c r="O20">
        <v>0</v>
      </c>
      <c r="P20">
        <v>0</v>
      </c>
      <c r="Q20">
        <v>5.3750291176744368E-2</v>
      </c>
      <c r="R20">
        <v>0.11282838669429671</v>
      </c>
      <c r="S20">
        <v>0</v>
      </c>
      <c r="T20">
        <v>0</v>
      </c>
      <c r="U20">
        <v>5.641379209314562E-2</v>
      </c>
      <c r="V20">
        <v>0.1132284019716444</v>
      </c>
      <c r="W20">
        <v>0</v>
      </c>
      <c r="X20">
        <v>0.41668780645343878</v>
      </c>
      <c r="Y20">
        <v>0</v>
      </c>
      <c r="Z20">
        <v>2.0526449010511309E-2</v>
      </c>
      <c r="AA20">
        <v>3.2842318416818109E-3</v>
      </c>
      <c r="AB20">
        <v>0</v>
      </c>
      <c r="AC20">
        <v>1.794270018401338E-2</v>
      </c>
      <c r="AD20">
        <v>2.8708320294421438E-3</v>
      </c>
      <c r="AE20">
        <v>1.794270018401338E-2</v>
      </c>
      <c r="AF20">
        <v>1.794270018401338E-2</v>
      </c>
      <c r="AG20">
        <v>7.1770800736053533E-2</v>
      </c>
      <c r="AH20">
        <v>0</v>
      </c>
      <c r="AI20">
        <v>0.22635426805396339</v>
      </c>
      <c r="AJ20">
        <v>0</v>
      </c>
    </row>
    <row r="21" spans="1:36" x14ac:dyDescent="0.25">
      <c r="A21">
        <v>6</v>
      </c>
      <c r="B21" t="s">
        <v>1696</v>
      </c>
      <c r="C21" t="s">
        <v>525</v>
      </c>
      <c r="D21">
        <v>5.6000000000000008E-2</v>
      </c>
      <c r="E21">
        <v>5.6000000000000022E-2</v>
      </c>
      <c r="F21">
        <v>5.6000000000000008E-2</v>
      </c>
      <c r="G21">
        <v>5.6000000000000022E-2</v>
      </c>
      <c r="H21">
        <v>0</v>
      </c>
      <c r="I21">
        <v>0</v>
      </c>
      <c r="J21">
        <v>4.1808968492768241E-3</v>
      </c>
      <c r="K21">
        <v>4.1808968492768241E-3</v>
      </c>
      <c r="L21">
        <v>1.282242668163038E-3</v>
      </c>
      <c r="M21">
        <v>5.128970672652151E-3</v>
      </c>
      <c r="N21">
        <v>1.9637302329389181E-3</v>
      </c>
      <c r="O21">
        <v>7.7652473747137293E-4</v>
      </c>
      <c r="P21">
        <v>0</v>
      </c>
      <c r="Q21">
        <v>9.8183583525161973E-4</v>
      </c>
      <c r="R21">
        <v>1.84650261496776E-3</v>
      </c>
      <c r="S21">
        <v>1.9514677946118371E-4</v>
      </c>
      <c r="T21">
        <v>0</v>
      </c>
      <c r="U21">
        <v>9.2324474072717094E-4</v>
      </c>
      <c r="V21">
        <v>1.8006322819525309E-3</v>
      </c>
      <c r="W21">
        <v>5.2047025180848527E-5</v>
      </c>
      <c r="X21">
        <v>6.6264426833820963E-3</v>
      </c>
      <c r="Y21">
        <v>0</v>
      </c>
      <c r="Z21">
        <v>6.1111139929472449E-3</v>
      </c>
      <c r="AA21">
        <v>4.5833354947104341E-3</v>
      </c>
      <c r="AB21">
        <v>0</v>
      </c>
      <c r="AC21">
        <v>3.6484262644461171E-3</v>
      </c>
      <c r="AD21">
        <v>2.7363196983345868E-3</v>
      </c>
      <c r="AE21">
        <v>3.6484262644461171E-3</v>
      </c>
      <c r="AF21">
        <v>3.6484262644461171E-3</v>
      </c>
      <c r="AG21">
        <v>1.459370505778447E-2</v>
      </c>
      <c r="AH21">
        <v>0</v>
      </c>
      <c r="AI21">
        <v>4.602634208720504E-2</v>
      </c>
      <c r="AJ21">
        <v>0</v>
      </c>
    </row>
    <row r="22" spans="1:36" x14ac:dyDescent="0.25">
      <c r="A22">
        <v>7</v>
      </c>
      <c r="B22" t="s">
        <v>1696</v>
      </c>
      <c r="C22" t="s">
        <v>526</v>
      </c>
      <c r="D22">
        <v>0.32200000000000012</v>
      </c>
      <c r="E22">
        <v>0.28816592886016429</v>
      </c>
      <c r="F22">
        <v>0.6592277485319159</v>
      </c>
      <c r="G22">
        <v>0.28816592886016429</v>
      </c>
      <c r="H22">
        <v>0</v>
      </c>
      <c r="I22">
        <v>0</v>
      </c>
      <c r="J22">
        <v>2.1514143286435541E-2</v>
      </c>
      <c r="K22">
        <v>2.1514143286435541E-2</v>
      </c>
      <c r="L22">
        <v>5.4600379403593677E-2</v>
      </c>
      <c r="M22">
        <v>1.0692502477720659E-2</v>
      </c>
      <c r="N22">
        <v>9.9815787547873611E-2</v>
      </c>
      <c r="O22">
        <v>2.1046953304580021E-2</v>
      </c>
      <c r="P22">
        <v>0</v>
      </c>
      <c r="Q22">
        <v>4.9906405418881722E-2</v>
      </c>
      <c r="R22">
        <v>9.9214798326845127E-2</v>
      </c>
      <c r="S22">
        <v>5.0447616397093671E-3</v>
      </c>
      <c r="T22">
        <v>0</v>
      </c>
      <c r="U22">
        <v>4.9607046323715077E-2</v>
      </c>
      <c r="V22">
        <v>9.8815509796168613E-2</v>
      </c>
      <c r="W22">
        <v>7.4574051707746911E-4</v>
      </c>
      <c r="X22">
        <v>0.36364743565713498</v>
      </c>
      <c r="Y22">
        <v>0</v>
      </c>
      <c r="Z22">
        <v>1.0692502477720659E-2</v>
      </c>
      <c r="AA22">
        <v>1.0692502477720659E-2</v>
      </c>
      <c r="AB22">
        <v>0</v>
      </c>
      <c r="AC22">
        <v>5.6276328830108741E-3</v>
      </c>
      <c r="AD22">
        <v>5.6276328830108741E-3</v>
      </c>
      <c r="AE22">
        <v>5.6276328830108741E-3</v>
      </c>
      <c r="AF22">
        <v>5.6276328830108741E-3</v>
      </c>
      <c r="AG22">
        <v>2.25105315320435E-2</v>
      </c>
      <c r="AH22">
        <v>0</v>
      </c>
      <c r="AI22">
        <v>7.099481733776665E-2</v>
      </c>
      <c r="AJ22">
        <v>0</v>
      </c>
    </row>
    <row r="23" spans="1:36" x14ac:dyDescent="0.25">
      <c r="A23">
        <v>8</v>
      </c>
      <c r="B23" t="s">
        <v>1696</v>
      </c>
      <c r="C23" t="s">
        <v>527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x14ac:dyDescent="0.25">
      <c r="A24">
        <v>9</v>
      </c>
      <c r="B24" t="s">
        <v>1696</v>
      </c>
      <c r="C24" t="s">
        <v>503</v>
      </c>
      <c r="D24">
        <v>0.11600000000000001</v>
      </c>
      <c r="E24">
        <v>0.1121101538256845</v>
      </c>
      <c r="F24">
        <v>0.1547705062768929</v>
      </c>
      <c r="G24">
        <v>0.1121101538256845</v>
      </c>
      <c r="H24">
        <v>0.92</v>
      </c>
      <c r="I24">
        <v>1</v>
      </c>
      <c r="J24">
        <v>0.93337909557207777</v>
      </c>
      <c r="K24">
        <v>0.93337909557207777</v>
      </c>
      <c r="L24">
        <v>0.87339290119328805</v>
      </c>
      <c r="M24">
        <v>0.95299900781444913</v>
      </c>
      <c r="N24">
        <v>0.74720894101468138</v>
      </c>
      <c r="O24">
        <v>0.96703142745016957</v>
      </c>
      <c r="P24">
        <v>1</v>
      </c>
      <c r="Q24">
        <v>0.87360823987949887</v>
      </c>
      <c r="R24">
        <v>0.74360365504030979</v>
      </c>
      <c r="S24">
        <v>0.99188869946780889</v>
      </c>
      <c r="T24">
        <v>1</v>
      </c>
      <c r="U24">
        <v>0.8718027393479556</v>
      </c>
      <c r="V24">
        <v>0.74402621577742878</v>
      </c>
      <c r="W24">
        <v>0.99867782043199549</v>
      </c>
      <c r="X24">
        <v>5.800000000000001E-2</v>
      </c>
      <c r="Y24">
        <v>1</v>
      </c>
      <c r="Z24">
        <v>0.91103760807774981</v>
      </c>
      <c r="AA24">
        <v>0.97631089655705994</v>
      </c>
      <c r="AB24">
        <v>1</v>
      </c>
      <c r="AC24">
        <v>0.92519826337218813</v>
      </c>
      <c r="AD24">
        <v>0.98426593856173517</v>
      </c>
      <c r="AE24">
        <v>0.92519826337218813</v>
      </c>
      <c r="AF24">
        <v>0.92519826337218813</v>
      </c>
      <c r="AG24">
        <v>0.70131734261249046</v>
      </c>
      <c r="AH24">
        <v>0.99982523695875425</v>
      </c>
      <c r="AI24">
        <v>5.8000000000000017E-2</v>
      </c>
      <c r="AJ24">
        <v>1</v>
      </c>
    </row>
    <row r="25" spans="1:36" x14ac:dyDescent="0.25">
      <c r="A25">
        <v>10</v>
      </c>
      <c r="B25" t="s">
        <v>1696</v>
      </c>
      <c r="C25" t="s">
        <v>528</v>
      </c>
      <c r="D25">
        <v>0</v>
      </c>
      <c r="E25">
        <v>0</v>
      </c>
      <c r="F25">
        <v>0</v>
      </c>
      <c r="G25">
        <v>0</v>
      </c>
      <c r="H25">
        <v>7.9999999999999988E-2</v>
      </c>
      <c r="I25">
        <v>0</v>
      </c>
      <c r="J25">
        <v>3.3204977836704671E-4</v>
      </c>
      <c r="K25">
        <v>3.3204977836704671E-4</v>
      </c>
      <c r="L25">
        <v>3.3204977836704671E-4</v>
      </c>
      <c r="M25">
        <v>3.3204977836704671E-4</v>
      </c>
      <c r="N25">
        <v>3.3204977836704682E-4</v>
      </c>
      <c r="O25">
        <v>3.320497783670466E-4</v>
      </c>
      <c r="P25">
        <v>0</v>
      </c>
      <c r="Q25">
        <v>1.6601993798313401E-4</v>
      </c>
      <c r="R25">
        <v>1.6601993798313409E-4</v>
      </c>
      <c r="S25">
        <v>1.6601993798313401E-4</v>
      </c>
      <c r="T25">
        <v>0</v>
      </c>
      <c r="U25">
        <v>8.3009378571313774E-5</v>
      </c>
      <c r="V25">
        <v>8.3009378571313774E-5</v>
      </c>
      <c r="W25">
        <v>8.3009378571313774E-5</v>
      </c>
      <c r="X25">
        <v>3.054798554924927E-4</v>
      </c>
      <c r="Y25">
        <v>0</v>
      </c>
      <c r="Z25">
        <v>3.3204977836704671E-4</v>
      </c>
      <c r="AA25">
        <v>3.3204977836704682E-4</v>
      </c>
      <c r="AB25">
        <v>0</v>
      </c>
      <c r="AC25">
        <v>1.7476304124581409E-4</v>
      </c>
      <c r="AD25">
        <v>1.7476304124581409E-4</v>
      </c>
      <c r="AE25">
        <v>1.7476304124581409E-4</v>
      </c>
      <c r="AF25">
        <v>1.7476304124581409E-4</v>
      </c>
      <c r="AG25">
        <v>1.7476304124581409E-4</v>
      </c>
      <c r="AH25">
        <v>1.7476304124581409E-4</v>
      </c>
      <c r="AI25">
        <v>5.5117624268345407E-4</v>
      </c>
      <c r="AJ25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2"/>
  <sheetViews>
    <sheetView workbookViewId="0"/>
  </sheetViews>
  <sheetFormatPr defaultRowHeight="15" x14ac:dyDescent="0.25"/>
  <cols>
    <col min="1" max="1" width="27" customWidth="1"/>
    <col min="2" max="2" width="7" customWidth="1"/>
    <col min="3" max="3" width="20" customWidth="1"/>
  </cols>
  <sheetData>
    <row r="1" spans="1:3" x14ac:dyDescent="0.25">
      <c r="A1" s="26" t="s">
        <v>1712</v>
      </c>
      <c r="B1" s="26" t="s">
        <v>855</v>
      </c>
      <c r="C1" s="26" t="s">
        <v>580</v>
      </c>
    </row>
    <row r="2" spans="1:3" x14ac:dyDescent="0.25">
      <c r="A2" t="s">
        <v>1713</v>
      </c>
      <c r="B2" t="s">
        <v>1714</v>
      </c>
      <c r="C2" s="27">
        <v>45.083656425985922</v>
      </c>
    </row>
    <row r="3" spans="1:3" x14ac:dyDescent="0.25">
      <c r="A3" t="s">
        <v>1715</v>
      </c>
      <c r="B3" t="s">
        <v>1716</v>
      </c>
      <c r="C3" s="27">
        <v>259681.86101367889</v>
      </c>
    </row>
    <row r="4" spans="1:3" x14ac:dyDescent="0.25">
      <c r="A4" t="s">
        <v>1717</v>
      </c>
      <c r="B4" t="s">
        <v>865</v>
      </c>
      <c r="C4" s="27">
        <v>25.968186101367891</v>
      </c>
    </row>
    <row r="5" spans="1:3" x14ac:dyDescent="0.25">
      <c r="A5" t="s">
        <v>1718</v>
      </c>
      <c r="B5" t="s">
        <v>1719</v>
      </c>
      <c r="C5" s="27">
        <v>998995.52802677022</v>
      </c>
    </row>
    <row r="6" spans="1:3" x14ac:dyDescent="0.25">
      <c r="A6" t="s">
        <v>1720</v>
      </c>
      <c r="B6" t="s">
        <v>862</v>
      </c>
      <c r="C6" s="27">
        <v>3.846997723010571</v>
      </c>
    </row>
    <row r="7" spans="1:3" x14ac:dyDescent="0.25">
      <c r="A7" t="s">
        <v>1721</v>
      </c>
      <c r="B7" t="s">
        <v>1714</v>
      </c>
      <c r="C7" s="27">
        <v>15.83016729987337</v>
      </c>
    </row>
    <row r="8" spans="1:3" x14ac:dyDescent="0.25">
      <c r="A8" t="s">
        <v>1722</v>
      </c>
      <c r="B8" t="s">
        <v>1716</v>
      </c>
      <c r="C8" s="27">
        <v>91181.763647270593</v>
      </c>
    </row>
    <row r="9" spans="1:3" x14ac:dyDescent="0.25">
      <c r="A9" t="s">
        <v>1723</v>
      </c>
      <c r="B9" t="s">
        <v>1719</v>
      </c>
      <c r="C9" s="27">
        <v>47414.517096580697</v>
      </c>
    </row>
    <row r="10" spans="1:3" x14ac:dyDescent="0.25">
      <c r="A10" t="s">
        <v>1724</v>
      </c>
      <c r="B10" t="s">
        <v>862</v>
      </c>
      <c r="C10" s="27">
        <v>0.52</v>
      </c>
    </row>
    <row r="11" spans="1:3" x14ac:dyDescent="0.25">
      <c r="A11" t="s">
        <v>1725</v>
      </c>
      <c r="B11" t="s">
        <v>1714</v>
      </c>
      <c r="C11" s="27">
        <v>57.242584129357688</v>
      </c>
    </row>
    <row r="12" spans="1:3" x14ac:dyDescent="0.25">
      <c r="A12" t="s">
        <v>1726</v>
      </c>
      <c r="B12" t="s">
        <v>1716</v>
      </c>
      <c r="C12" s="27">
        <v>329717.28458510031</v>
      </c>
    </row>
    <row r="13" spans="1:3" x14ac:dyDescent="0.25">
      <c r="A13" t="s">
        <v>1727</v>
      </c>
      <c r="B13" t="s">
        <v>1719</v>
      </c>
      <c r="C13" s="27">
        <v>412146.6057313754</v>
      </c>
    </row>
    <row r="14" spans="1:3" x14ac:dyDescent="0.25">
      <c r="A14" t="s">
        <v>1728</v>
      </c>
      <c r="B14" t="s">
        <v>862</v>
      </c>
      <c r="C14" s="27">
        <v>1.25</v>
      </c>
    </row>
    <row r="17" spans="1:3" x14ac:dyDescent="0.25">
      <c r="A17" s="26" t="s">
        <v>1729</v>
      </c>
      <c r="B17" s="26" t="s">
        <v>855</v>
      </c>
      <c r="C17" s="26" t="s">
        <v>580</v>
      </c>
    </row>
    <row r="18" spans="1:3" x14ac:dyDescent="0.25">
      <c r="A18" t="s">
        <v>1730</v>
      </c>
      <c r="B18" t="s">
        <v>1719</v>
      </c>
      <c r="C18" s="27">
        <v>1200000</v>
      </c>
    </row>
    <row r="19" spans="1:3" x14ac:dyDescent="0.25">
      <c r="A19" t="s">
        <v>1731</v>
      </c>
      <c r="B19" t="s">
        <v>1719</v>
      </c>
      <c r="C19" s="27">
        <v>1200000</v>
      </c>
    </row>
    <row r="20" spans="1:3" x14ac:dyDescent="0.25">
      <c r="A20" t="s">
        <v>1732</v>
      </c>
      <c r="B20" t="s">
        <v>1714</v>
      </c>
      <c r="C20" s="27">
        <v>173.61111111111109</v>
      </c>
    </row>
    <row r="21" spans="1:3" x14ac:dyDescent="0.25">
      <c r="A21" t="s">
        <v>1733</v>
      </c>
      <c r="B21" t="s">
        <v>1716</v>
      </c>
      <c r="C21" s="27">
        <v>1000000</v>
      </c>
    </row>
    <row r="22" spans="1:3" x14ac:dyDescent="0.25">
      <c r="A22" t="s">
        <v>1734</v>
      </c>
      <c r="B22" t="s">
        <v>862</v>
      </c>
      <c r="C22" s="27">
        <v>1.2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1"/>
  <sheetViews>
    <sheetView workbookViewId="0"/>
  </sheetViews>
  <sheetFormatPr defaultRowHeight="15" x14ac:dyDescent="0.25"/>
  <cols>
    <col min="1" max="1" width="32" customWidth="1"/>
    <col min="2" max="2" width="22" customWidth="1"/>
    <col min="3" max="3" width="19" customWidth="1"/>
  </cols>
  <sheetData>
    <row r="1" spans="1:3" x14ac:dyDescent="0.25">
      <c r="A1" s="28" t="s">
        <v>612</v>
      </c>
      <c r="B1" s="28" t="s">
        <v>1735</v>
      </c>
      <c r="C1" s="28" t="s">
        <v>1736</v>
      </c>
    </row>
    <row r="2" spans="1:3" x14ac:dyDescent="0.25">
      <c r="A2" t="s">
        <v>531</v>
      </c>
      <c r="B2" t="s">
        <v>5</v>
      </c>
      <c r="C2" s="27">
        <v>927.17542935168979</v>
      </c>
    </row>
    <row r="3" spans="1:3" x14ac:dyDescent="0.25">
      <c r="A3" t="s">
        <v>533</v>
      </c>
      <c r="B3" t="s">
        <v>8</v>
      </c>
      <c r="C3" s="27">
        <v>2461.2449596813299</v>
      </c>
    </row>
    <row r="4" spans="1:3" x14ac:dyDescent="0.25">
      <c r="A4" t="s">
        <v>535</v>
      </c>
      <c r="B4" t="s">
        <v>23</v>
      </c>
      <c r="C4" s="27">
        <v>101467.83015156721</v>
      </c>
    </row>
    <row r="5" spans="1:3" x14ac:dyDescent="0.25">
      <c r="A5" t="s">
        <v>537</v>
      </c>
      <c r="B5" t="s">
        <v>27</v>
      </c>
      <c r="C5" s="27">
        <v>30685.747910056562</v>
      </c>
    </row>
    <row r="6" spans="1:3" x14ac:dyDescent="0.25">
      <c r="A6" t="s">
        <v>539</v>
      </c>
      <c r="B6" t="s">
        <v>30</v>
      </c>
      <c r="C6" s="27">
        <v>208146.02144540619</v>
      </c>
    </row>
    <row r="7" spans="1:3" x14ac:dyDescent="0.25">
      <c r="A7" t="s">
        <v>541</v>
      </c>
      <c r="B7" t="s">
        <v>12</v>
      </c>
      <c r="C7" s="27">
        <v>48469.652914168451</v>
      </c>
    </row>
    <row r="8" spans="1:3" x14ac:dyDescent="0.25">
      <c r="A8" t="s">
        <v>543</v>
      </c>
      <c r="B8" t="s">
        <v>28</v>
      </c>
      <c r="C8" s="27">
        <v>64428.199328300478</v>
      </c>
    </row>
    <row r="9" spans="1:3" x14ac:dyDescent="0.25">
      <c r="A9" t="s">
        <v>545</v>
      </c>
      <c r="B9" t="s">
        <v>12</v>
      </c>
      <c r="C9" s="27">
        <v>48469.652914168451</v>
      </c>
    </row>
    <row r="10" spans="1:3" x14ac:dyDescent="0.25">
      <c r="A10" t="s">
        <v>547</v>
      </c>
      <c r="B10" t="s">
        <v>28</v>
      </c>
      <c r="C10" s="27">
        <v>64428.199328300478</v>
      </c>
    </row>
    <row r="11" spans="1:3" x14ac:dyDescent="0.25">
      <c r="A11" t="s">
        <v>549</v>
      </c>
      <c r="B11" t="s">
        <v>12</v>
      </c>
      <c r="C11" s="27">
        <v>48469.652914168451</v>
      </c>
    </row>
    <row r="12" spans="1:3" x14ac:dyDescent="0.25">
      <c r="A12" t="s">
        <v>551</v>
      </c>
      <c r="B12" t="s">
        <v>29</v>
      </c>
      <c r="C12" s="27">
        <v>27009.423398743329</v>
      </c>
    </row>
    <row r="13" spans="1:3" x14ac:dyDescent="0.25">
      <c r="A13" t="s">
        <v>553</v>
      </c>
      <c r="B13" t="s">
        <v>13</v>
      </c>
      <c r="C13" s="27">
        <v>454279.20392310608</v>
      </c>
    </row>
    <row r="14" spans="1:3" x14ac:dyDescent="0.25">
      <c r="A14" t="s">
        <v>555</v>
      </c>
      <c r="B14" t="s">
        <v>15</v>
      </c>
      <c r="C14" s="27">
        <v>454279.20392310608</v>
      </c>
    </row>
    <row r="15" spans="1:3" x14ac:dyDescent="0.25">
      <c r="A15" t="s">
        <v>557</v>
      </c>
      <c r="B15" t="s">
        <v>24</v>
      </c>
      <c r="C15" s="27">
        <v>26991.304167372749</v>
      </c>
    </row>
    <row r="16" spans="1:3" x14ac:dyDescent="0.25">
      <c r="A16" t="s">
        <v>559</v>
      </c>
      <c r="B16" t="s">
        <v>31</v>
      </c>
      <c r="C16" s="27">
        <v>2235.7076022698839</v>
      </c>
    </row>
    <row r="17" spans="1:3" x14ac:dyDescent="0.25">
      <c r="A17" t="s">
        <v>561</v>
      </c>
      <c r="B17" t="s">
        <v>25</v>
      </c>
      <c r="C17" s="27">
        <v>70930.918291679918</v>
      </c>
    </row>
    <row r="18" spans="1:3" x14ac:dyDescent="0.25">
      <c r="A18" t="s">
        <v>563</v>
      </c>
      <c r="B18" t="s">
        <v>17</v>
      </c>
      <c r="C18" s="27">
        <v>5224728.8864625823</v>
      </c>
    </row>
    <row r="19" spans="1:3" x14ac:dyDescent="0.25">
      <c r="A19" s="29" t="s">
        <v>1737</v>
      </c>
      <c r="C19" s="30">
        <f>SUM(C2:C18)</f>
        <v>6878408.0250640297</v>
      </c>
    </row>
    <row r="20" spans="1:3" x14ac:dyDescent="0.25">
      <c r="A20" s="29" t="s">
        <v>858</v>
      </c>
      <c r="C20" s="31">
        <v>2.75</v>
      </c>
    </row>
    <row r="21" spans="1:3" x14ac:dyDescent="0.25">
      <c r="A21" s="29" t="s">
        <v>1738</v>
      </c>
      <c r="C21" s="30">
        <v>18915622.068926081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4"/>
  <sheetViews>
    <sheetView workbookViewId="0"/>
  </sheetViews>
  <sheetFormatPr defaultRowHeight="15" x14ac:dyDescent="0.25"/>
  <cols>
    <col min="1" max="1" width="25" customWidth="1"/>
    <col min="2" max="2" width="22" customWidth="1"/>
    <col min="3" max="3" width="25" customWidth="1"/>
    <col min="4" max="4" width="26" customWidth="1"/>
    <col min="5" max="5" width="27" customWidth="1"/>
    <col min="6" max="6" width="21" customWidth="1"/>
    <col min="7" max="7" width="22" customWidth="1"/>
    <col min="8" max="8" width="19" customWidth="1"/>
    <col min="9" max="9" width="23" customWidth="1"/>
  </cols>
  <sheetData>
    <row r="1" spans="1:9" x14ac:dyDescent="0.25">
      <c r="A1" s="29" t="s">
        <v>1739</v>
      </c>
    </row>
    <row r="2" spans="1:9" x14ac:dyDescent="0.25">
      <c r="A2" s="32" t="s">
        <v>612</v>
      </c>
      <c r="B2" s="32" t="s">
        <v>1735</v>
      </c>
      <c r="C2" s="32" t="s">
        <v>1740</v>
      </c>
      <c r="D2" s="32" t="s">
        <v>1741</v>
      </c>
      <c r="E2" s="32" t="s">
        <v>1742</v>
      </c>
      <c r="F2" s="32" t="s">
        <v>1743</v>
      </c>
      <c r="G2" s="32" t="s">
        <v>1709</v>
      </c>
      <c r="H2" s="32" t="s">
        <v>1744</v>
      </c>
      <c r="I2" s="32" t="s">
        <v>1710</v>
      </c>
    </row>
    <row r="3" spans="1:9" x14ac:dyDescent="0.25">
      <c r="A3" t="s">
        <v>531</v>
      </c>
      <c r="B3" t="s">
        <v>5</v>
      </c>
      <c r="C3" s="27">
        <v>3037.3050239999998</v>
      </c>
      <c r="D3" s="27">
        <v>0</v>
      </c>
      <c r="E3" s="27">
        <v>3037.3050239999998</v>
      </c>
      <c r="F3" s="27">
        <v>2.8565</v>
      </c>
      <c r="G3" s="27">
        <v>16453.439999999999</v>
      </c>
      <c r="H3" s="27">
        <v>0</v>
      </c>
      <c r="I3" s="27">
        <v>0</v>
      </c>
    </row>
    <row r="4" spans="1:9" x14ac:dyDescent="0.25">
      <c r="A4" t="s">
        <v>533</v>
      </c>
      <c r="B4" t="s">
        <v>8</v>
      </c>
      <c r="C4" s="27">
        <v>2099.6831395081181</v>
      </c>
      <c r="D4" s="27">
        <v>0</v>
      </c>
      <c r="E4" s="27">
        <v>2099.6831395081181</v>
      </c>
      <c r="F4" s="27">
        <v>1.974692973083805</v>
      </c>
      <c r="G4" s="27">
        <v>11374.231524962721</v>
      </c>
      <c r="H4" s="27">
        <v>0</v>
      </c>
      <c r="I4" s="27">
        <v>0</v>
      </c>
    </row>
    <row r="5" spans="1:9" x14ac:dyDescent="0.25">
      <c r="A5" t="s">
        <v>535</v>
      </c>
      <c r="B5" t="s">
        <v>23</v>
      </c>
      <c r="C5" s="27">
        <v>1139.063442495652</v>
      </c>
      <c r="D5" s="27">
        <v>216794.08459536111</v>
      </c>
      <c r="E5" s="27">
        <v>217933.14803785671</v>
      </c>
      <c r="F5" s="27">
        <v>1.071257149933464</v>
      </c>
      <c r="G5" s="27">
        <v>6170.4411836167501</v>
      </c>
      <c r="H5" s="27">
        <v>735.22936999759452</v>
      </c>
      <c r="I5" s="27">
        <v>4234921.1711861445</v>
      </c>
    </row>
    <row r="6" spans="1:9" x14ac:dyDescent="0.25">
      <c r="A6" t="s">
        <v>537</v>
      </c>
      <c r="B6" t="s">
        <v>27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</row>
    <row r="7" spans="1:9" x14ac:dyDescent="0.25">
      <c r="A7" t="s">
        <v>539</v>
      </c>
      <c r="B7" t="s">
        <v>30</v>
      </c>
      <c r="C7" s="27">
        <v>5617.7700230933397</v>
      </c>
      <c r="D7" s="27">
        <v>0</v>
      </c>
      <c r="E7" s="27">
        <v>5617.7700230933397</v>
      </c>
      <c r="F7" s="27">
        <v>5.2833547978110893</v>
      </c>
      <c r="G7" s="27">
        <v>30432.123635391879</v>
      </c>
      <c r="H7" s="27">
        <v>0</v>
      </c>
      <c r="I7" s="27">
        <v>0</v>
      </c>
    </row>
    <row r="8" spans="1:9" x14ac:dyDescent="0.25">
      <c r="A8" t="s">
        <v>541</v>
      </c>
      <c r="B8" t="s">
        <v>12</v>
      </c>
      <c r="C8" s="27">
        <v>3524.852407934105</v>
      </c>
      <c r="D8" s="27">
        <v>0</v>
      </c>
      <c r="E8" s="27">
        <v>3524.852407934105</v>
      </c>
      <c r="F8" s="27">
        <v>3.3150246102064771</v>
      </c>
      <c r="G8" s="27">
        <v>19094.541754789301</v>
      </c>
      <c r="H8" s="27">
        <v>0</v>
      </c>
      <c r="I8" s="27">
        <v>0</v>
      </c>
    </row>
    <row r="9" spans="1:9" x14ac:dyDescent="0.25">
      <c r="A9" t="s">
        <v>543</v>
      </c>
      <c r="B9" t="s">
        <v>28</v>
      </c>
      <c r="C9" s="27">
        <v>239.17952089208219</v>
      </c>
      <c r="D9" s="27">
        <v>0</v>
      </c>
      <c r="E9" s="27">
        <v>239.17952089208219</v>
      </c>
      <c r="F9" s="27">
        <v>0.22494161634397411</v>
      </c>
      <c r="G9" s="27">
        <v>1295.66371014129</v>
      </c>
      <c r="H9" s="27">
        <v>0</v>
      </c>
      <c r="I9" s="27">
        <v>0</v>
      </c>
    </row>
    <row r="10" spans="1:9" x14ac:dyDescent="0.25">
      <c r="A10" t="s">
        <v>545</v>
      </c>
      <c r="B10" t="s">
        <v>12</v>
      </c>
      <c r="C10" s="27">
        <v>3483.2956168920819</v>
      </c>
      <c r="D10" s="27">
        <v>0</v>
      </c>
      <c r="E10" s="27">
        <v>3483.2956168920819</v>
      </c>
      <c r="F10" s="27">
        <v>3.2759416163439741</v>
      </c>
      <c r="G10" s="27">
        <v>18869.423710141291</v>
      </c>
      <c r="H10" s="27">
        <v>0</v>
      </c>
      <c r="I10" s="27">
        <v>0</v>
      </c>
    </row>
    <row r="11" spans="1:9" x14ac:dyDescent="0.25">
      <c r="A11" t="s">
        <v>547</v>
      </c>
      <c r="B11" t="s">
        <v>28</v>
      </c>
      <c r="C11" s="27">
        <v>227.88698320859129</v>
      </c>
      <c r="D11" s="27">
        <v>0</v>
      </c>
      <c r="E11" s="27">
        <v>227.88698320859129</v>
      </c>
      <c r="F11" s="27">
        <v>0.21432130207260369</v>
      </c>
      <c r="G11" s="27">
        <v>1234.4906999381981</v>
      </c>
      <c r="H11" s="27">
        <v>0</v>
      </c>
      <c r="I11" s="27">
        <v>0</v>
      </c>
    </row>
    <row r="12" spans="1:9" x14ac:dyDescent="0.25">
      <c r="A12" t="s">
        <v>549</v>
      </c>
      <c r="B12" t="s">
        <v>12</v>
      </c>
      <c r="C12" s="27">
        <v>3472.0030792085909</v>
      </c>
      <c r="D12" s="27">
        <v>0</v>
      </c>
      <c r="E12" s="27">
        <v>3472.0030792085909</v>
      </c>
      <c r="F12" s="27">
        <v>3.265321302072604</v>
      </c>
      <c r="G12" s="27">
        <v>18808.250699938199</v>
      </c>
      <c r="H12" s="27">
        <v>0</v>
      </c>
      <c r="I12" s="27">
        <v>0</v>
      </c>
    </row>
    <row r="13" spans="1:9" x14ac:dyDescent="0.25">
      <c r="A13" t="s">
        <v>551</v>
      </c>
      <c r="B13" t="s">
        <v>29</v>
      </c>
      <c r="C13" s="27">
        <v>102269.86736560411</v>
      </c>
      <c r="D13" s="27">
        <v>0</v>
      </c>
      <c r="E13" s="27">
        <v>102269.86736560411</v>
      </c>
      <c r="F13" s="27">
        <v>96.18193557166029</v>
      </c>
      <c r="G13" s="27">
        <v>554007.94889276323</v>
      </c>
      <c r="H13" s="27">
        <v>0</v>
      </c>
      <c r="I13" s="27">
        <v>0</v>
      </c>
    </row>
    <row r="14" spans="1:9" x14ac:dyDescent="0.25">
      <c r="A14" t="s">
        <v>553</v>
      </c>
      <c r="B14" t="s">
        <v>13</v>
      </c>
      <c r="C14" s="27">
        <v>64.573221627894128</v>
      </c>
      <c r="D14" s="27">
        <v>0</v>
      </c>
      <c r="E14" s="27">
        <v>64.573221627894128</v>
      </c>
      <c r="F14" s="27">
        <v>6.0729299863720103E-2</v>
      </c>
      <c r="G14" s="27">
        <v>349.8007672150278</v>
      </c>
      <c r="H14" s="27">
        <v>0</v>
      </c>
      <c r="I14" s="27">
        <v>0</v>
      </c>
    </row>
    <row r="15" spans="1:9" x14ac:dyDescent="0.25">
      <c r="A15" t="s">
        <v>555</v>
      </c>
      <c r="B15" t="s">
        <v>15</v>
      </c>
      <c r="C15" s="27">
        <v>23.06186486710504</v>
      </c>
      <c r="D15" s="27">
        <v>0</v>
      </c>
      <c r="E15" s="27">
        <v>23.06186486710504</v>
      </c>
      <c r="F15" s="27">
        <v>2.1689035665614319E-2</v>
      </c>
      <c r="G15" s="27">
        <v>124.92884543393851</v>
      </c>
      <c r="H15" s="27">
        <v>0</v>
      </c>
      <c r="I15" s="27">
        <v>0</v>
      </c>
    </row>
    <row r="16" spans="1:9" x14ac:dyDescent="0.25">
      <c r="A16" t="s">
        <v>557</v>
      </c>
      <c r="B16" t="s">
        <v>24</v>
      </c>
      <c r="C16" s="27">
        <v>0</v>
      </c>
      <c r="D16" s="27">
        <v>2899.8895339462538</v>
      </c>
      <c r="E16" s="27">
        <v>2899.8895339462538</v>
      </c>
      <c r="F16" s="27">
        <v>0</v>
      </c>
      <c r="G16" s="27">
        <v>0</v>
      </c>
      <c r="H16" s="27">
        <v>9.8346039242047834</v>
      </c>
      <c r="I16" s="27">
        <v>56647.318603419553</v>
      </c>
    </row>
    <row r="17" spans="1:9" x14ac:dyDescent="0.25">
      <c r="A17" t="s">
        <v>559</v>
      </c>
      <c r="B17" t="s">
        <v>31</v>
      </c>
      <c r="C17" s="27">
        <v>0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</row>
    <row r="18" spans="1:9" x14ac:dyDescent="0.25">
      <c r="A18" t="s">
        <v>561</v>
      </c>
      <c r="B18" t="s">
        <v>25</v>
      </c>
      <c r="C18" s="27">
        <v>18.922555788393879</v>
      </c>
      <c r="D18" s="27">
        <v>0</v>
      </c>
      <c r="E18" s="27">
        <v>18.922555788393879</v>
      </c>
      <c r="F18" s="27">
        <v>1.7796131828196369E-2</v>
      </c>
      <c r="G18" s="27">
        <v>102.5057193304111</v>
      </c>
      <c r="H18" s="27">
        <v>0</v>
      </c>
      <c r="I18" s="27">
        <v>0</v>
      </c>
    </row>
    <row r="19" spans="1:9" x14ac:dyDescent="0.25">
      <c r="A19" t="s">
        <v>563</v>
      </c>
      <c r="B19" t="s">
        <v>17</v>
      </c>
      <c r="C19" s="27">
        <v>7743.7233243525097</v>
      </c>
      <c r="D19" s="27">
        <v>21118.793192051889</v>
      </c>
      <c r="E19" s="27">
        <v>28862.51651640439</v>
      </c>
      <c r="F19" s="27">
        <v>7.2827541195984091</v>
      </c>
      <c r="G19" s="27">
        <v>41948.663728886837</v>
      </c>
      <c r="H19" s="27">
        <v>71.621682126072372</v>
      </c>
      <c r="I19" s="27">
        <v>412540.88904617692</v>
      </c>
    </row>
    <row r="20" spans="1:9" x14ac:dyDescent="0.25">
      <c r="A20" s="29" t="s">
        <v>516</v>
      </c>
      <c r="C20" s="30">
        <f t="shared" ref="C20:I20" si="0">SUM(C3:C19)</f>
        <v>132961.18756947256</v>
      </c>
      <c r="D20" s="30">
        <f t="shared" si="0"/>
        <v>240812.76732135925</v>
      </c>
      <c r="E20" s="30">
        <f t="shared" si="0"/>
        <v>373773.95489083184</v>
      </c>
      <c r="F20" s="30">
        <f t="shared" si="0"/>
        <v>125.04625952648422</v>
      </c>
      <c r="G20" s="30">
        <f t="shared" si="0"/>
        <v>720266.45487254916</v>
      </c>
      <c r="H20" s="30">
        <f t="shared" si="0"/>
        <v>816.6856560478717</v>
      </c>
      <c r="I20" s="30">
        <f t="shared" si="0"/>
        <v>4704109.3788357414</v>
      </c>
    </row>
    <row r="22" spans="1:9" x14ac:dyDescent="0.25">
      <c r="A22" s="29" t="s">
        <v>1745</v>
      </c>
    </row>
    <row r="23" spans="1:9" x14ac:dyDescent="0.25">
      <c r="A23" s="32" t="s">
        <v>1746</v>
      </c>
      <c r="B23" s="32" t="s">
        <v>1747</v>
      </c>
    </row>
    <row r="24" spans="1:9" x14ac:dyDescent="0.25">
      <c r="A24" t="s">
        <v>1748</v>
      </c>
      <c r="B24" s="27">
        <v>126025.4004168173</v>
      </c>
    </row>
    <row r="25" spans="1:9" x14ac:dyDescent="0.25">
      <c r="A25" t="s">
        <v>1749</v>
      </c>
      <c r="B25" s="27">
        <v>129840.9305068395</v>
      </c>
    </row>
    <row r="26" spans="1:9" x14ac:dyDescent="0.25">
      <c r="A26" t="s">
        <v>1750</v>
      </c>
      <c r="B26" s="27">
        <v>1200000</v>
      </c>
    </row>
    <row r="27" spans="1:9" x14ac:dyDescent="0.25">
      <c r="A27" t="s">
        <v>1751</v>
      </c>
      <c r="B27" s="27">
        <v>1134937.324135565</v>
      </c>
    </row>
    <row r="28" spans="1:9" x14ac:dyDescent="0.25">
      <c r="A28" t="s">
        <v>1752</v>
      </c>
      <c r="B28" s="27">
        <v>1220362.714124263</v>
      </c>
    </row>
    <row r="29" spans="1:9" x14ac:dyDescent="0.25">
      <c r="A29" t="s">
        <v>1753</v>
      </c>
      <c r="B29" s="27">
        <v>132961.18756947259</v>
      </c>
    </row>
    <row r="30" spans="1:9" x14ac:dyDescent="0.25">
      <c r="A30" t="s">
        <v>1754</v>
      </c>
      <c r="B30" s="27">
        <v>240812.76732135919</v>
      </c>
    </row>
    <row r="31" spans="1:9" x14ac:dyDescent="0.25">
      <c r="A31" t="s">
        <v>1755</v>
      </c>
      <c r="B31" s="27">
        <v>25319.796049126438</v>
      </c>
    </row>
    <row r="32" spans="1:9" x14ac:dyDescent="0.25">
      <c r="A32" t="s">
        <v>1756</v>
      </c>
      <c r="B32" s="27">
        <v>13788.215068412759</v>
      </c>
    </row>
    <row r="33" spans="1:2" x14ac:dyDescent="0.25">
      <c r="A33" t="s">
        <v>1757</v>
      </c>
      <c r="B33" s="27">
        <v>119239.6844</v>
      </c>
    </row>
    <row r="34" spans="1:2" x14ac:dyDescent="0.25">
      <c r="A34" t="s">
        <v>1705</v>
      </c>
      <c r="B34" s="27">
        <v>4343288.0195918558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9"/>
  <sheetViews>
    <sheetView workbookViewId="0"/>
  </sheetViews>
  <sheetFormatPr defaultRowHeight="15" x14ac:dyDescent="0.25"/>
  <cols>
    <col min="1" max="1" width="9" customWidth="1"/>
    <col min="2" max="2" width="22" customWidth="1"/>
    <col min="3" max="3" width="21" customWidth="1"/>
    <col min="4" max="4" width="22" customWidth="1"/>
    <col min="5" max="5" width="19" customWidth="1"/>
    <col min="6" max="7" width="23" customWidth="1"/>
  </cols>
  <sheetData>
    <row r="1" spans="1:7" x14ac:dyDescent="0.25">
      <c r="A1" s="28" t="s">
        <v>612</v>
      </c>
      <c r="B1" s="28" t="s">
        <v>1735</v>
      </c>
      <c r="C1" s="28" t="s">
        <v>1743</v>
      </c>
      <c r="D1" s="28" t="s">
        <v>1709</v>
      </c>
      <c r="E1" s="28" t="s">
        <v>1744</v>
      </c>
      <c r="F1" s="28" t="s">
        <v>1710</v>
      </c>
      <c r="G1" s="28" t="s">
        <v>1711</v>
      </c>
    </row>
    <row r="2" spans="1:7" x14ac:dyDescent="0.25">
      <c r="A2" t="s">
        <v>531</v>
      </c>
      <c r="B2" t="s">
        <v>5</v>
      </c>
      <c r="C2" s="27">
        <v>2.8565</v>
      </c>
      <c r="D2" s="27">
        <v>16453.439999999999</v>
      </c>
      <c r="E2" s="27">
        <v>0</v>
      </c>
      <c r="F2" s="27">
        <v>0</v>
      </c>
      <c r="G2" s="27">
        <v>16453.439999999999</v>
      </c>
    </row>
    <row r="3" spans="1:7" x14ac:dyDescent="0.25">
      <c r="A3" t="s">
        <v>533</v>
      </c>
      <c r="B3" t="s">
        <v>8</v>
      </c>
      <c r="C3" s="27">
        <v>1.974692973083805</v>
      </c>
      <c r="D3" s="27">
        <v>11374.231524962721</v>
      </c>
      <c r="E3" s="27">
        <v>0</v>
      </c>
      <c r="F3" s="27">
        <v>0</v>
      </c>
      <c r="G3" s="27">
        <v>11374.231524962721</v>
      </c>
    </row>
    <row r="4" spans="1:7" x14ac:dyDescent="0.25">
      <c r="A4" t="s">
        <v>535</v>
      </c>
      <c r="B4" t="s">
        <v>23</v>
      </c>
      <c r="C4" s="27">
        <v>1.071257149933464</v>
      </c>
      <c r="D4" s="27">
        <v>6170.4411836167501</v>
      </c>
      <c r="E4" s="27">
        <v>735.22936999759452</v>
      </c>
      <c r="F4" s="27">
        <v>4234921.1711861445</v>
      </c>
      <c r="G4" s="27">
        <v>4241091.6123697609</v>
      </c>
    </row>
    <row r="5" spans="1:7" x14ac:dyDescent="0.25">
      <c r="A5" t="s">
        <v>537</v>
      </c>
      <c r="B5" t="s">
        <v>27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</row>
    <row r="6" spans="1:7" x14ac:dyDescent="0.25">
      <c r="A6" t="s">
        <v>539</v>
      </c>
      <c r="B6" t="s">
        <v>30</v>
      </c>
      <c r="C6" s="27">
        <v>5.2833547978110893</v>
      </c>
      <c r="D6" s="27">
        <v>30432.123635391879</v>
      </c>
      <c r="E6" s="27">
        <v>0</v>
      </c>
      <c r="F6" s="27">
        <v>0</v>
      </c>
      <c r="G6" s="27">
        <v>30432.123635391879</v>
      </c>
    </row>
    <row r="7" spans="1:7" x14ac:dyDescent="0.25">
      <c r="A7" t="s">
        <v>541</v>
      </c>
      <c r="B7" t="s">
        <v>12</v>
      </c>
      <c r="C7" s="27">
        <v>3.3150246102064771</v>
      </c>
      <c r="D7" s="27">
        <v>19094.541754789301</v>
      </c>
      <c r="E7" s="27">
        <v>0</v>
      </c>
      <c r="F7" s="27">
        <v>0</v>
      </c>
      <c r="G7" s="27">
        <v>19094.541754789301</v>
      </c>
    </row>
    <row r="8" spans="1:7" x14ac:dyDescent="0.25">
      <c r="A8" t="s">
        <v>543</v>
      </c>
      <c r="B8" t="s">
        <v>28</v>
      </c>
      <c r="C8" s="27">
        <v>0.22494161634397411</v>
      </c>
      <c r="D8" s="27">
        <v>1295.66371014129</v>
      </c>
      <c r="E8" s="27">
        <v>0</v>
      </c>
      <c r="F8" s="27">
        <v>0</v>
      </c>
      <c r="G8" s="27">
        <v>1295.66371014129</v>
      </c>
    </row>
    <row r="9" spans="1:7" x14ac:dyDescent="0.25">
      <c r="A9" t="s">
        <v>545</v>
      </c>
      <c r="B9" t="s">
        <v>12</v>
      </c>
      <c r="C9" s="27">
        <v>3.2759416163439741</v>
      </c>
      <c r="D9" s="27">
        <v>18869.423710141291</v>
      </c>
      <c r="E9" s="27">
        <v>0</v>
      </c>
      <c r="F9" s="27">
        <v>0</v>
      </c>
      <c r="G9" s="27">
        <v>18869.423710141291</v>
      </c>
    </row>
    <row r="10" spans="1:7" x14ac:dyDescent="0.25">
      <c r="A10" t="s">
        <v>547</v>
      </c>
      <c r="B10" t="s">
        <v>28</v>
      </c>
      <c r="C10" s="27">
        <v>0.21432130207260369</v>
      </c>
      <c r="D10" s="27">
        <v>1234.4906999381981</v>
      </c>
      <c r="E10" s="27">
        <v>0</v>
      </c>
      <c r="F10" s="27">
        <v>0</v>
      </c>
      <c r="G10" s="27">
        <v>1234.4906999381981</v>
      </c>
    </row>
    <row r="11" spans="1:7" x14ac:dyDescent="0.25">
      <c r="A11" t="s">
        <v>549</v>
      </c>
      <c r="B11" t="s">
        <v>12</v>
      </c>
      <c r="C11" s="27">
        <v>3.265321302072604</v>
      </c>
      <c r="D11" s="27">
        <v>18808.250699938199</v>
      </c>
      <c r="E11" s="27">
        <v>0</v>
      </c>
      <c r="F11" s="27">
        <v>0</v>
      </c>
      <c r="G11" s="27">
        <v>18808.250699938199</v>
      </c>
    </row>
    <row r="12" spans="1:7" x14ac:dyDescent="0.25">
      <c r="A12" t="s">
        <v>551</v>
      </c>
      <c r="B12" t="s">
        <v>29</v>
      </c>
      <c r="C12" s="27">
        <v>96.18193557166029</v>
      </c>
      <c r="D12" s="27">
        <v>554007.94889276323</v>
      </c>
      <c r="E12" s="27">
        <v>0</v>
      </c>
      <c r="F12" s="27">
        <v>0</v>
      </c>
      <c r="G12" s="27">
        <v>554007.94889276323</v>
      </c>
    </row>
    <row r="13" spans="1:7" x14ac:dyDescent="0.25">
      <c r="A13" t="s">
        <v>553</v>
      </c>
      <c r="B13" t="s">
        <v>13</v>
      </c>
      <c r="C13" s="27">
        <v>6.0729299863720103E-2</v>
      </c>
      <c r="D13" s="27">
        <v>349.8007672150278</v>
      </c>
      <c r="E13" s="27">
        <v>0</v>
      </c>
      <c r="F13" s="27">
        <v>0</v>
      </c>
      <c r="G13" s="27">
        <v>349.8007672150278</v>
      </c>
    </row>
    <row r="14" spans="1:7" x14ac:dyDescent="0.25">
      <c r="A14" t="s">
        <v>555</v>
      </c>
      <c r="B14" t="s">
        <v>15</v>
      </c>
      <c r="C14" s="27">
        <v>2.1689035665614319E-2</v>
      </c>
      <c r="D14" s="27">
        <v>124.92884543393851</v>
      </c>
      <c r="E14" s="27">
        <v>0</v>
      </c>
      <c r="F14" s="27">
        <v>0</v>
      </c>
      <c r="G14" s="27">
        <v>124.92884543393851</v>
      </c>
    </row>
    <row r="15" spans="1:7" x14ac:dyDescent="0.25">
      <c r="A15" t="s">
        <v>557</v>
      </c>
      <c r="B15" t="s">
        <v>24</v>
      </c>
      <c r="C15" s="27">
        <v>0</v>
      </c>
      <c r="D15" s="27">
        <v>0</v>
      </c>
      <c r="E15" s="27">
        <v>9.8346039242047834</v>
      </c>
      <c r="F15" s="27">
        <v>56647.318603419553</v>
      </c>
      <c r="G15" s="27">
        <v>56647.318603419553</v>
      </c>
    </row>
    <row r="16" spans="1:7" x14ac:dyDescent="0.25">
      <c r="A16" t="s">
        <v>559</v>
      </c>
      <c r="B16" t="s">
        <v>31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</row>
    <row r="17" spans="1:7" x14ac:dyDescent="0.25">
      <c r="A17" t="s">
        <v>561</v>
      </c>
      <c r="B17" t="s">
        <v>25</v>
      </c>
      <c r="C17" s="27">
        <v>1.7796131828196369E-2</v>
      </c>
      <c r="D17" s="27">
        <v>102.5057193304111</v>
      </c>
      <c r="E17" s="27">
        <v>0</v>
      </c>
      <c r="F17" s="27">
        <v>0</v>
      </c>
      <c r="G17" s="27">
        <v>102.5057193304111</v>
      </c>
    </row>
    <row r="18" spans="1:7" x14ac:dyDescent="0.25">
      <c r="A18" t="s">
        <v>563</v>
      </c>
      <c r="B18" t="s">
        <v>17</v>
      </c>
      <c r="C18" s="27">
        <v>7.2827541195984091</v>
      </c>
      <c r="D18" s="27">
        <v>41948.663728886837</v>
      </c>
      <c r="E18" s="27">
        <v>71.621682126072372</v>
      </c>
      <c r="F18" s="27">
        <v>412540.88904617692</v>
      </c>
      <c r="G18" s="27">
        <v>454489.55277506373</v>
      </c>
    </row>
    <row r="19" spans="1:7" x14ac:dyDescent="0.25">
      <c r="A19" s="29" t="s">
        <v>516</v>
      </c>
      <c r="C19" s="30">
        <f>SUM(C2:C18)</f>
        <v>125.04625952648422</v>
      </c>
      <c r="D19" s="30">
        <f>SUM(D2:D18)</f>
        <v>720266.45487254916</v>
      </c>
      <c r="E19" s="30">
        <f>SUM(E2:E18)</f>
        <v>816.6856560478717</v>
      </c>
      <c r="F19" s="30">
        <f>SUM(F2:F18)</f>
        <v>4704109.3788357414</v>
      </c>
      <c r="G19" s="30">
        <f>SUM(G2:G18)</f>
        <v>5424375.8337082891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e081472-37b2-4a20-b6f5-dbe668830b24">
      <Terms xmlns="http://schemas.microsoft.com/office/infopath/2007/PartnerControls"/>
    </lcf76f155ced4ddcb4097134ff3c332f>
    <PFR_x0020_Author xmlns="9b24d6de-b1ce-46f0-a59c-eeca30d39b95">
      <UserInfo>
        <DisplayName/>
        <AccountId/>
        <AccountType/>
      </UserInfo>
    </PFR_x0020_Author>
    <TaxCatchAll xmlns="9b24d6de-b1ce-46f0-a59c-eeca30d39b9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PFR Document" ma:contentTypeID="0x010100BD7D7529FE06E441A94D2FEDC23E377D0094312DBC0BC9914AAB4E5AEF269A494D" ma:contentTypeVersion="14" ma:contentTypeDescription="Create a new document." ma:contentTypeScope="" ma:versionID="b079e59bb4c486135261788366eca3e0">
  <xsd:schema xmlns:xsd="http://www.w3.org/2001/XMLSchema" xmlns:xs="http://www.w3.org/2001/XMLSchema" xmlns:p="http://schemas.microsoft.com/office/2006/metadata/properties" xmlns:ns2="9b24d6de-b1ce-46f0-a59c-eeca30d39b95" xmlns:ns3="1e081472-37b2-4a20-b6f5-dbe668830b24" targetNamespace="http://schemas.microsoft.com/office/2006/metadata/properties" ma:root="true" ma:fieldsID="d72650b5994cc86448144d7668881cfe" ns2:_="" ns3:_="">
    <xsd:import namespace="9b24d6de-b1ce-46f0-a59c-eeca30d39b95"/>
    <xsd:import namespace="1e081472-37b2-4a20-b6f5-dbe668830b24"/>
    <xsd:element name="properties">
      <xsd:complexType>
        <xsd:sequence>
          <xsd:element name="documentManagement">
            <xsd:complexType>
              <xsd:all>
                <xsd:element ref="ns2:PFR_x0020_Author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4d6de-b1ce-46f0-a59c-eeca30d39b95" elementFormDefault="qualified">
    <xsd:import namespace="http://schemas.microsoft.com/office/2006/documentManagement/types"/>
    <xsd:import namespace="http://schemas.microsoft.com/office/infopath/2007/PartnerControls"/>
    <xsd:element name="PFR_x0020_Author" ma:index="8" ma:displayName="PFR Author" ma:list="UserInfo" ma:SearchPeopleOnly="false" ma:SharePointGroup="0" ma:internalName="PFR_x0020_Auth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15" nillable="true" ma:displayName="Taxonomy Catch All Column" ma:hidden="true" ma:list="{bc3d8255-59ba-47d8-9d22-f3a4224d3fb2}" ma:internalName="TaxCatchAll" ma:showField="CatchAllData" ma:web="9b24d6de-b1ce-46f0-a59c-eeca30d39b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081472-37b2-4a20-b6f5-dbe668830b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fd58252-afeb-4de0-8c9d-af3745448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A3E695-DFEB-428D-A06B-294EE31C396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A803135-A725-4379-876D-A9ACBE8C94E6}">
  <ds:schemaRefs>
    <ds:schemaRef ds:uri="http://schemas.microsoft.com/office/2006/metadata/properties"/>
    <ds:schemaRef ds:uri="http://schemas.microsoft.com/office/infopath/2007/PartnerControls"/>
    <ds:schemaRef ds:uri="1e081472-37b2-4a20-b6f5-dbe668830b24"/>
    <ds:schemaRef ds:uri="9b24d6de-b1ce-46f0-a59c-eeca30d39b95"/>
  </ds:schemaRefs>
</ds:datastoreItem>
</file>

<file path=customXml/itemProps3.xml><?xml version="1.0" encoding="utf-8"?>
<ds:datastoreItem xmlns:ds="http://schemas.openxmlformats.org/officeDocument/2006/customXml" ds:itemID="{1D73E7A5-48CF-4078-8CB9-4A7DA4346D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24d6de-b1ce-46f0-a59c-eeca30d39b95"/>
    <ds:schemaRef ds:uri="1e081472-37b2-4a20-b6f5-dbe668830b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About</vt:lpstr>
      <vt:lpstr>Workflow</vt:lpstr>
      <vt:lpstr>PFD</vt:lpstr>
      <vt:lpstr>PythonUnitOps</vt:lpstr>
      <vt:lpstr>fc</vt:lpstr>
      <vt:lpstr>fi</vt:lpstr>
      <vt:lpstr>EXCH CALC</vt:lpstr>
      <vt:lpstr>Streams</vt:lpstr>
      <vt:lpstr>SystemStreams</vt:lpstr>
      <vt:lpstr>Components</vt:lpstr>
      <vt:lpstr>UnitOperations</vt:lpstr>
      <vt:lpstr>Flowsheet</vt:lpstr>
      <vt:lpstr>ProcessInputs</vt:lpstr>
      <vt:lpstr>PartitioningCoefficients</vt:lpstr>
      <vt:lpstr>UnitParameters</vt:lpstr>
      <vt:lpstr>FinancialInputs</vt:lpstr>
      <vt:lpstr>CostAdjustment</vt:lpstr>
      <vt:lpstr>EconomicStreams</vt:lpstr>
      <vt:lpstr>OperatingInputs</vt:lpstr>
      <vt:lpstr>DecisionVariables</vt:lpstr>
      <vt:lpstr>_AccessibleVariables</vt:lpstr>
      <vt:lpstr>OptimisationSettings</vt:lpstr>
      <vt:lpstr>MassBalance</vt:lpstr>
      <vt:lpstr>ModelOutputs</vt:lpstr>
      <vt:lpstr>MassBalance (TargetFlow)</vt:lpstr>
      <vt:lpstr>Yields</vt:lpstr>
      <vt:lpstr>CAPEX Breakdown</vt:lpstr>
      <vt:lpstr>OPEX Breakdown</vt:lpstr>
      <vt:lpstr>Energy Breakdown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Syahmeer How</dc:creator>
  <cp:keywords/>
  <dc:description/>
  <cp:lastModifiedBy>Vincent Desaulniers Brousseau</cp:lastModifiedBy>
  <cp:revision/>
  <dcterms:created xsi:type="dcterms:W3CDTF">2025-10-09T21:24:14Z</dcterms:created>
  <dcterms:modified xsi:type="dcterms:W3CDTF">2026-08-03T22:52:26Z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2025-10-09T21:26:17Z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9a355e61-9c28-4ed6-8c0f-1aa8a292f814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  <property fmtid="{D5CDD505-2E9C-101B-9397-08002B2CF9AE}" pid="10" name="ContentTypeId">
    <vt:lpwstr>0x010100BD7D7529FE06E441A94D2FEDC23E377D0094312DBC0BC9914AAB4E5AEF269A494D</vt:lpwstr>
  </property>
  <property fmtid="{D5CDD505-2E9C-101B-9397-08002B2CF9AE}" pid="11" name="MediaServiceImageTags">
    <vt:lpwstr/>
  </property>
</Properties>
</file>