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240" yWindow="320" windowWidth="14810" windowHeight="7800" tabRatio="865" activeTab="2"/>
  </bookViews>
  <sheets>
    <sheet name="Chart2" sheetId="24" r:id="rId1"/>
    <sheet name="Chart1" sheetId="23" r:id="rId2"/>
    <sheet name="持有转售" sheetId="22" r:id="rId3"/>
    <sheet name="净值计算支持表" sheetId="9" r:id="rId4"/>
  </sheets>
  <calcPr calcId="144525"/>
</workbook>
</file>

<file path=xl/calcChain.xml><?xml version="1.0" encoding="utf-8"?>
<calcChain xmlns="http://schemas.openxmlformats.org/spreadsheetml/2006/main">
  <c r="F28" i="22" l="1"/>
  <c r="I16" i="22" l="1"/>
  <c r="M6" i="22" l="1"/>
  <c r="K6" i="22"/>
  <c r="I6" i="22"/>
  <c r="E30" i="22" l="1"/>
  <c r="F12" i="22" l="1"/>
  <c r="F5" i="22"/>
  <c r="B25" i="22" l="1"/>
  <c r="N15" i="22"/>
  <c r="M15" i="22" s="1"/>
  <c r="M16" i="22" s="1"/>
  <c r="L15" i="22"/>
  <c r="K15" i="22" s="1"/>
  <c r="K16" i="22" s="1"/>
  <c r="J15" i="22"/>
  <c r="I15" i="22" s="1"/>
  <c r="E4" i="22" s="1"/>
  <c r="B31" i="22" l="1"/>
  <c r="E8" i="22" s="1"/>
  <c r="C6" i="22"/>
  <c r="G35" i="22"/>
  <c r="G41" i="22" s="1"/>
  <c r="E17" i="22" s="1"/>
  <c r="D30" i="22"/>
  <c r="F29" i="22"/>
  <c r="D29" i="22"/>
  <c r="D28" i="22"/>
  <c r="F27" i="22"/>
  <c r="D27" i="22"/>
  <c r="F26" i="22"/>
  <c r="D26" i="22"/>
  <c r="E9" i="22" s="1"/>
  <c r="F25" i="22"/>
  <c r="D25" i="22"/>
  <c r="C14" i="22"/>
  <c r="C11" i="22"/>
  <c r="E10" i="22"/>
  <c r="B30" i="22"/>
  <c r="G21" i="9" l="1"/>
  <c r="F30" i="22" s="1"/>
  <c r="C4" i="22"/>
  <c r="I18" i="22" l="1"/>
  <c r="C10" i="22"/>
  <c r="C8" i="22"/>
  <c r="F43" i="22"/>
  <c r="C13" i="22"/>
  <c r="C7" i="22" l="1"/>
  <c r="C15" i="22" s="1"/>
  <c r="C16" i="22" s="1"/>
  <c r="E19" i="22" l="1"/>
  <c r="E27" i="22" l="1"/>
  <c r="E25" i="22" l="1"/>
  <c r="E26" i="22" s="1"/>
  <c r="E29" i="22"/>
  <c r="E28" i="22"/>
  <c r="E31" i="22" l="1"/>
  <c r="E20" i="22" s="1"/>
  <c r="C18" i="22" s="1"/>
  <c r="C21" i="22" s="1"/>
  <c r="J1" i="22" s="1"/>
  <c r="G22" i="9" l="1"/>
</calcChain>
</file>

<file path=xl/comments1.xml><?xml version="1.0" encoding="utf-8"?>
<comments xmlns="http://schemas.openxmlformats.org/spreadsheetml/2006/main">
  <authors>
    <author>作者</author>
  </authors>
  <commentList>
    <comment ref="E5" authorId="0">
      <text>
        <r>
          <rPr>
            <b/>
            <sz val="9"/>
            <color indexed="81"/>
            <rFont val="宋体"/>
            <family val="3"/>
            <charset val="134"/>
          </rPr>
          <t>作者:</t>
        </r>
        <r>
          <rPr>
            <sz val="9"/>
            <color indexed="81"/>
            <rFont val="宋体"/>
            <family val="3"/>
            <charset val="134"/>
          </rPr>
          <t xml:space="preserve">
单位是月，指空置的月份</t>
        </r>
      </text>
    </comment>
    <comment ref="I6" authorId="0">
      <text>
        <r>
          <rPr>
            <b/>
            <sz val="9"/>
            <color indexed="81"/>
            <rFont val="宋体"/>
            <family val="3"/>
            <charset val="134"/>
          </rPr>
          <t>作者:</t>
        </r>
        <r>
          <rPr>
            <sz val="9"/>
            <color indexed="81"/>
            <rFont val="宋体"/>
            <family val="3"/>
            <charset val="134"/>
          </rPr>
          <t xml:space="preserve">
默认与估价对象的“评估用途”相同</t>
        </r>
      </text>
    </comment>
  </commentList>
</comments>
</file>

<file path=xl/sharedStrings.xml><?xml version="1.0" encoding="utf-8"?>
<sst xmlns="http://schemas.openxmlformats.org/spreadsheetml/2006/main" count="188" uniqueCount="169">
  <si>
    <t>土地增值税</t>
    <phoneticPr fontId="1" type="noConversion"/>
  </si>
  <si>
    <t>非住房</t>
    <phoneticPr fontId="1" type="noConversion"/>
  </si>
  <si>
    <t>所得税</t>
    <phoneticPr fontId="1" type="noConversion"/>
  </si>
  <si>
    <t>元／m2</t>
  </si>
  <si>
    <t>其他用房</t>
  </si>
  <si>
    <t>企业</t>
    <phoneticPr fontId="1" type="noConversion"/>
  </si>
  <si>
    <t>增值税</t>
    <phoneticPr fontId="1" type="noConversion"/>
  </si>
  <si>
    <t>城市维护建设税、教育费附加、地方教育附加</t>
    <phoneticPr fontId="1" type="noConversion"/>
  </si>
  <si>
    <t>所得税</t>
    <phoneticPr fontId="1" type="noConversion"/>
  </si>
  <si>
    <t>印花税</t>
    <phoneticPr fontId="1" type="noConversion"/>
  </si>
  <si>
    <t>土地增值税</t>
    <phoneticPr fontId="1" type="noConversion"/>
  </si>
  <si>
    <t>交易手续费</t>
    <phoneticPr fontId="1" type="noConversion"/>
  </si>
  <si>
    <t>处置费用</t>
    <phoneticPr fontId="1" type="noConversion"/>
  </si>
  <si>
    <t>个人</t>
    <phoneticPr fontId="1" type="noConversion"/>
  </si>
  <si>
    <t>评估价值（万元）</t>
    <phoneticPr fontId="1" type="noConversion"/>
  </si>
  <si>
    <t>住房</t>
    <phoneticPr fontId="1" type="noConversion"/>
  </si>
  <si>
    <t>非住房</t>
    <phoneticPr fontId="1" type="noConversion"/>
  </si>
  <si>
    <t>是否满2年</t>
    <phoneticPr fontId="1" type="noConversion"/>
  </si>
  <si>
    <t>12%*25%</t>
    <phoneticPr fontId="1" type="noConversion"/>
  </si>
  <si>
    <t>类型</t>
    <phoneticPr fontId="1" type="noConversion"/>
  </si>
  <si>
    <t>个人将购买2年以上（含2年）的住房对外销售的，免征增值税</t>
    <phoneticPr fontId="1" type="noConversion"/>
  </si>
  <si>
    <t>个人将购买不足2年的住房对外销售的，按照5%的征收率全额缴纳增值税</t>
    <phoneticPr fontId="1" type="noConversion"/>
  </si>
  <si>
    <t xml:space="preserve">售购房双方以合同记载金额为计税依据，按“产权转移书据”税目及万分之五的税率计征。 </t>
    <phoneticPr fontId="1" type="noConversion"/>
  </si>
  <si>
    <t>自2008年11月1日起，个人销售或购买住房暂免征收印花税。</t>
    <phoneticPr fontId="1" type="noConversion"/>
  </si>
  <si>
    <t xml:space="preserve">自2008年11月1日起，个人销售住房暂免征收土地增值税。  </t>
    <phoneticPr fontId="1" type="noConversion"/>
  </si>
  <si>
    <t>对单位转让二手房产、地产，按照《中华人民共和国土地增值税暂行条例》及其实施细则以及现行政策规定，计算征收土地增值税，并在二手房产、地产转让前到主管税务机关申报</t>
    <phoneticPr fontId="1" type="noConversion"/>
  </si>
  <si>
    <t>税种</t>
    <phoneticPr fontId="1" type="noConversion"/>
  </si>
  <si>
    <t>市区</t>
    <phoneticPr fontId="1" type="noConversion"/>
  </si>
  <si>
    <t>县镇</t>
    <phoneticPr fontId="1" type="noConversion"/>
  </si>
  <si>
    <t>其他</t>
    <phoneticPr fontId="1" type="noConversion"/>
  </si>
  <si>
    <t>商业</t>
    <phoneticPr fontId="1" type="noConversion"/>
  </si>
  <si>
    <t>办公</t>
    <phoneticPr fontId="1" type="noConversion"/>
  </si>
  <si>
    <t>工业仓储</t>
    <phoneticPr fontId="1" type="noConversion"/>
  </si>
  <si>
    <t>车位车库</t>
    <phoneticPr fontId="1" type="noConversion"/>
  </si>
  <si>
    <t>住宅</t>
    <phoneticPr fontId="1" type="noConversion"/>
  </si>
  <si>
    <t>金额</t>
    <phoneticPr fontId="1" type="noConversion"/>
  </si>
  <si>
    <t>说明</t>
    <phoneticPr fontId="1" type="noConversion"/>
  </si>
  <si>
    <t>税率</t>
    <phoneticPr fontId="1" type="noConversion"/>
  </si>
  <si>
    <t>元／m2</t>
    <phoneticPr fontId="1" type="noConversion"/>
  </si>
  <si>
    <t>自2008年11月1日起，对个人销售或购买住房暂免征收印花税。</t>
    <phoneticPr fontId="1" type="noConversion"/>
  </si>
  <si>
    <t>售购房双方以合同记载金额为计税依据，按“产权转移书据”税目及万分之五的税率计征。</t>
    <phoneticPr fontId="1" type="noConversion"/>
  </si>
  <si>
    <t>个人转让非住宅二手房，单位转让二手房的，按转让收入全额的5％征收土地增值税。</t>
    <phoneticPr fontId="1" type="noConversion"/>
  </si>
  <si>
    <t>个人销售二手房不能核实原值的，按交易总额(增值税不含税收入)的1.5％计征。</t>
    <phoneticPr fontId="1" type="noConversion"/>
  </si>
  <si>
    <t>纳税人转让其取得的不动产，以取得的全部价款和价外费用扣除不动产购置原价或者取得不动产时的作价后的余额为销售额，按照5%的征收率计算应纳税额。</t>
    <phoneticPr fontId="1" type="noConversion"/>
  </si>
  <si>
    <t>以应纳增值税额为计税（费）依据，城市维护建设税按市区7%，县城、镇5%，不在市区、县城或镇的，税率为1%计征。教育费附加按3%的征收率计征。地方教育附加按2%的征收率计征</t>
    <phoneticPr fontId="1" type="noConversion"/>
  </si>
  <si>
    <t>附加税费</t>
    <phoneticPr fontId="1" type="noConversion"/>
  </si>
  <si>
    <t>单位销售二手房，将售房收入并入企业应纳税所得额计算，本次评估因无法取得企业应纳税所得，故暂不计算企业所得税。</t>
    <phoneticPr fontId="1" type="noConversion"/>
  </si>
  <si>
    <t>交易手续费按建筑面积计取，2015年10月15日起，存量住房交易手续费由现行每平方米6元降为每平方米4元，双方各承担50%。</t>
    <phoneticPr fontId="1" type="noConversion"/>
  </si>
  <si>
    <t>个人出售其购买的除住房以外的房屋，按照其转让不动产取得的全部价款和价外费用扣除房屋购置原价后按照5%的征收率全额缴纳增值税。</t>
    <phoneticPr fontId="1" type="noConversion"/>
  </si>
  <si>
    <t>是</t>
  </si>
  <si>
    <t>市区</t>
  </si>
  <si>
    <t>序号</t>
  </si>
  <si>
    <t>项目名称</t>
  </si>
  <si>
    <t>备    注</t>
  </si>
  <si>
    <t>（一）</t>
  </si>
  <si>
    <t>年有效毛收入</t>
    <phoneticPr fontId="1" type="noConversion"/>
  </si>
  <si>
    <t>①</t>
  </si>
  <si>
    <t>②</t>
  </si>
  <si>
    <t>空置率</t>
    <phoneticPr fontId="1" type="noConversion"/>
  </si>
  <si>
    <t>③</t>
  </si>
  <si>
    <t>其他收入</t>
    <phoneticPr fontId="1" type="noConversion"/>
  </si>
  <si>
    <t>年运营费用</t>
  </si>
  <si>
    <t>保险费率</t>
    <phoneticPr fontId="1" type="noConversion"/>
  </si>
  <si>
    <t>④</t>
  </si>
  <si>
    <t>维修费率</t>
    <phoneticPr fontId="1" type="noConversion"/>
  </si>
  <si>
    <t>管理费率</t>
    <phoneticPr fontId="1" type="noConversion"/>
  </si>
  <si>
    <t>（五）</t>
  </si>
  <si>
    <t>（六）</t>
  </si>
  <si>
    <t>持有期收益</t>
    <phoneticPr fontId="1" type="noConversion"/>
  </si>
  <si>
    <t>（七）</t>
  </si>
  <si>
    <t>未来价格每年上涨率b</t>
    <phoneticPr fontId="1" type="noConversion"/>
  </si>
  <si>
    <t>期末转售收益Vt(元/平方米)</t>
    <phoneticPr fontId="1" type="noConversion"/>
  </si>
  <si>
    <t>期末转售价格</t>
    <phoneticPr fontId="1" type="noConversion"/>
  </si>
  <si>
    <t>转售成本</t>
    <phoneticPr fontId="1" type="noConversion"/>
  </si>
  <si>
    <t>收益价值V</t>
    <phoneticPr fontId="1" type="noConversion"/>
  </si>
  <si>
    <t>期末转售价格-转售成本</t>
    <phoneticPr fontId="1" type="noConversion"/>
  </si>
  <si>
    <t>V*(1+b)^t</t>
    <phoneticPr fontId="1" type="noConversion"/>
  </si>
  <si>
    <t>V=A/Y*[1-1/(1+Y)^t]+期末转售收益/(1+Y)^t</t>
    <phoneticPr fontId="1" type="noConversion"/>
  </si>
  <si>
    <t>（四）</t>
    <phoneticPr fontId="1" type="noConversion"/>
  </si>
  <si>
    <t>报酬率求取表</t>
    <phoneticPr fontId="12" type="noConversion"/>
  </si>
  <si>
    <t>序号</t>
    <phoneticPr fontId="12" type="noConversion"/>
  </si>
  <si>
    <t>项目</t>
    <phoneticPr fontId="12" type="noConversion"/>
  </si>
  <si>
    <t>估价对象取值</t>
    <phoneticPr fontId="12" type="noConversion"/>
  </si>
  <si>
    <t>投资风险补偿率</t>
    <phoneticPr fontId="12" type="noConversion"/>
  </si>
  <si>
    <t>管理负担补偿率</t>
    <phoneticPr fontId="12" type="noConversion"/>
  </si>
  <si>
    <t>缺乏流动性补偿率</t>
    <phoneticPr fontId="12" type="noConversion"/>
  </si>
  <si>
    <t>易于获得融资的优惠率</t>
    <phoneticPr fontId="12" type="noConversion"/>
  </si>
  <si>
    <t>所得税抵扣的优惠率</t>
    <phoneticPr fontId="12" type="noConversion"/>
  </si>
  <si>
    <t>合计</t>
    <phoneticPr fontId="12" type="noConversion"/>
  </si>
  <si>
    <t>住宅</t>
  </si>
  <si>
    <t>单价</t>
    <phoneticPr fontId="7" type="noConversion"/>
  </si>
  <si>
    <t>参数名称</t>
    <phoneticPr fontId="1" type="noConversion"/>
  </si>
  <si>
    <t>参数</t>
    <phoneticPr fontId="1" type="noConversion"/>
  </si>
  <si>
    <t>（二）</t>
    <phoneticPr fontId="1" type="noConversion"/>
  </si>
  <si>
    <t>房产税率</t>
    <phoneticPr fontId="1" type="noConversion"/>
  </si>
  <si>
    <t>重置价×保险费率</t>
    <phoneticPr fontId="1" type="noConversion"/>
  </si>
  <si>
    <t>房屋保险费</t>
    <phoneticPr fontId="1" type="noConversion"/>
  </si>
  <si>
    <t>重置价格×维修费率</t>
    <phoneticPr fontId="1" type="noConversion"/>
  </si>
  <si>
    <t>物业服务及管理费</t>
    <phoneticPr fontId="1" type="noConversion"/>
  </si>
  <si>
    <t>年有效毛收入(含税）×管理费率</t>
    <phoneticPr fontId="1" type="noConversion"/>
  </si>
  <si>
    <t>维修及水电费</t>
    <phoneticPr fontId="1" type="noConversion"/>
  </si>
  <si>
    <t>年净收益（A）</t>
    <phoneticPr fontId="1" type="noConversion"/>
  </si>
  <si>
    <t>（三）</t>
    <phoneticPr fontId="1" type="noConversion"/>
  </si>
  <si>
    <t>（一）+（二）-（三）</t>
    <phoneticPr fontId="1" type="noConversion"/>
  </si>
  <si>
    <t>附加税率</t>
    <phoneticPr fontId="1" type="noConversion"/>
  </si>
  <si>
    <t>月租金*12*（1-空置率）</t>
    <phoneticPr fontId="1" type="noConversion"/>
  </si>
  <si>
    <t>合计</t>
    <phoneticPr fontId="1" type="noConversion"/>
  </si>
  <si>
    <t>持有期t</t>
    <phoneticPr fontId="1" type="noConversion"/>
  </si>
  <si>
    <t>A/Y*[1-1/(1+Y)^t]</t>
    <phoneticPr fontId="1" type="noConversion"/>
  </si>
  <si>
    <t>报酬率(Y)</t>
    <phoneticPr fontId="1" type="noConversion"/>
  </si>
  <si>
    <t>一年存款利率</t>
    <phoneticPr fontId="1" type="noConversion"/>
  </si>
  <si>
    <t>重置价</t>
    <phoneticPr fontId="1" type="noConversion"/>
  </si>
  <si>
    <t>租赁增值税征收率</t>
    <phoneticPr fontId="1" type="noConversion"/>
  </si>
  <si>
    <t>建筑结构</t>
  </si>
  <si>
    <t>普通装修</t>
  </si>
  <si>
    <t>用途</t>
  </si>
  <si>
    <t>个人</t>
  </si>
  <si>
    <r>
      <t>可比实例A</t>
    </r>
    <r>
      <rPr>
        <vertAlign val="subscript"/>
        <sz val="10.5"/>
        <color theme="1"/>
        <rFont val="宋体"/>
        <family val="3"/>
        <charset val="134"/>
      </rPr>
      <t>2</t>
    </r>
  </si>
  <si>
    <r>
      <t>可比实例B</t>
    </r>
    <r>
      <rPr>
        <vertAlign val="subscript"/>
        <sz val="10.5"/>
        <color theme="1"/>
        <rFont val="宋体"/>
        <family val="3"/>
        <charset val="134"/>
      </rPr>
      <t>2</t>
    </r>
  </si>
  <si>
    <r>
      <t>可比实例C</t>
    </r>
    <r>
      <rPr>
        <vertAlign val="subscript"/>
        <sz val="10.5"/>
        <color theme="1"/>
        <rFont val="宋体"/>
        <family val="3"/>
        <charset val="134"/>
      </rPr>
      <t>2</t>
    </r>
  </si>
  <si>
    <t>银行家园</t>
  </si>
  <si>
    <t>租金单价</t>
  </si>
  <si>
    <t>南北不通透的朝南套</t>
  </si>
  <si>
    <t>南北不通透的朝西套</t>
  </si>
  <si>
    <t>第9层/19层（含地下1层）</t>
  </si>
  <si>
    <t>第12层/19层（含地下1层）</t>
  </si>
  <si>
    <t>第16层/19层（含地下1层）</t>
  </si>
  <si>
    <t>齐全</t>
  </si>
  <si>
    <t>建成年份</t>
  </si>
  <si>
    <t>2002年</t>
  </si>
  <si>
    <t>平层</t>
    <phoneticPr fontId="1" type="noConversion"/>
  </si>
  <si>
    <t>钢混结构</t>
    <phoneticPr fontId="1" type="noConversion"/>
  </si>
  <si>
    <t>小计</t>
    <phoneticPr fontId="1" type="noConversion"/>
  </si>
  <si>
    <t>调整系数</t>
    <phoneticPr fontId="1" type="noConversion"/>
  </si>
  <si>
    <t>钢混结构</t>
    <phoneticPr fontId="1" type="noConversion"/>
  </si>
  <si>
    <t>平层</t>
    <phoneticPr fontId="1" type="noConversion"/>
  </si>
  <si>
    <t>租金计算</t>
    <phoneticPr fontId="1" type="noConversion"/>
  </si>
  <si>
    <t>估价对象</t>
    <phoneticPr fontId="1" type="noConversion"/>
  </si>
  <si>
    <t>不计装修</t>
    <phoneticPr fontId="1" type="noConversion"/>
  </si>
  <si>
    <t>不计</t>
    <phoneticPr fontId="1" type="noConversion"/>
  </si>
  <si>
    <t>增值税及附加</t>
    <phoneticPr fontId="1" type="noConversion"/>
  </si>
  <si>
    <t>房产税</t>
    <phoneticPr fontId="1" type="noConversion"/>
  </si>
  <si>
    <t>（一）÷（1+5%）×增值税率×（1+附加税率）</t>
    <phoneticPr fontId="1" type="noConversion"/>
  </si>
  <si>
    <t>无风险报酬率(一年期存款基准利率)</t>
    <phoneticPr fontId="12" type="noConversion"/>
  </si>
  <si>
    <t>权属人</t>
    <phoneticPr fontId="1" type="noConversion"/>
  </si>
  <si>
    <t>所在区域</t>
    <phoneticPr fontId="1" type="noConversion"/>
  </si>
  <si>
    <t>月租金</t>
    <phoneticPr fontId="1" type="noConversion"/>
  </si>
  <si>
    <t>住宅</t>
    <phoneticPr fontId="1" type="noConversion"/>
  </si>
  <si>
    <t>红色部分允许修改，但只有绿底部分是经常需要修改，因为是持有5年以上再转售，“是否满2年”一般固定选“是”</t>
    <phoneticPr fontId="1" type="noConversion"/>
  </si>
  <si>
    <t>增值税起征点</t>
    <phoneticPr fontId="1" type="noConversion"/>
  </si>
  <si>
    <t>是否满2年</t>
    <phoneticPr fontId="1" type="noConversion"/>
  </si>
  <si>
    <t>出租增值税率</t>
    <phoneticPr fontId="1" type="noConversion"/>
  </si>
  <si>
    <t>个人是否免征</t>
    <phoneticPr fontId="1" type="noConversion"/>
  </si>
  <si>
    <t>物业类型</t>
    <phoneticPr fontId="1" type="noConversion"/>
  </si>
  <si>
    <t>建筑面积</t>
    <phoneticPr fontId="1" type="noConversion"/>
  </si>
  <si>
    <t>（比较法计算结果）</t>
    <phoneticPr fontId="1" type="noConversion"/>
  </si>
  <si>
    <t>钢混结构</t>
    <phoneticPr fontId="1" type="noConversion"/>
  </si>
  <si>
    <t>西南</t>
    <phoneticPr fontId="1" type="noConversion"/>
  </si>
  <si>
    <t>夹层</t>
    <phoneticPr fontId="1" type="noConversion"/>
  </si>
  <si>
    <t>第2层/7层（含跃层）</t>
  </si>
  <si>
    <t>小区</t>
    <phoneticPr fontId="1" type="noConversion"/>
  </si>
  <si>
    <t>年收入</t>
    <phoneticPr fontId="1" type="noConversion"/>
  </si>
  <si>
    <t>印花税</t>
    <phoneticPr fontId="1" type="noConversion"/>
  </si>
  <si>
    <t>朝向</t>
    <phoneticPr fontId="1" type="noConversion"/>
  </si>
  <si>
    <t>层次/总层数</t>
    <phoneticPr fontId="1" type="noConversion"/>
  </si>
  <si>
    <t>室内设备</t>
    <phoneticPr fontId="1" type="noConversion"/>
  </si>
  <si>
    <t>空间布局</t>
    <phoneticPr fontId="1" type="noConversion"/>
  </si>
  <si>
    <t>规模</t>
    <phoneticPr fontId="1" type="noConversion"/>
  </si>
  <si>
    <t>室内装修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</si>
</sst>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
    <numFmt numFmtId="177" formatCode="0.00_ "/>
    <numFmt numFmtId="178" formatCode="0.0_ "/>
    <numFmt numFmtId="179" formatCode="0_ "/>
  </numFmts>
  <fonts count="24" x14ac:knownFonts="1">
    <font>
      <sz val="11"/>
      <color theme="1"/>
      <name val="宋体"/>
      <family val="2"/>
      <scheme val="minor"/>
    </font>
    <font>
      <sz val="9"/>
      <name val="宋体"/>
      <family val="3"/>
      <charset val="134"/>
      <scheme val="minor"/>
    </font>
    <font>
      <sz val="11"/>
      <color theme="1"/>
      <name val="宋体"/>
      <family val="2"/>
      <scheme val="minor"/>
    </font>
    <font>
      <sz val="11"/>
      <color rgb="FFFF0000"/>
      <name val="宋体"/>
      <family val="2"/>
      <scheme val="minor"/>
    </font>
    <font>
      <b/>
      <sz val="11"/>
      <color theme="1"/>
      <name val="仿宋"/>
      <family val="3"/>
      <charset val="134"/>
    </font>
    <font>
      <sz val="11"/>
      <color theme="1"/>
      <name val="楷体"/>
      <family val="3"/>
      <charset val="134"/>
    </font>
    <font>
      <b/>
      <sz val="10.5"/>
      <name val="仿宋"/>
      <family val="3"/>
      <charset val="134"/>
    </font>
    <font>
      <sz val="9"/>
      <name val="宋体"/>
      <family val="3"/>
      <charset val="134"/>
    </font>
    <font>
      <sz val="10.5"/>
      <name val="仿宋"/>
      <family val="3"/>
      <charset val="134"/>
    </font>
    <font>
      <sz val="10.5"/>
      <color rgb="FFFF0000"/>
      <name val="仿宋"/>
      <family val="3"/>
      <charset val="134"/>
    </font>
    <font>
      <b/>
      <sz val="9"/>
      <color indexed="81"/>
      <name val="宋体"/>
      <family val="3"/>
      <charset val="134"/>
    </font>
    <font>
      <sz val="9"/>
      <color indexed="81"/>
      <name val="宋体"/>
      <family val="3"/>
      <charset val="134"/>
    </font>
    <font>
      <sz val="9"/>
      <name val="宋体"/>
      <family val="3"/>
      <charset val="134"/>
    </font>
    <font>
      <sz val="12"/>
      <name val="楷体"/>
      <family val="3"/>
      <charset val="134"/>
    </font>
    <font>
      <sz val="10.5"/>
      <color theme="1"/>
      <name val="仿宋"/>
      <family val="3"/>
      <charset val="134"/>
    </font>
    <font>
      <sz val="10.5"/>
      <color theme="1"/>
      <name val="宋体"/>
      <family val="2"/>
      <scheme val="minor"/>
    </font>
    <font>
      <sz val="10.5"/>
      <color theme="1"/>
      <name val="宋体"/>
      <family val="3"/>
      <charset val="134"/>
    </font>
    <font>
      <sz val="10"/>
      <color theme="1"/>
      <name val="宋体"/>
      <family val="3"/>
      <charset val="134"/>
      <scheme val="minor"/>
    </font>
    <font>
      <sz val="10"/>
      <color theme="1"/>
      <name val="宋体"/>
      <family val="2"/>
      <scheme val="minor"/>
    </font>
    <font>
      <vertAlign val="subscript"/>
      <sz val="10.5"/>
      <color theme="1"/>
      <name val="宋体"/>
      <family val="3"/>
      <charset val="134"/>
    </font>
    <font>
      <b/>
      <sz val="10.5"/>
      <color rgb="FFFF0000"/>
      <name val="仿宋"/>
      <family val="3"/>
      <charset val="134"/>
    </font>
    <font>
      <sz val="16"/>
      <color theme="1"/>
      <name val="宋体"/>
      <family val="2"/>
      <scheme val="minor"/>
    </font>
    <font>
      <sz val="16"/>
      <color theme="1"/>
      <name val="宋体"/>
      <family val="3"/>
      <charset val="134"/>
      <scheme val="minor"/>
    </font>
    <font>
      <b/>
      <sz val="12"/>
      <color rgb="FFFF0000"/>
      <name val="仿宋"/>
      <family val="3"/>
      <charset val="134"/>
    </font>
  </fonts>
  <fills count="7">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s>
  <borders count="22">
    <border>
      <left/>
      <right/>
      <top/>
      <bottom/>
      <diagonal/>
    </border>
    <border>
      <left style="thin">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auto="1"/>
      </right>
      <top/>
      <bottom/>
      <diagonal/>
    </border>
  </borders>
  <cellStyleXfs count="2">
    <xf numFmtId="0" fontId="0" fillId="0" borderId="0"/>
    <xf numFmtId="9" fontId="2" fillId="0" borderId="0" applyFont="0" applyFill="0" applyBorder="0" applyAlignment="0" applyProtection="0">
      <alignment vertical="center"/>
    </xf>
  </cellStyleXfs>
  <cellXfs count="111">
    <xf numFmtId="0" fontId="0" fillId="0" borderId="0" xfId="0"/>
    <xf numFmtId="0" fontId="0" fillId="0" borderId="0" xfId="0" applyAlignment="1">
      <alignment wrapText="1"/>
    </xf>
    <xf numFmtId="0" fontId="0" fillId="0" borderId="2" xfId="0" applyBorder="1"/>
    <xf numFmtId="0" fontId="0" fillId="2" borderId="3" xfId="0" applyFill="1" applyBorder="1" applyAlignment="1">
      <alignment horizontal="center"/>
    </xf>
    <xf numFmtId="0" fontId="4" fillId="0" borderId="7"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5" fillId="0" borderId="6" xfId="0" applyFont="1" applyBorder="1" applyAlignment="1">
      <alignment horizontal="center" vertical="center" wrapText="1"/>
    </xf>
    <xf numFmtId="9" fontId="5" fillId="0" borderId="3" xfId="1" applyNumberFormat="1" applyFont="1" applyBorder="1" applyAlignment="1">
      <alignment horizontal="center" vertical="center" wrapText="1"/>
    </xf>
    <xf numFmtId="0" fontId="5" fillId="0" borderId="3" xfId="0" applyFont="1" applyBorder="1" applyAlignment="1">
      <alignment horizontal="center" vertical="center" wrapText="1"/>
    </xf>
    <xf numFmtId="0" fontId="5" fillId="0" borderId="5" xfId="0" applyFont="1" applyBorder="1" applyAlignment="1">
      <alignment horizontal="left" vertical="center" wrapText="1"/>
    </xf>
    <xf numFmtId="176" fontId="5" fillId="0" borderId="3" xfId="1" applyNumberFormat="1" applyFont="1" applyBorder="1" applyAlignment="1">
      <alignment horizontal="center" vertical="center" wrapText="1"/>
    </xf>
    <xf numFmtId="10" fontId="5" fillId="0" borderId="3" xfId="1" applyNumberFormat="1" applyFont="1" applyBorder="1" applyAlignment="1">
      <alignment horizontal="center" vertical="center" wrapText="1"/>
    </xf>
    <xf numFmtId="177" fontId="8" fillId="0" borderId="3" xfId="0" applyNumberFormat="1" applyFont="1" applyBorder="1" applyAlignment="1">
      <alignment horizontal="center" vertical="center" wrapText="1"/>
    </xf>
    <xf numFmtId="0" fontId="0" fillId="0" borderId="0" xfId="0" applyAlignment="1">
      <alignment horizontal="center" vertical="center" wrapText="1"/>
    </xf>
    <xf numFmtId="178" fontId="8" fillId="0" borderId="3" xfId="0" applyNumberFormat="1" applyFont="1" applyBorder="1" applyAlignment="1">
      <alignment horizontal="center" vertical="center" wrapText="1"/>
    </xf>
    <xf numFmtId="179" fontId="8" fillId="0" borderId="3" xfId="0" applyNumberFormat="1" applyFont="1" applyBorder="1" applyAlignment="1">
      <alignment horizontal="center" vertical="center" wrapText="1"/>
    </xf>
    <xf numFmtId="0" fontId="6" fillId="0" borderId="7" xfId="0" applyFont="1" applyBorder="1" applyAlignment="1">
      <alignment horizontal="center" vertical="center" wrapText="1"/>
    </xf>
    <xf numFmtId="0" fontId="6" fillId="0" borderId="1" xfId="0" applyFont="1" applyBorder="1" applyAlignment="1">
      <alignment horizontal="center" vertical="center" wrapText="1"/>
    </xf>
    <xf numFmtId="0" fontId="6" fillId="0" borderId="8" xfId="0" applyFont="1" applyBorder="1" applyAlignment="1">
      <alignment horizontal="center" vertical="center" wrapText="1"/>
    </xf>
    <xf numFmtId="0" fontId="8" fillId="0" borderId="6" xfId="0" applyFont="1" applyBorder="1" applyAlignment="1">
      <alignment horizontal="center" vertical="center" wrapText="1"/>
    </xf>
    <xf numFmtId="0" fontId="8" fillId="0" borderId="9" xfId="0" applyFont="1" applyBorder="1" applyAlignment="1">
      <alignment horizontal="center" vertical="center" wrapText="1"/>
    </xf>
    <xf numFmtId="178" fontId="8" fillId="0" borderId="4" xfId="0" applyNumberFormat="1" applyFont="1" applyBorder="1" applyAlignment="1">
      <alignment horizontal="center" vertical="center" wrapText="1"/>
    </xf>
    <xf numFmtId="0" fontId="0" fillId="0" borderId="3" xfId="0" applyBorder="1" applyAlignment="1">
      <alignment horizontal="center" vertical="center"/>
    </xf>
    <xf numFmtId="0" fontId="4" fillId="0" borderId="11" xfId="0" applyFont="1" applyBorder="1" applyAlignment="1">
      <alignment horizontal="center" vertical="center" wrapText="1"/>
    </xf>
    <xf numFmtId="0" fontId="4" fillId="0" borderId="9" xfId="0" applyFont="1" applyBorder="1" applyAlignment="1">
      <alignment horizontal="center" vertical="center" wrapText="1"/>
    </xf>
    <xf numFmtId="0" fontId="0" fillId="0" borderId="4" xfId="0" applyFont="1" applyBorder="1" applyAlignment="1">
      <alignment horizontal="center" vertical="center" wrapText="1"/>
    </xf>
    <xf numFmtId="0" fontId="4" fillId="0" borderId="10" xfId="0" applyFont="1" applyBorder="1" applyAlignment="1">
      <alignment horizontal="center" vertical="center" wrapText="1"/>
    </xf>
    <xf numFmtId="178" fontId="0" fillId="0" borderId="0" xfId="0" applyNumberFormat="1" applyAlignment="1">
      <alignment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13" fillId="0" borderId="3" xfId="0" applyFont="1" applyBorder="1" applyAlignment="1">
      <alignment horizontal="center" wrapText="1"/>
    </xf>
    <xf numFmtId="10" fontId="5" fillId="0" borderId="5" xfId="0" applyNumberFormat="1" applyFont="1" applyBorder="1" applyAlignment="1">
      <alignment horizontal="center" wrapText="1"/>
    </xf>
    <xf numFmtId="0" fontId="5" fillId="0" borderId="9" xfId="0" applyFont="1" applyBorder="1" applyAlignment="1">
      <alignment horizontal="center" wrapText="1"/>
    </xf>
    <xf numFmtId="0" fontId="5" fillId="0" borderId="4" xfId="0" applyFont="1" applyBorder="1" applyAlignment="1">
      <alignment horizontal="center" wrapText="1"/>
    </xf>
    <xf numFmtId="10" fontId="5" fillId="0" borderId="10" xfId="0" applyNumberFormat="1" applyFont="1" applyBorder="1" applyAlignment="1">
      <alignment horizontal="center" wrapText="1"/>
    </xf>
    <xf numFmtId="0" fontId="0" fillId="0" borderId="4" xfId="0" applyBorder="1" applyAlignment="1">
      <alignment wrapText="1"/>
    </xf>
    <xf numFmtId="10" fontId="14" fillId="0" borderId="3" xfId="1" applyNumberFormat="1" applyFont="1" applyBorder="1" applyAlignment="1">
      <alignment horizontal="center" vertical="center" wrapText="1"/>
    </xf>
    <xf numFmtId="177" fontId="0" fillId="0" borderId="0" xfId="0" applyNumberFormat="1" applyAlignment="1">
      <alignment wrapText="1"/>
    </xf>
    <xf numFmtId="0" fontId="14" fillId="0" borderId="0" xfId="0" applyFont="1" applyAlignment="1">
      <alignment horizontal="center" vertical="center" wrapText="1"/>
    </xf>
    <xf numFmtId="0" fontId="0" fillId="0" borderId="14" xfId="0" applyBorder="1"/>
    <xf numFmtId="0" fontId="0" fillId="0" borderId="1" xfId="0" applyBorder="1" applyAlignment="1">
      <alignment horizontal="center" vertical="center"/>
    </xf>
    <xf numFmtId="0" fontId="0" fillId="2" borderId="15" xfId="0" applyFill="1" applyBorder="1" applyAlignment="1">
      <alignment horizontal="center"/>
    </xf>
    <xf numFmtId="0" fontId="0" fillId="2" borderId="16" xfId="0" applyFill="1" applyBorder="1" applyAlignment="1">
      <alignment horizontal="center"/>
    </xf>
    <xf numFmtId="0" fontId="0" fillId="0" borderId="17" xfId="0" applyBorder="1"/>
    <xf numFmtId="0" fontId="0" fillId="0" borderId="4" xfId="0" applyBorder="1" applyAlignment="1">
      <alignment horizontal="center"/>
    </xf>
    <xf numFmtId="0" fontId="0" fillId="0" borderId="18" xfId="0" applyBorder="1" applyAlignment="1">
      <alignment horizontal="center"/>
    </xf>
    <xf numFmtId="178" fontId="5" fillId="0" borderId="3" xfId="0" applyNumberFormat="1" applyFont="1" applyBorder="1" applyAlignment="1">
      <alignment horizontal="center" vertical="center" wrapText="1"/>
    </xf>
    <xf numFmtId="10" fontId="9" fillId="3" borderId="3" xfId="1" applyNumberFormat="1" applyFont="1" applyFill="1" applyBorder="1" applyAlignment="1" applyProtection="1">
      <alignment horizontal="center" vertical="center" wrapText="1"/>
      <protection locked="0"/>
    </xf>
    <xf numFmtId="179" fontId="9" fillId="3" borderId="3" xfId="1" applyNumberFormat="1" applyFont="1" applyFill="1" applyBorder="1" applyAlignment="1" applyProtection="1">
      <alignment horizontal="center" vertical="center" wrapText="1"/>
      <protection locked="0"/>
    </xf>
    <xf numFmtId="0" fontId="0" fillId="0" borderId="7" xfId="0" applyBorder="1"/>
    <xf numFmtId="0" fontId="0" fillId="0" borderId="5" xfId="0" applyBorder="1" applyAlignment="1">
      <alignment horizontal="center" vertical="center"/>
    </xf>
    <xf numFmtId="10" fontId="0" fillId="0" borderId="3" xfId="1" applyNumberFormat="1" applyFont="1" applyBorder="1" applyAlignment="1">
      <alignment horizontal="center" vertical="center"/>
    </xf>
    <xf numFmtId="10" fontId="0" fillId="0" borderId="5" xfId="1" applyNumberFormat="1" applyFont="1" applyBorder="1" applyAlignment="1">
      <alignment horizontal="center" vertical="center"/>
    </xf>
    <xf numFmtId="10" fontId="0" fillId="0" borderId="4" xfId="1" applyNumberFormat="1" applyFont="1" applyBorder="1" applyAlignment="1">
      <alignment horizontal="center" vertical="center"/>
    </xf>
    <xf numFmtId="176" fontId="0" fillId="0" borderId="4" xfId="1" applyNumberFormat="1" applyFont="1" applyBorder="1" applyAlignment="1">
      <alignment horizontal="center" vertical="center"/>
    </xf>
    <xf numFmtId="176" fontId="0" fillId="0" borderId="10" xfId="1" applyNumberFormat="1" applyFont="1" applyBorder="1" applyAlignment="1">
      <alignment horizontal="center" vertical="center"/>
    </xf>
    <xf numFmtId="0" fontId="0" fillId="0" borderId="6" xfId="0" applyBorder="1" applyAlignment="1">
      <alignment vertical="center"/>
    </xf>
    <xf numFmtId="0" fontId="0" fillId="0" borderId="9" xfId="0" applyBorder="1" applyAlignment="1">
      <alignment vertical="center"/>
    </xf>
    <xf numFmtId="0" fontId="4" fillId="0" borderId="0" xfId="0" applyFont="1" applyBorder="1" applyAlignment="1">
      <alignment horizontal="center" vertical="center" wrapText="1"/>
    </xf>
    <xf numFmtId="0" fontId="0" fillId="0" borderId="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5" xfId="0" applyFont="1" applyBorder="1" applyAlignment="1">
      <alignment horizontal="center" vertical="center" wrapText="1"/>
    </xf>
    <xf numFmtId="0" fontId="14"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4" fillId="0" borderId="5" xfId="0" applyFont="1" applyBorder="1" applyAlignment="1">
      <alignment horizontal="center" vertical="center" wrapText="1"/>
    </xf>
    <xf numFmtId="0" fontId="8" fillId="0" borderId="5" xfId="0" quotePrefix="1" applyFont="1" applyBorder="1" applyAlignment="1">
      <alignment horizontal="center" vertical="center" wrapText="1"/>
    </xf>
    <xf numFmtId="0" fontId="15" fillId="0" borderId="5" xfId="0" applyFont="1" applyBorder="1" applyAlignment="1">
      <alignment horizontal="center" vertical="center" wrapText="1"/>
    </xf>
    <xf numFmtId="0" fontId="8" fillId="0" borderId="4" xfId="0" applyFont="1" applyBorder="1" applyAlignment="1">
      <alignment horizontal="center" vertical="center" wrapText="1"/>
    </xf>
    <xf numFmtId="0" fontId="0" fillId="0" borderId="4" xfId="0" applyBorder="1" applyAlignment="1">
      <alignment horizontal="center" vertical="center" wrapText="1"/>
    </xf>
    <xf numFmtId="0" fontId="8" fillId="0" borderId="10"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0" fillId="0" borderId="16" xfId="0" applyBorder="1" applyAlignment="1">
      <alignment horizontal="center" vertical="center" wrapText="1"/>
    </xf>
    <xf numFmtId="179" fontId="14" fillId="3" borderId="3" xfId="1" applyNumberFormat="1" applyFont="1" applyFill="1" applyBorder="1" applyAlignment="1" applyProtection="1">
      <alignment horizontal="center" vertical="center" wrapText="1"/>
      <protection locked="0"/>
    </xf>
    <xf numFmtId="179" fontId="14" fillId="3" borderId="16" xfId="1" applyNumberFormat="1" applyFont="1" applyFill="1" applyBorder="1" applyAlignment="1" applyProtection="1">
      <alignment horizontal="center" vertical="center" wrapText="1"/>
      <protection locked="0"/>
    </xf>
    <xf numFmtId="0" fontId="18" fillId="0" borderId="2"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18" xfId="0" applyFont="1" applyBorder="1" applyAlignment="1">
      <alignment horizontal="center" vertical="center" wrapText="1"/>
    </xf>
    <xf numFmtId="177" fontId="0" fillId="0" borderId="0" xfId="0" applyNumberFormat="1" applyAlignment="1">
      <alignment horizontal="center" vertical="center" wrapText="1"/>
    </xf>
    <xf numFmtId="0" fontId="0" fillId="0" borderId="0" xfId="0" applyAlignment="1"/>
    <xf numFmtId="10" fontId="14" fillId="0" borderId="3" xfId="1" applyNumberFormat="1" applyFont="1" applyFill="1" applyBorder="1" applyAlignment="1">
      <alignment horizontal="center" vertical="center" wrapText="1"/>
    </xf>
    <xf numFmtId="0" fontId="8" fillId="0" borderId="3" xfId="0" applyFont="1" applyFill="1" applyBorder="1" applyAlignment="1" applyProtection="1">
      <alignment horizontal="center" vertical="center" wrapText="1"/>
      <protection locked="0"/>
    </xf>
    <xf numFmtId="0" fontId="9" fillId="6" borderId="3" xfId="0" applyFont="1" applyFill="1" applyBorder="1" applyAlignment="1" applyProtection="1">
      <alignment horizontal="center" vertical="center" wrapText="1"/>
      <protection locked="0"/>
    </xf>
    <xf numFmtId="10" fontId="9" fillId="6" borderId="12" xfId="1" applyNumberFormat="1" applyFont="1" applyFill="1" applyBorder="1" applyAlignment="1" applyProtection="1">
      <alignment horizontal="center" vertical="center" wrapText="1"/>
      <protection locked="0"/>
    </xf>
    <xf numFmtId="179" fontId="14" fillId="6" borderId="3" xfId="1" applyNumberFormat="1" applyFont="1" applyFill="1" applyBorder="1" applyAlignment="1" applyProtection="1">
      <alignment horizontal="center" vertical="center" wrapText="1"/>
      <protection locked="0"/>
    </xf>
    <xf numFmtId="177" fontId="14" fillId="6" borderId="3" xfId="1" applyNumberFormat="1" applyFont="1" applyFill="1" applyBorder="1" applyAlignment="1" applyProtection="1">
      <alignment horizontal="center" vertical="center" wrapText="1"/>
      <protection locked="0"/>
    </xf>
    <xf numFmtId="179" fontId="14" fillId="6" borderId="16" xfId="1" applyNumberFormat="1" applyFont="1" applyFill="1" applyBorder="1" applyAlignment="1" applyProtection="1">
      <alignment horizontal="center" vertical="center" wrapText="1"/>
      <protection locked="0"/>
    </xf>
    <xf numFmtId="0" fontId="8" fillId="0" borderId="20" xfId="0" applyFont="1" applyBorder="1" applyAlignment="1">
      <alignment horizontal="center" vertical="center" wrapText="1"/>
    </xf>
    <xf numFmtId="0" fontId="9" fillId="4" borderId="20" xfId="0" applyFont="1" applyFill="1" applyBorder="1" applyAlignment="1" applyProtection="1">
      <alignment horizontal="center" vertical="center" wrapText="1"/>
      <protection locked="0"/>
    </xf>
    <xf numFmtId="179" fontId="20" fillId="3" borderId="20" xfId="0" applyNumberFormat="1" applyFont="1" applyFill="1" applyBorder="1" applyAlignment="1" applyProtection="1">
      <alignment horizontal="center" vertical="center" wrapText="1"/>
      <protection locked="0"/>
    </xf>
    <xf numFmtId="0" fontId="9" fillId="6" borderId="20" xfId="0" applyFont="1" applyFill="1" applyBorder="1" applyAlignment="1" applyProtection="1">
      <alignment horizontal="center" vertical="center" wrapText="1"/>
      <protection locked="0"/>
    </xf>
    <xf numFmtId="0" fontId="9" fillId="3" borderId="20" xfId="0" applyFont="1" applyFill="1" applyBorder="1" applyAlignment="1" applyProtection="1">
      <alignment horizontal="center" vertical="center" wrapText="1"/>
      <protection locked="0"/>
    </xf>
    <xf numFmtId="9" fontId="9" fillId="0" borderId="20" xfId="1" applyFont="1" applyFill="1" applyBorder="1" applyAlignment="1" applyProtection="1">
      <alignment horizontal="center" vertical="center" wrapText="1"/>
      <protection locked="0"/>
    </xf>
    <xf numFmtId="0" fontId="0" fillId="5" borderId="19" xfId="0" applyFill="1" applyBorder="1"/>
    <xf numFmtId="0" fontId="3" fillId="5" borderId="19" xfId="0" applyFont="1" applyFill="1" applyBorder="1"/>
    <xf numFmtId="10" fontId="8" fillId="4" borderId="5" xfId="1" applyNumberFormat="1" applyFont="1" applyFill="1" applyBorder="1" applyAlignment="1" applyProtection="1">
      <alignment horizontal="center" vertical="center" wrapText="1"/>
      <protection locked="0"/>
    </xf>
    <xf numFmtId="0" fontId="23" fillId="6" borderId="3" xfId="0" applyFont="1" applyFill="1" applyBorder="1" applyAlignment="1" applyProtection="1">
      <alignment horizontal="center" vertical="center" wrapText="1"/>
      <protection locked="0"/>
    </xf>
    <xf numFmtId="0" fontId="0" fillId="0" borderId="13" xfId="0" applyBorder="1" applyAlignment="1">
      <alignment horizontal="center" wrapText="1"/>
    </xf>
    <xf numFmtId="0" fontId="3" fillId="0" borderId="0" xfId="0" applyFont="1" applyAlignment="1">
      <alignment horizontal="center" wrapText="1"/>
    </xf>
    <xf numFmtId="0" fontId="3" fillId="0" borderId="21" xfId="0" applyFont="1" applyBorder="1" applyAlignment="1">
      <alignment horizontal="center" wrapText="1"/>
    </xf>
    <xf numFmtId="0" fontId="21" fillId="0" borderId="14" xfId="0" applyFont="1" applyBorder="1" applyAlignment="1">
      <alignment horizontal="center" wrapText="1"/>
    </xf>
    <xf numFmtId="0" fontId="22" fillId="0" borderId="1" xfId="0" applyFont="1" applyBorder="1" applyAlignment="1">
      <alignment horizontal="center" wrapText="1"/>
    </xf>
    <xf numFmtId="0" fontId="22" fillId="0" borderId="15" xfId="0" applyFont="1" applyBorder="1" applyAlignment="1">
      <alignment horizontal="center" wrapText="1"/>
    </xf>
    <xf numFmtId="0" fontId="0" fillId="0" borderId="1" xfId="0" applyBorder="1" applyAlignment="1">
      <alignment horizontal="center" vertical="center"/>
    </xf>
    <xf numFmtId="0" fontId="0" fillId="0" borderId="8" xfId="0"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1.xml"/><Relationship Id="rId7" Type="http://schemas.openxmlformats.org/officeDocument/2006/relationships/sharedStrings" Target="sharedStrings.xml"/><Relationship Id="rId2" Type="http://schemas.openxmlformats.org/officeDocument/2006/relationships/chartsheet" Target="chartsheets/sheet2.xml"/><Relationship Id="rId1" Type="http://schemas.openxmlformats.org/officeDocument/2006/relationships/chartsheet" Target="chart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持有转售!$G$1:$G$21</c:f>
              <c:numCache>
                <c:formatCode>General</c:formatCode>
                <c:ptCount val="21"/>
                <c:pt idx="1">
                  <c:v>0</c:v>
                </c:pt>
                <c:pt idx="2">
                  <c:v>0</c:v>
                </c:pt>
                <c:pt idx="4">
                  <c:v>0</c:v>
                </c:pt>
                <c:pt idx="5">
                  <c:v>0</c:v>
                </c:pt>
                <c:pt idx="6">
                  <c:v>0</c:v>
                </c:pt>
                <c:pt idx="7" formatCode="0_ ">
                  <c:v>0</c:v>
                </c:pt>
                <c:pt idx="8" formatCode="0_ ">
                  <c:v>0</c:v>
                </c:pt>
                <c:pt idx="9" formatCode="0_ ">
                  <c:v>0</c:v>
                </c:pt>
                <c:pt idx="10" formatCode="0_ ">
                  <c:v>0</c:v>
                </c:pt>
                <c:pt idx="11" formatCode="0_ ">
                  <c:v>0</c:v>
                </c:pt>
                <c:pt idx="12" formatCode="0_ ">
                  <c:v>0</c:v>
                </c:pt>
                <c:pt idx="13">
                  <c:v>0</c:v>
                </c:pt>
                <c:pt idx="14">
                  <c:v>0</c:v>
                </c:pt>
                <c:pt idx="15">
                  <c:v>0</c:v>
                </c:pt>
              </c:numCache>
            </c:numRef>
          </c:val>
        </c:ser>
        <c:ser>
          <c:idx val="1"/>
          <c:order val="1"/>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持有转售!$H$1:$H$21</c:f>
              <c:numCache>
                <c:formatCode>General</c:formatCode>
                <c:ptCount val="21"/>
                <c:pt idx="2">
                  <c:v>0</c:v>
                </c:pt>
                <c:pt idx="3" formatCode="0_ ">
                  <c:v>0</c:v>
                </c:pt>
                <c:pt idx="5" formatCode="0_ ">
                  <c:v>0</c:v>
                </c:pt>
                <c:pt idx="6" formatCode="0_ ">
                  <c:v>0</c:v>
                </c:pt>
                <c:pt idx="7" formatCode="0_ ">
                  <c:v>0</c:v>
                </c:pt>
                <c:pt idx="8" formatCode="0_ ">
                  <c:v>0</c:v>
                </c:pt>
                <c:pt idx="9" formatCode="0_ ">
                  <c:v>0</c:v>
                </c:pt>
                <c:pt idx="10" formatCode="0_ ">
                  <c:v>73</c:v>
                </c:pt>
                <c:pt idx="11" formatCode="0_ ">
                  <c:v>0</c:v>
                </c:pt>
                <c:pt idx="12" formatCode="0_ ">
                  <c:v>0</c:v>
                </c:pt>
                <c:pt idx="13" formatCode="0_ ">
                  <c:v>1992</c:v>
                </c:pt>
                <c:pt idx="17">
                  <c:v>0</c:v>
                </c:pt>
              </c:numCache>
            </c:numRef>
          </c:val>
        </c:ser>
        <c:ser>
          <c:idx val="2"/>
          <c:order val="2"/>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持有转售!$I$1:$I$21</c:f>
              <c:numCache>
                <c:formatCode>General</c:formatCode>
                <c:ptCount val="21"/>
                <c:pt idx="2">
                  <c:v>0</c:v>
                </c:pt>
                <c:pt idx="3" formatCode="0_ ">
                  <c:v>0</c:v>
                </c:pt>
                <c:pt idx="4" formatCode="0.00_ ">
                  <c:v>726</c:v>
                </c:pt>
                <c:pt idx="5" formatCode="0_ ">
                  <c:v>0</c:v>
                </c:pt>
                <c:pt idx="6" formatCode="0_ ">
                  <c:v>0</c:v>
                </c:pt>
                <c:pt idx="7" formatCode="0_ ">
                  <c:v>0</c:v>
                </c:pt>
                <c:pt idx="8" formatCode="0_ ">
                  <c:v>0</c:v>
                </c:pt>
                <c:pt idx="9" formatCode="0_ ">
                  <c:v>0</c:v>
                </c:pt>
                <c:pt idx="10" formatCode="0.00_ ">
                  <c:v>134.36000000000001</c:v>
                </c:pt>
                <c:pt idx="11" formatCode="0_ ">
                  <c:v>0</c:v>
                </c:pt>
                <c:pt idx="12" formatCode="0_ ">
                  <c:v>0</c:v>
                </c:pt>
                <c:pt idx="13" formatCode="0_ ">
                  <c:v>0</c:v>
                </c:pt>
                <c:pt idx="14">
                  <c:v>110</c:v>
                </c:pt>
                <c:pt idx="15">
                  <c:v>660</c:v>
                </c:pt>
                <c:pt idx="17" formatCode="0.00_ ">
                  <c:v>3051.3093749999998</c:v>
                </c:pt>
              </c:numCache>
            </c:numRef>
          </c:val>
        </c:ser>
        <c:ser>
          <c:idx val="3"/>
          <c:order val="3"/>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持有转售!$J$1:$J$21</c:f>
              <c:numCache>
                <c:formatCode>General</c:formatCode>
                <c:ptCount val="21"/>
                <c:pt idx="0">
                  <c:v>30189</c:v>
                </c:pt>
                <c:pt idx="5" formatCode="0_ ">
                  <c:v>0</c:v>
                </c:pt>
                <c:pt idx="6" formatCode="0_ ">
                  <c:v>0</c:v>
                </c:pt>
                <c:pt idx="7" formatCode="0_ ">
                  <c:v>2</c:v>
                </c:pt>
                <c:pt idx="8" formatCode="0_ ">
                  <c:v>0</c:v>
                </c:pt>
                <c:pt idx="9" formatCode="0_ ">
                  <c:v>2</c:v>
                </c:pt>
                <c:pt idx="10" formatCode="0_ ">
                  <c:v>-2</c:v>
                </c:pt>
                <c:pt idx="11" formatCode="0_ ">
                  <c:v>2</c:v>
                </c:pt>
                <c:pt idx="12" formatCode="0_ ">
                  <c:v>2</c:v>
                </c:pt>
                <c:pt idx="13" formatCode="0_ ">
                  <c:v>4</c:v>
                </c:pt>
                <c:pt idx="14">
                  <c:v>10</c:v>
                </c:pt>
              </c:numCache>
            </c:numRef>
          </c:val>
        </c:ser>
        <c:ser>
          <c:idx val="4"/>
          <c:order val="4"/>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持有转售!$K$1:$K$21</c:f>
              <c:numCache>
                <c:formatCode>General</c:formatCode>
                <c:ptCount val="21"/>
                <c:pt idx="2">
                  <c:v>0</c:v>
                </c:pt>
                <c:pt idx="3" formatCode="0_ ">
                  <c:v>0</c:v>
                </c:pt>
                <c:pt idx="4" formatCode="0.00_ ">
                  <c:v>75</c:v>
                </c:pt>
                <c:pt idx="5" formatCode="0_ ">
                  <c:v>0</c:v>
                </c:pt>
                <c:pt idx="6" formatCode="0_ ">
                  <c:v>0</c:v>
                </c:pt>
                <c:pt idx="7" formatCode="0_ ">
                  <c:v>0</c:v>
                </c:pt>
                <c:pt idx="8" formatCode="0_ ">
                  <c:v>0</c:v>
                </c:pt>
                <c:pt idx="9" formatCode="0_ ">
                  <c:v>0</c:v>
                </c:pt>
                <c:pt idx="10" formatCode="0.00_ ">
                  <c:v>129.63</c:v>
                </c:pt>
                <c:pt idx="11" formatCode="0_ ">
                  <c:v>0</c:v>
                </c:pt>
                <c:pt idx="12" formatCode="0_ ">
                  <c:v>0</c:v>
                </c:pt>
                <c:pt idx="13" formatCode="0_ ">
                  <c:v>0</c:v>
                </c:pt>
                <c:pt idx="14">
                  <c:v>111</c:v>
                </c:pt>
                <c:pt idx="15">
                  <c:v>68</c:v>
                </c:pt>
              </c:numCache>
            </c:numRef>
          </c:val>
        </c:ser>
        <c:ser>
          <c:idx val="5"/>
          <c:order val="5"/>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持有转售!$L$1:$L$21</c:f>
              <c:numCache>
                <c:formatCode>General</c:formatCode>
                <c:ptCount val="21"/>
                <c:pt idx="5" formatCode="0_ ">
                  <c:v>0</c:v>
                </c:pt>
                <c:pt idx="6" formatCode="0_ ">
                  <c:v>0</c:v>
                </c:pt>
                <c:pt idx="7" formatCode="0_ ">
                  <c:v>2</c:v>
                </c:pt>
                <c:pt idx="8" formatCode="0_ ">
                  <c:v>0</c:v>
                </c:pt>
                <c:pt idx="9" formatCode="0_ ">
                  <c:v>3</c:v>
                </c:pt>
                <c:pt idx="10" formatCode="0_ ">
                  <c:v>-2</c:v>
                </c:pt>
                <c:pt idx="11" formatCode="0_ ">
                  <c:v>2</c:v>
                </c:pt>
                <c:pt idx="12" formatCode="0_ ">
                  <c:v>2</c:v>
                </c:pt>
                <c:pt idx="13" formatCode="0_ ">
                  <c:v>4</c:v>
                </c:pt>
                <c:pt idx="14">
                  <c:v>11</c:v>
                </c:pt>
              </c:numCache>
            </c:numRef>
          </c:val>
        </c:ser>
        <c:ser>
          <c:idx val="6"/>
          <c:order val="6"/>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持有转售!$M$1:$M$21</c:f>
              <c:numCache>
                <c:formatCode>General</c:formatCode>
                <c:ptCount val="21"/>
                <c:pt idx="2">
                  <c:v>0</c:v>
                </c:pt>
                <c:pt idx="3" formatCode="0_ ">
                  <c:v>0</c:v>
                </c:pt>
                <c:pt idx="4" formatCode="0.00_ ">
                  <c:v>76</c:v>
                </c:pt>
                <c:pt idx="5" formatCode="0_ ">
                  <c:v>0</c:v>
                </c:pt>
                <c:pt idx="6" formatCode="0_ ">
                  <c:v>0</c:v>
                </c:pt>
                <c:pt idx="7" formatCode="0_ ">
                  <c:v>0</c:v>
                </c:pt>
                <c:pt idx="8" formatCode="0_ ">
                  <c:v>0</c:v>
                </c:pt>
                <c:pt idx="9" formatCode="0_ ">
                  <c:v>0</c:v>
                </c:pt>
                <c:pt idx="10" formatCode="0.00_ ">
                  <c:v>133.24</c:v>
                </c:pt>
                <c:pt idx="11" formatCode="0_ ">
                  <c:v>0</c:v>
                </c:pt>
                <c:pt idx="12" formatCode="0_ ">
                  <c:v>0</c:v>
                </c:pt>
                <c:pt idx="13" formatCode="0_ ">
                  <c:v>0</c:v>
                </c:pt>
                <c:pt idx="14">
                  <c:v>112</c:v>
                </c:pt>
                <c:pt idx="15">
                  <c:v>68</c:v>
                </c:pt>
              </c:numCache>
            </c:numRef>
          </c:val>
        </c:ser>
        <c:ser>
          <c:idx val="7"/>
          <c:order val="7"/>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持有转售!$N$1:$N$21</c:f>
              <c:numCache>
                <c:formatCode>General</c:formatCode>
                <c:ptCount val="21"/>
                <c:pt idx="5" formatCode="0_ ">
                  <c:v>0</c:v>
                </c:pt>
                <c:pt idx="6" formatCode="0_ ">
                  <c:v>0</c:v>
                </c:pt>
                <c:pt idx="7" formatCode="0_ ">
                  <c:v>2</c:v>
                </c:pt>
                <c:pt idx="8" formatCode="0_ ">
                  <c:v>0</c:v>
                </c:pt>
                <c:pt idx="9" formatCode="0_ ">
                  <c:v>4</c:v>
                </c:pt>
                <c:pt idx="10" formatCode="0_ ">
                  <c:v>-2</c:v>
                </c:pt>
                <c:pt idx="11" formatCode="0_ ">
                  <c:v>2</c:v>
                </c:pt>
                <c:pt idx="12" formatCode="0_ ">
                  <c:v>2</c:v>
                </c:pt>
                <c:pt idx="13" formatCode="0_ ">
                  <c:v>4</c:v>
                </c:pt>
                <c:pt idx="14">
                  <c:v>12</c:v>
                </c:pt>
              </c:numCache>
            </c:numRef>
          </c:val>
        </c:ser>
        <c:dLbls>
          <c:showLegendKey val="0"/>
          <c:showVal val="0"/>
          <c:showCatName val="0"/>
          <c:showSerName val="0"/>
          <c:showPercent val="0"/>
          <c:showBubbleSize val="0"/>
        </c:dLbls>
        <c:gapWidth val="150"/>
        <c:axId val="201022464"/>
        <c:axId val="201032448"/>
      </c:barChart>
      <c:catAx>
        <c:axId val="201022464"/>
        <c:scaling>
          <c:orientation val="minMax"/>
        </c:scaling>
        <c:delete val="0"/>
        <c:axPos val="b"/>
        <c:majorTickMark val="out"/>
        <c:minorTickMark val="none"/>
        <c:tickLblPos val="nextTo"/>
        <c:crossAx val="201032448"/>
        <c:crosses val="autoZero"/>
        <c:auto val="1"/>
        <c:lblAlgn val="ctr"/>
        <c:lblOffset val="100"/>
        <c:noMultiLvlLbl val="0"/>
      </c:catAx>
      <c:valAx>
        <c:axId val="201032448"/>
        <c:scaling>
          <c:orientation val="minMax"/>
        </c:scaling>
        <c:delete val="0"/>
        <c:axPos val="l"/>
        <c:majorGridlines/>
        <c:numFmt formatCode="General" sourceLinked="1"/>
        <c:majorTickMark val="out"/>
        <c:minorTickMark val="none"/>
        <c:tickLblPos val="nextTo"/>
        <c:crossAx val="201022464"/>
        <c:crosses val="autoZero"/>
        <c:crossBetween val="between"/>
      </c:valAx>
    </c:plotArea>
    <c:legend>
      <c:legendPos val="r"/>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持有转售!$G$1:$G$21</c:f>
              <c:numCache>
                <c:formatCode>General</c:formatCode>
                <c:ptCount val="21"/>
                <c:pt idx="1">
                  <c:v>0</c:v>
                </c:pt>
                <c:pt idx="2">
                  <c:v>0</c:v>
                </c:pt>
                <c:pt idx="4">
                  <c:v>0</c:v>
                </c:pt>
                <c:pt idx="5">
                  <c:v>0</c:v>
                </c:pt>
                <c:pt idx="6">
                  <c:v>0</c:v>
                </c:pt>
                <c:pt idx="7" formatCode="0_ ">
                  <c:v>0</c:v>
                </c:pt>
                <c:pt idx="8" formatCode="0_ ">
                  <c:v>0</c:v>
                </c:pt>
                <c:pt idx="9" formatCode="0_ ">
                  <c:v>0</c:v>
                </c:pt>
                <c:pt idx="10" formatCode="0_ ">
                  <c:v>0</c:v>
                </c:pt>
                <c:pt idx="11" formatCode="0_ ">
                  <c:v>0</c:v>
                </c:pt>
                <c:pt idx="12" formatCode="0_ ">
                  <c:v>0</c:v>
                </c:pt>
                <c:pt idx="13">
                  <c:v>0</c:v>
                </c:pt>
                <c:pt idx="14">
                  <c:v>0</c:v>
                </c:pt>
                <c:pt idx="15">
                  <c:v>0</c:v>
                </c:pt>
              </c:numCache>
            </c:numRef>
          </c:val>
        </c:ser>
        <c:ser>
          <c:idx val="1"/>
          <c:order val="1"/>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持有转售!$H$1:$H$21</c:f>
              <c:numCache>
                <c:formatCode>General</c:formatCode>
                <c:ptCount val="21"/>
                <c:pt idx="2">
                  <c:v>0</c:v>
                </c:pt>
                <c:pt idx="3" formatCode="0_ ">
                  <c:v>0</c:v>
                </c:pt>
                <c:pt idx="5" formatCode="0_ ">
                  <c:v>0</c:v>
                </c:pt>
                <c:pt idx="6" formatCode="0_ ">
                  <c:v>0</c:v>
                </c:pt>
                <c:pt idx="7" formatCode="0_ ">
                  <c:v>0</c:v>
                </c:pt>
                <c:pt idx="8" formatCode="0_ ">
                  <c:v>0</c:v>
                </c:pt>
                <c:pt idx="9" formatCode="0_ ">
                  <c:v>0</c:v>
                </c:pt>
                <c:pt idx="10" formatCode="0_ ">
                  <c:v>73</c:v>
                </c:pt>
                <c:pt idx="11" formatCode="0_ ">
                  <c:v>0</c:v>
                </c:pt>
                <c:pt idx="12" formatCode="0_ ">
                  <c:v>0</c:v>
                </c:pt>
                <c:pt idx="13" formatCode="0_ ">
                  <c:v>1992</c:v>
                </c:pt>
                <c:pt idx="17">
                  <c:v>0</c:v>
                </c:pt>
              </c:numCache>
            </c:numRef>
          </c:val>
        </c:ser>
        <c:ser>
          <c:idx val="2"/>
          <c:order val="2"/>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持有转售!$I$1:$I$21</c:f>
              <c:numCache>
                <c:formatCode>General</c:formatCode>
                <c:ptCount val="21"/>
                <c:pt idx="2">
                  <c:v>0</c:v>
                </c:pt>
                <c:pt idx="3" formatCode="0_ ">
                  <c:v>0</c:v>
                </c:pt>
                <c:pt idx="4" formatCode="0.00_ ">
                  <c:v>726</c:v>
                </c:pt>
                <c:pt idx="5" formatCode="0_ ">
                  <c:v>0</c:v>
                </c:pt>
                <c:pt idx="6" formatCode="0_ ">
                  <c:v>0</c:v>
                </c:pt>
                <c:pt idx="7" formatCode="0_ ">
                  <c:v>0</c:v>
                </c:pt>
                <c:pt idx="8" formatCode="0_ ">
                  <c:v>0</c:v>
                </c:pt>
                <c:pt idx="9" formatCode="0_ ">
                  <c:v>0</c:v>
                </c:pt>
                <c:pt idx="10" formatCode="0.00_ ">
                  <c:v>134.36000000000001</c:v>
                </c:pt>
                <c:pt idx="11" formatCode="0_ ">
                  <c:v>0</c:v>
                </c:pt>
                <c:pt idx="12" formatCode="0_ ">
                  <c:v>0</c:v>
                </c:pt>
                <c:pt idx="13" formatCode="0_ ">
                  <c:v>0</c:v>
                </c:pt>
                <c:pt idx="14">
                  <c:v>110</c:v>
                </c:pt>
                <c:pt idx="15">
                  <c:v>660</c:v>
                </c:pt>
                <c:pt idx="17" formatCode="0.00_ ">
                  <c:v>3051.3093749999998</c:v>
                </c:pt>
              </c:numCache>
            </c:numRef>
          </c:val>
        </c:ser>
        <c:ser>
          <c:idx val="3"/>
          <c:order val="3"/>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持有转售!$J$1:$J$21</c:f>
              <c:numCache>
                <c:formatCode>General</c:formatCode>
                <c:ptCount val="21"/>
                <c:pt idx="0">
                  <c:v>30189</c:v>
                </c:pt>
                <c:pt idx="5" formatCode="0_ ">
                  <c:v>0</c:v>
                </c:pt>
                <c:pt idx="6" formatCode="0_ ">
                  <c:v>0</c:v>
                </c:pt>
                <c:pt idx="7" formatCode="0_ ">
                  <c:v>2</c:v>
                </c:pt>
                <c:pt idx="8" formatCode="0_ ">
                  <c:v>0</c:v>
                </c:pt>
                <c:pt idx="9" formatCode="0_ ">
                  <c:v>2</c:v>
                </c:pt>
                <c:pt idx="10" formatCode="0_ ">
                  <c:v>-2</c:v>
                </c:pt>
                <c:pt idx="11" formatCode="0_ ">
                  <c:v>2</c:v>
                </c:pt>
                <c:pt idx="12" formatCode="0_ ">
                  <c:v>2</c:v>
                </c:pt>
                <c:pt idx="13" formatCode="0_ ">
                  <c:v>4</c:v>
                </c:pt>
                <c:pt idx="14">
                  <c:v>10</c:v>
                </c:pt>
              </c:numCache>
            </c:numRef>
          </c:val>
        </c:ser>
        <c:ser>
          <c:idx val="4"/>
          <c:order val="4"/>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持有转售!$K$1:$K$21</c:f>
              <c:numCache>
                <c:formatCode>General</c:formatCode>
                <c:ptCount val="21"/>
                <c:pt idx="2">
                  <c:v>0</c:v>
                </c:pt>
                <c:pt idx="3" formatCode="0_ ">
                  <c:v>0</c:v>
                </c:pt>
                <c:pt idx="4" formatCode="0.00_ ">
                  <c:v>75</c:v>
                </c:pt>
                <c:pt idx="5" formatCode="0_ ">
                  <c:v>0</c:v>
                </c:pt>
                <c:pt idx="6" formatCode="0_ ">
                  <c:v>0</c:v>
                </c:pt>
                <c:pt idx="7" formatCode="0_ ">
                  <c:v>0</c:v>
                </c:pt>
                <c:pt idx="8" formatCode="0_ ">
                  <c:v>0</c:v>
                </c:pt>
                <c:pt idx="9" formatCode="0_ ">
                  <c:v>0</c:v>
                </c:pt>
                <c:pt idx="10" formatCode="0.00_ ">
                  <c:v>129.63</c:v>
                </c:pt>
                <c:pt idx="11" formatCode="0_ ">
                  <c:v>0</c:v>
                </c:pt>
                <c:pt idx="12" formatCode="0_ ">
                  <c:v>0</c:v>
                </c:pt>
                <c:pt idx="13" formatCode="0_ ">
                  <c:v>0</c:v>
                </c:pt>
                <c:pt idx="14">
                  <c:v>111</c:v>
                </c:pt>
                <c:pt idx="15">
                  <c:v>68</c:v>
                </c:pt>
              </c:numCache>
            </c:numRef>
          </c:val>
        </c:ser>
        <c:ser>
          <c:idx val="5"/>
          <c:order val="5"/>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持有转售!$L$1:$L$21</c:f>
              <c:numCache>
                <c:formatCode>General</c:formatCode>
                <c:ptCount val="21"/>
                <c:pt idx="5" formatCode="0_ ">
                  <c:v>0</c:v>
                </c:pt>
                <c:pt idx="6" formatCode="0_ ">
                  <c:v>0</c:v>
                </c:pt>
                <c:pt idx="7" formatCode="0_ ">
                  <c:v>2</c:v>
                </c:pt>
                <c:pt idx="8" formatCode="0_ ">
                  <c:v>0</c:v>
                </c:pt>
                <c:pt idx="9" formatCode="0_ ">
                  <c:v>3</c:v>
                </c:pt>
                <c:pt idx="10" formatCode="0_ ">
                  <c:v>-2</c:v>
                </c:pt>
                <c:pt idx="11" formatCode="0_ ">
                  <c:v>2</c:v>
                </c:pt>
                <c:pt idx="12" formatCode="0_ ">
                  <c:v>2</c:v>
                </c:pt>
                <c:pt idx="13" formatCode="0_ ">
                  <c:v>4</c:v>
                </c:pt>
                <c:pt idx="14">
                  <c:v>11</c:v>
                </c:pt>
              </c:numCache>
            </c:numRef>
          </c:val>
        </c:ser>
        <c:ser>
          <c:idx val="6"/>
          <c:order val="6"/>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持有转售!$M$1:$M$21</c:f>
              <c:numCache>
                <c:formatCode>General</c:formatCode>
                <c:ptCount val="21"/>
                <c:pt idx="2">
                  <c:v>0</c:v>
                </c:pt>
                <c:pt idx="3" formatCode="0_ ">
                  <c:v>0</c:v>
                </c:pt>
                <c:pt idx="4" formatCode="0.00_ ">
                  <c:v>76</c:v>
                </c:pt>
                <c:pt idx="5" formatCode="0_ ">
                  <c:v>0</c:v>
                </c:pt>
                <c:pt idx="6" formatCode="0_ ">
                  <c:v>0</c:v>
                </c:pt>
                <c:pt idx="7" formatCode="0_ ">
                  <c:v>0</c:v>
                </c:pt>
                <c:pt idx="8" formatCode="0_ ">
                  <c:v>0</c:v>
                </c:pt>
                <c:pt idx="9" formatCode="0_ ">
                  <c:v>0</c:v>
                </c:pt>
                <c:pt idx="10" formatCode="0.00_ ">
                  <c:v>133.24</c:v>
                </c:pt>
                <c:pt idx="11" formatCode="0_ ">
                  <c:v>0</c:v>
                </c:pt>
                <c:pt idx="12" formatCode="0_ ">
                  <c:v>0</c:v>
                </c:pt>
                <c:pt idx="13" formatCode="0_ ">
                  <c:v>0</c:v>
                </c:pt>
                <c:pt idx="14">
                  <c:v>112</c:v>
                </c:pt>
                <c:pt idx="15">
                  <c:v>68</c:v>
                </c:pt>
              </c:numCache>
            </c:numRef>
          </c:val>
        </c:ser>
        <c:ser>
          <c:idx val="7"/>
          <c:order val="7"/>
          <c:invertIfNegative val="0"/>
          <c:cat>
            <c:multiLvlStrRef>
              <c:f>持有转售!$A$1:$F$21</c:f>
              <c:multiLvlStrCache>
                <c:ptCount val="21"/>
                <c:lvl>
                  <c:pt idx="2">
                    <c:v>备    注</c:v>
                  </c:pt>
                  <c:pt idx="3">
                    <c:v>月租金*12*（1-空置率）</c:v>
                  </c:pt>
                  <c:pt idx="4">
                    <c:v>4.17%</c:v>
                  </c:pt>
                  <c:pt idx="7">
                    <c:v>（一）÷（1+5%）×增值税率×（1+附加税率）</c:v>
                  </c:pt>
                  <c:pt idx="10">
                    <c:v>重置价×保险费率</c:v>
                  </c:pt>
                  <c:pt idx="11">
                    <c:v>1200～1500</c:v>
                  </c:pt>
                  <c:pt idx="12">
                    <c:v>年有效毛收入(含税）×管理费率</c:v>
                  </c:pt>
                  <c:pt idx="13">
                    <c:v>重置价格×维修费率</c:v>
                  </c:pt>
                  <c:pt idx="14">
                    <c:v>（一）+（二）-（三）</c:v>
                  </c:pt>
                  <c:pt idx="15">
                    <c:v>A/Y*[1-1/(1+Y)^t]</c:v>
                  </c:pt>
                  <c:pt idx="17">
                    <c:v>期末转售价格-转售成本</c:v>
                  </c:pt>
                  <c:pt idx="18">
                    <c:v>V*(1+b)^t</c:v>
                  </c:pt>
                  <c:pt idx="20">
                    <c:v>V=A/Y*[1-1/(1+Y)^t]+期末转售收益/(1+Y)^t</c:v>
                  </c:pt>
                </c:lvl>
                <c:lvl>
                  <c:pt idx="2">
                    <c:v>参数</c:v>
                  </c:pt>
                  <c:pt idx="3">
                    <c:v>265</c:v>
                  </c:pt>
                  <c:pt idx="4">
                    <c:v>0.5</c:v>
                  </c:pt>
                  <c:pt idx="5">
                    <c:v>1.50%</c:v>
                  </c:pt>
                  <c:pt idx="7">
                    <c:v>0.00%</c:v>
                  </c:pt>
                  <c:pt idx="8">
                    <c:v>12.00%</c:v>
                  </c:pt>
                  <c:pt idx="9">
                    <c:v>4.00%</c:v>
                  </c:pt>
                  <c:pt idx="10">
                    <c:v>0.20%</c:v>
                  </c:pt>
                  <c:pt idx="11">
                    <c:v>1300</c:v>
                  </c:pt>
                  <c:pt idx="12">
                    <c:v>2.00%</c:v>
                  </c:pt>
                  <c:pt idx="13">
                    <c:v>1.50%</c:v>
                  </c:pt>
                  <c:pt idx="15">
                    <c:v>5 </c:v>
                  </c:pt>
                  <c:pt idx="16">
                    <c:v>5.00%</c:v>
                  </c:pt>
                  <c:pt idx="17">
                    <c:v>2.00%</c:v>
                  </c:pt>
                  <c:pt idx="18">
                    <c:v>23118.3 </c:v>
                  </c:pt>
                  <c:pt idx="19">
                    <c:v>349.0 </c:v>
                  </c:pt>
                </c:lvl>
                <c:lvl>
                  <c:pt idx="2">
                    <c:v>参数名称</c:v>
                  </c:pt>
                  <c:pt idx="3">
                    <c:v>月租金</c:v>
                  </c:pt>
                  <c:pt idx="4">
                    <c:v>空置率</c:v>
                  </c:pt>
                  <c:pt idx="5">
                    <c:v>一年存款利率</c:v>
                  </c:pt>
                  <c:pt idx="7">
                    <c:v>租赁增值税征收率</c:v>
                  </c:pt>
                  <c:pt idx="8">
                    <c:v>附加税率</c:v>
                  </c:pt>
                  <c:pt idx="9">
                    <c:v>房产税率</c:v>
                  </c:pt>
                  <c:pt idx="10">
                    <c:v>保险费率</c:v>
                  </c:pt>
                  <c:pt idx="11">
                    <c:v>重置价</c:v>
                  </c:pt>
                  <c:pt idx="12">
                    <c:v>管理费率</c:v>
                  </c:pt>
                  <c:pt idx="13">
                    <c:v>维修费率</c:v>
                  </c:pt>
                  <c:pt idx="15">
                    <c:v>持有期t</c:v>
                  </c:pt>
                  <c:pt idx="16">
                    <c:v>报酬率(Y)</c:v>
                  </c:pt>
                  <c:pt idx="17">
                    <c:v>未来价格每年上涨率b</c:v>
                  </c:pt>
                  <c:pt idx="18">
                    <c:v>期末转售价格</c:v>
                  </c:pt>
                  <c:pt idx="19">
                    <c:v>转售成本</c:v>
                  </c:pt>
                </c:lvl>
                <c:lvl>
                  <c:pt idx="2">
                    <c:v>单价</c:v>
                  </c:pt>
                  <c:pt idx="3">
                    <c:v>3047.50 </c:v>
                  </c:pt>
                  <c:pt idx="5">
                    <c:v>3.81 </c:v>
                  </c:pt>
                  <c:pt idx="6">
                    <c:v>199.15 </c:v>
                  </c:pt>
                  <c:pt idx="7">
                    <c:v>0.00 </c:v>
                  </c:pt>
                  <c:pt idx="9">
                    <c:v>116.1</c:v>
                  </c:pt>
                  <c:pt idx="10">
                    <c:v>2.60 </c:v>
                  </c:pt>
                  <c:pt idx="12">
                    <c:v>60.95 </c:v>
                  </c:pt>
                  <c:pt idx="13">
                    <c:v>19.50 </c:v>
                  </c:pt>
                  <c:pt idx="14">
                    <c:v>2852.16 </c:v>
                  </c:pt>
                  <c:pt idx="15">
                    <c:v>12348.36 </c:v>
                  </c:pt>
                  <c:pt idx="17">
                    <c:v>22769 </c:v>
                  </c:pt>
                  <c:pt idx="18">
                    <c:v>20939</c:v>
                  </c:pt>
                  <c:pt idx="20">
                    <c:v>30189.0 </c:v>
                  </c:pt>
                </c:lvl>
                <c:lvl>
                  <c:pt idx="2">
                    <c:v>项目名称</c:v>
                  </c:pt>
                  <c:pt idx="3">
                    <c:v>年有效毛收入</c:v>
                  </c:pt>
                  <c:pt idx="5">
                    <c:v>其他收入</c:v>
                  </c:pt>
                  <c:pt idx="6">
                    <c:v>年运营费用</c:v>
                  </c:pt>
                  <c:pt idx="7">
                    <c:v>增值税及附加</c:v>
                  </c:pt>
                  <c:pt idx="9">
                    <c:v>房产税</c:v>
                  </c:pt>
                  <c:pt idx="10">
                    <c:v>房屋保险费</c:v>
                  </c:pt>
                  <c:pt idx="12">
                    <c:v>物业服务及管理费</c:v>
                  </c:pt>
                  <c:pt idx="13">
                    <c:v>维修及水电费</c:v>
                  </c:pt>
                  <c:pt idx="14">
                    <c:v>年净收益（A）</c:v>
                  </c:pt>
                  <c:pt idx="15">
                    <c:v>持有期收益</c:v>
                  </c:pt>
                  <c:pt idx="17">
                    <c:v>期末转售收益Vt(元/平方米)</c:v>
                  </c:pt>
                  <c:pt idx="18">
                    <c:v>（比较法计算结果）</c:v>
                  </c:pt>
                  <c:pt idx="20">
                    <c:v>收益价值V</c:v>
                  </c:pt>
                </c:lvl>
                <c:lvl>
                  <c:pt idx="0">
                    <c:v>红色部分允许修改，但只有绿底部分是经常需要修改，因为是持有5年以上再转售，“是否满2年”一般固定选“是”</c:v>
                  </c:pt>
                  <c:pt idx="2">
                    <c:v>序号</c:v>
                  </c:pt>
                  <c:pt idx="3">
                    <c:v>（一）</c:v>
                  </c:pt>
                  <c:pt idx="5">
                    <c:v>（二）</c:v>
                  </c:pt>
                  <c:pt idx="6">
                    <c:v>（三）</c:v>
                  </c:pt>
                  <c:pt idx="7">
                    <c:v>①</c:v>
                  </c:pt>
                  <c:pt idx="10">
                    <c:v>②</c:v>
                  </c:pt>
                  <c:pt idx="12">
                    <c:v>③</c:v>
                  </c:pt>
                  <c:pt idx="13">
                    <c:v>④</c:v>
                  </c:pt>
                  <c:pt idx="14">
                    <c:v>（四）</c:v>
                  </c:pt>
                  <c:pt idx="15">
                    <c:v>（五）</c:v>
                  </c:pt>
                  <c:pt idx="17">
                    <c:v>（六）</c:v>
                  </c:pt>
                  <c:pt idx="20">
                    <c:v>（七）</c:v>
                  </c:pt>
                </c:lvl>
              </c:multiLvlStrCache>
            </c:multiLvlStrRef>
          </c:cat>
          <c:val>
            <c:numRef>
              <c:f>持有转售!$N$1:$N$21</c:f>
              <c:numCache>
                <c:formatCode>General</c:formatCode>
                <c:ptCount val="21"/>
                <c:pt idx="5" formatCode="0_ ">
                  <c:v>0</c:v>
                </c:pt>
                <c:pt idx="6" formatCode="0_ ">
                  <c:v>0</c:v>
                </c:pt>
                <c:pt idx="7" formatCode="0_ ">
                  <c:v>2</c:v>
                </c:pt>
                <c:pt idx="8" formatCode="0_ ">
                  <c:v>0</c:v>
                </c:pt>
                <c:pt idx="9" formatCode="0_ ">
                  <c:v>4</c:v>
                </c:pt>
                <c:pt idx="10" formatCode="0_ ">
                  <c:v>-2</c:v>
                </c:pt>
                <c:pt idx="11" formatCode="0_ ">
                  <c:v>2</c:v>
                </c:pt>
                <c:pt idx="12" formatCode="0_ ">
                  <c:v>2</c:v>
                </c:pt>
                <c:pt idx="13" formatCode="0_ ">
                  <c:v>4</c:v>
                </c:pt>
                <c:pt idx="14">
                  <c:v>12</c:v>
                </c:pt>
              </c:numCache>
            </c:numRef>
          </c:val>
        </c:ser>
        <c:dLbls>
          <c:showLegendKey val="0"/>
          <c:showVal val="0"/>
          <c:showCatName val="0"/>
          <c:showSerName val="0"/>
          <c:showPercent val="0"/>
          <c:showBubbleSize val="0"/>
        </c:dLbls>
        <c:gapWidth val="150"/>
        <c:axId val="201521408"/>
        <c:axId val="201539584"/>
      </c:barChart>
      <c:catAx>
        <c:axId val="201521408"/>
        <c:scaling>
          <c:orientation val="minMax"/>
        </c:scaling>
        <c:delete val="0"/>
        <c:axPos val="b"/>
        <c:majorTickMark val="out"/>
        <c:minorTickMark val="none"/>
        <c:tickLblPos val="nextTo"/>
        <c:crossAx val="201539584"/>
        <c:crosses val="autoZero"/>
        <c:auto val="1"/>
        <c:lblAlgn val="ctr"/>
        <c:lblOffset val="100"/>
        <c:noMultiLvlLbl val="0"/>
      </c:catAx>
      <c:valAx>
        <c:axId val="201539584"/>
        <c:scaling>
          <c:orientation val="minMax"/>
        </c:scaling>
        <c:delete val="0"/>
        <c:axPos val="l"/>
        <c:majorGridlines/>
        <c:numFmt formatCode="General" sourceLinked="1"/>
        <c:majorTickMark val="out"/>
        <c:minorTickMark val="none"/>
        <c:tickLblPos val="nextTo"/>
        <c:crossAx val="201521408"/>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73"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7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290137" cy="6071644"/>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90137" cy="6071644"/>
    <xdr:graphicFrame macro="">
      <xdr:nvGraphicFramePr>
        <xdr:cNvPr id="2" name="图表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4"/>
  <sheetViews>
    <sheetView tabSelected="1" topLeftCell="C1" zoomScaleNormal="100" workbookViewId="0">
      <pane ySplit="1" topLeftCell="A2" activePane="bottomLeft" state="frozen"/>
      <selection pane="bottomLeft" activeCell="G13" sqref="G13"/>
    </sheetView>
  </sheetViews>
  <sheetFormatPr defaultColWidth="9" defaultRowHeight="14" x14ac:dyDescent="0.25"/>
  <cols>
    <col min="1" max="1" width="8.90625" style="1" customWidth="1"/>
    <col min="2" max="2" width="13.26953125" style="1" customWidth="1"/>
    <col min="3" max="3" width="12.7265625" style="1" bestFit="1" customWidth="1"/>
    <col min="4" max="4" width="13" style="1" customWidth="1"/>
    <col min="5" max="5" width="11.26953125" style="1" customWidth="1"/>
    <col min="6" max="6" width="39.453125" style="1" customWidth="1"/>
    <col min="7" max="7" width="9" style="1"/>
    <col min="8" max="8" width="13.453125" style="1" customWidth="1"/>
    <col min="9" max="9" width="13" style="1" customWidth="1"/>
    <col min="10" max="10" width="6.90625" style="1" customWidth="1"/>
    <col min="11" max="11" width="14.7265625" style="1" customWidth="1"/>
    <col min="12" max="12" width="7.453125" style="1" customWidth="1"/>
    <col min="13" max="13" width="11.6328125" style="1" customWidth="1"/>
    <col min="14" max="14" width="7.453125" style="1" customWidth="1"/>
    <col min="15" max="16384" width="9" style="1"/>
  </cols>
  <sheetData>
    <row r="1" spans="1:14" ht="24" customHeight="1" thickBot="1" x14ac:dyDescent="0.3">
      <c r="A1" s="104" t="s">
        <v>148</v>
      </c>
      <c r="B1" s="104"/>
      <c r="C1" s="104"/>
      <c r="D1" s="104"/>
      <c r="E1" s="104"/>
      <c r="F1" s="104"/>
      <c r="G1" s="105"/>
      <c r="H1" s="99"/>
      <c r="I1" s="99"/>
      <c r="J1" s="100">
        <f>C21</f>
        <v>30189</v>
      </c>
    </row>
    <row r="2" spans="1:14" ht="22" thickTop="1" thickBot="1" x14ac:dyDescent="0.45">
      <c r="G2" s="106" t="s">
        <v>136</v>
      </c>
      <c r="H2" s="107"/>
      <c r="I2" s="107"/>
      <c r="J2" s="107"/>
      <c r="K2" s="107"/>
      <c r="L2" s="107"/>
      <c r="M2" s="107"/>
      <c r="N2" s="108"/>
    </row>
    <row r="3" spans="1:14" ht="17" thickTop="1" x14ac:dyDescent="0.25">
      <c r="A3" s="17" t="s">
        <v>51</v>
      </c>
      <c r="B3" s="18" t="s">
        <v>52</v>
      </c>
      <c r="C3" s="18" t="s">
        <v>90</v>
      </c>
      <c r="D3" s="18" t="s">
        <v>91</v>
      </c>
      <c r="E3" s="18" t="s">
        <v>92</v>
      </c>
      <c r="F3" s="19" t="s">
        <v>53</v>
      </c>
      <c r="G3" s="73" t="s">
        <v>52</v>
      </c>
      <c r="H3" s="74" t="s">
        <v>137</v>
      </c>
      <c r="I3" s="74" t="s">
        <v>117</v>
      </c>
      <c r="J3" s="74"/>
      <c r="K3" s="74" t="s">
        <v>118</v>
      </c>
      <c r="L3" s="74"/>
      <c r="M3" s="74" t="s">
        <v>119</v>
      </c>
      <c r="N3" s="75"/>
    </row>
    <row r="4" spans="1:14" ht="20.25" customHeight="1" x14ac:dyDescent="0.25">
      <c r="A4" s="20" t="s">
        <v>54</v>
      </c>
      <c r="B4" s="62" t="s">
        <v>55</v>
      </c>
      <c r="C4" s="13">
        <f>ROUND(E4*12*(1-F5),2)</f>
        <v>3047.5</v>
      </c>
      <c r="D4" s="62" t="s">
        <v>146</v>
      </c>
      <c r="E4" s="87">
        <f>ROUND((I16+K16+M16)/3,0)</f>
        <v>265</v>
      </c>
      <c r="F4" s="63" t="s">
        <v>105</v>
      </c>
      <c r="G4" s="73"/>
      <c r="H4" s="76" t="s">
        <v>160</v>
      </c>
      <c r="I4" s="90" t="s">
        <v>120</v>
      </c>
      <c r="J4" s="74"/>
      <c r="K4" s="90" t="s">
        <v>120</v>
      </c>
      <c r="L4" s="74"/>
      <c r="M4" s="90" t="s">
        <v>120</v>
      </c>
      <c r="N4" s="75"/>
    </row>
    <row r="5" spans="1:14" x14ac:dyDescent="0.25">
      <c r="A5" s="20"/>
      <c r="B5" s="62"/>
      <c r="C5" s="13"/>
      <c r="D5" s="62" t="s">
        <v>58</v>
      </c>
      <c r="E5" s="88">
        <v>0.5</v>
      </c>
      <c r="F5" s="101">
        <f>E5/12</f>
        <v>4.1666666666666664E-2</v>
      </c>
      <c r="G5" s="73" t="s">
        <v>121</v>
      </c>
      <c r="H5" s="74"/>
      <c r="I5" s="91">
        <v>726</v>
      </c>
      <c r="J5" s="74"/>
      <c r="K5" s="91">
        <v>75</v>
      </c>
      <c r="L5" s="74"/>
      <c r="M5" s="91">
        <v>76</v>
      </c>
      <c r="N5" s="75"/>
    </row>
    <row r="6" spans="1:14" ht="19.5" customHeight="1" x14ac:dyDescent="0.25">
      <c r="A6" s="20" t="s">
        <v>93</v>
      </c>
      <c r="B6" s="62" t="s">
        <v>60</v>
      </c>
      <c r="C6" s="13">
        <f>E4*E6*(1-F5)</f>
        <v>3.8093749999999997</v>
      </c>
      <c r="D6" s="62" t="s">
        <v>110</v>
      </c>
      <c r="E6" s="49">
        <v>1.4999999999999999E-2</v>
      </c>
      <c r="G6" s="73" t="s">
        <v>115</v>
      </c>
      <c r="H6" s="90" t="s">
        <v>147</v>
      </c>
      <c r="I6" s="76" t="str">
        <f>H6</f>
        <v>住宅</v>
      </c>
      <c r="J6" s="76">
        <v>0</v>
      </c>
      <c r="K6" s="76" t="str">
        <f>H6</f>
        <v>住宅</v>
      </c>
      <c r="L6" s="76">
        <v>0</v>
      </c>
      <c r="M6" s="76" t="str">
        <f>H6</f>
        <v>住宅</v>
      </c>
      <c r="N6" s="77">
        <v>0</v>
      </c>
    </row>
    <row r="7" spans="1:14" x14ac:dyDescent="0.25">
      <c r="A7" s="20" t="s">
        <v>102</v>
      </c>
      <c r="B7" s="62" t="s">
        <v>61</v>
      </c>
      <c r="C7" s="13">
        <f>ROUND(C8+C11+C14+C13+C10,2)</f>
        <v>199.15</v>
      </c>
      <c r="D7" s="62"/>
      <c r="E7" s="64"/>
      <c r="F7" s="63"/>
      <c r="G7" s="73" t="s">
        <v>113</v>
      </c>
      <c r="H7" s="76" t="s">
        <v>156</v>
      </c>
      <c r="I7" s="76" t="s">
        <v>131</v>
      </c>
      <c r="J7" s="76">
        <v>0</v>
      </c>
      <c r="K7" s="76" t="s">
        <v>134</v>
      </c>
      <c r="L7" s="76">
        <v>0</v>
      </c>
      <c r="M7" s="76" t="s">
        <v>134</v>
      </c>
      <c r="N7" s="77">
        <v>0</v>
      </c>
    </row>
    <row r="8" spans="1:14" ht="30.75" customHeight="1" x14ac:dyDescent="0.25">
      <c r="A8" s="20" t="s">
        <v>56</v>
      </c>
      <c r="B8" s="62" t="s">
        <v>140</v>
      </c>
      <c r="C8" s="13">
        <f>ROUND(C4/(1+0.05)*E8*(1+E9),2)</f>
        <v>0</v>
      </c>
      <c r="D8" s="62" t="s">
        <v>112</v>
      </c>
      <c r="E8" s="86">
        <f>IF(B28="个人",IF(B31,0,IF(B26="住宅",0.015,0.05)),IF(B28="一般纳税人",0.05,0.05))</f>
        <v>0</v>
      </c>
      <c r="F8" s="63" t="s">
        <v>142</v>
      </c>
      <c r="G8" s="76" t="s">
        <v>163</v>
      </c>
      <c r="H8" s="90" t="s">
        <v>157</v>
      </c>
      <c r="I8" s="90" t="s">
        <v>122</v>
      </c>
      <c r="J8" s="90">
        <v>2</v>
      </c>
      <c r="K8" s="90" t="s">
        <v>123</v>
      </c>
      <c r="L8" s="90">
        <v>2</v>
      </c>
      <c r="M8" s="90" t="s">
        <v>122</v>
      </c>
      <c r="N8" s="92">
        <v>2</v>
      </c>
    </row>
    <row r="9" spans="1:14" x14ac:dyDescent="0.25">
      <c r="A9" s="20"/>
      <c r="B9" s="65"/>
      <c r="C9" s="65"/>
      <c r="D9" s="62" t="s">
        <v>104</v>
      </c>
      <c r="E9" s="38">
        <f>D26</f>
        <v>0.12</v>
      </c>
      <c r="F9" s="63"/>
      <c r="G9" s="76" t="s">
        <v>166</v>
      </c>
      <c r="H9" s="90" t="s">
        <v>158</v>
      </c>
      <c r="I9" s="76" t="s">
        <v>130</v>
      </c>
      <c r="J9" s="76">
        <v>0</v>
      </c>
      <c r="K9" s="76" t="s">
        <v>135</v>
      </c>
      <c r="L9" s="76">
        <v>0</v>
      </c>
      <c r="M9" s="76" t="s">
        <v>135</v>
      </c>
      <c r="N9" s="77">
        <v>0</v>
      </c>
    </row>
    <row r="10" spans="1:14" ht="23.25" customHeight="1" x14ac:dyDescent="0.25">
      <c r="A10" s="66"/>
      <c r="B10" s="62" t="s">
        <v>141</v>
      </c>
      <c r="C10" s="63">
        <f>ROUND(E10*(C4)/(1+0.05),2)</f>
        <v>116.1</v>
      </c>
      <c r="D10" s="62" t="s">
        <v>94</v>
      </c>
      <c r="E10" s="38">
        <f>IF(B26="住宅",0.04,IF(B28="个人",0.04,0.12))</f>
        <v>0.04</v>
      </c>
      <c r="G10" s="76" t="s">
        <v>164</v>
      </c>
      <c r="H10" s="90" t="s">
        <v>159</v>
      </c>
      <c r="I10" s="90" t="s">
        <v>124</v>
      </c>
      <c r="J10" s="90">
        <v>2</v>
      </c>
      <c r="K10" s="90" t="s">
        <v>125</v>
      </c>
      <c r="L10" s="90">
        <v>3</v>
      </c>
      <c r="M10" s="90" t="s">
        <v>126</v>
      </c>
      <c r="N10" s="92">
        <v>4</v>
      </c>
    </row>
    <row r="11" spans="1:14" x14ac:dyDescent="0.25">
      <c r="A11" s="20" t="s">
        <v>57</v>
      </c>
      <c r="B11" s="62" t="s">
        <v>96</v>
      </c>
      <c r="C11" s="13">
        <f>E12*E11</f>
        <v>2.6</v>
      </c>
      <c r="D11" s="62" t="s">
        <v>62</v>
      </c>
      <c r="E11" s="49">
        <v>2E-3</v>
      </c>
      <c r="F11" s="67" t="s">
        <v>95</v>
      </c>
      <c r="G11" s="76" t="s">
        <v>167</v>
      </c>
      <c r="H11" s="90">
        <v>73</v>
      </c>
      <c r="I11" s="91">
        <v>134.36000000000001</v>
      </c>
      <c r="J11" s="90">
        <v>-2</v>
      </c>
      <c r="K11" s="91">
        <v>129.63</v>
      </c>
      <c r="L11" s="90">
        <v>-2</v>
      </c>
      <c r="M11" s="91">
        <v>133.24</v>
      </c>
      <c r="N11" s="92">
        <v>-2</v>
      </c>
    </row>
    <row r="12" spans="1:14" x14ac:dyDescent="0.25">
      <c r="A12" s="66"/>
      <c r="B12" s="65"/>
      <c r="C12" s="65"/>
      <c r="D12" s="62" t="s">
        <v>111</v>
      </c>
      <c r="E12" s="88">
        <v>1300</v>
      </c>
      <c r="F12" s="63" t="str">
        <f>(E12-100)&amp;"～"&amp;(E12+200)</f>
        <v>1200～1500</v>
      </c>
      <c r="G12" s="76" t="s">
        <v>168</v>
      </c>
      <c r="H12" s="76" t="s">
        <v>138</v>
      </c>
      <c r="I12" s="90" t="s">
        <v>114</v>
      </c>
      <c r="J12" s="90">
        <v>2</v>
      </c>
      <c r="K12" s="90" t="s">
        <v>114</v>
      </c>
      <c r="L12" s="90">
        <v>2</v>
      </c>
      <c r="M12" s="90" t="s">
        <v>114</v>
      </c>
      <c r="N12" s="92">
        <v>2</v>
      </c>
    </row>
    <row r="13" spans="1:14" ht="20.25" customHeight="1" x14ac:dyDescent="0.25">
      <c r="A13" s="20" t="s">
        <v>59</v>
      </c>
      <c r="B13" s="62" t="s">
        <v>98</v>
      </c>
      <c r="C13" s="13">
        <f>C4*E13</f>
        <v>60.95</v>
      </c>
      <c r="D13" s="62" t="s">
        <v>65</v>
      </c>
      <c r="E13" s="49">
        <v>0.02</v>
      </c>
      <c r="F13" s="63" t="s">
        <v>99</v>
      </c>
      <c r="G13" s="76" t="s">
        <v>165</v>
      </c>
      <c r="H13" s="76" t="s">
        <v>139</v>
      </c>
      <c r="I13" s="76" t="s">
        <v>127</v>
      </c>
      <c r="J13" s="76">
        <v>2</v>
      </c>
      <c r="K13" s="76" t="s">
        <v>127</v>
      </c>
      <c r="L13" s="76">
        <v>2</v>
      </c>
      <c r="M13" s="76" t="s">
        <v>127</v>
      </c>
      <c r="N13" s="77">
        <v>2</v>
      </c>
    </row>
    <row r="14" spans="1:14" ht="24" customHeight="1" x14ac:dyDescent="0.25">
      <c r="A14" s="20" t="s">
        <v>63</v>
      </c>
      <c r="B14" s="62" t="s">
        <v>100</v>
      </c>
      <c r="C14" s="13">
        <f>E12*E14</f>
        <v>19.5</v>
      </c>
      <c r="D14" s="62" t="s">
        <v>64</v>
      </c>
      <c r="E14" s="49">
        <v>1.4999999999999999E-2</v>
      </c>
      <c r="F14" s="67" t="s">
        <v>97</v>
      </c>
      <c r="G14" s="73" t="s">
        <v>128</v>
      </c>
      <c r="H14" s="90">
        <v>1992</v>
      </c>
      <c r="I14" s="90" t="s">
        <v>129</v>
      </c>
      <c r="J14" s="90">
        <v>4</v>
      </c>
      <c r="K14" s="90" t="s">
        <v>129</v>
      </c>
      <c r="L14" s="90">
        <v>4</v>
      </c>
      <c r="M14" s="90" t="s">
        <v>129</v>
      </c>
      <c r="N14" s="92">
        <v>4</v>
      </c>
    </row>
    <row r="15" spans="1:14" ht="21" customHeight="1" x14ac:dyDescent="0.25">
      <c r="A15" s="20" t="s">
        <v>78</v>
      </c>
      <c r="B15" s="62" t="s">
        <v>101</v>
      </c>
      <c r="C15" s="13">
        <f>C4-C7+C6</f>
        <v>2852.1593749999997</v>
      </c>
      <c r="D15" s="62"/>
      <c r="E15" s="64"/>
      <c r="F15" s="63" t="s">
        <v>103</v>
      </c>
      <c r="G15" s="78" t="s">
        <v>132</v>
      </c>
      <c r="H15" s="74"/>
      <c r="I15" s="79">
        <f>100+J15</f>
        <v>110</v>
      </c>
      <c r="J15" s="79">
        <f>SUM(J6:J14)</f>
        <v>10</v>
      </c>
      <c r="K15" s="79">
        <f>100+L15</f>
        <v>111</v>
      </c>
      <c r="L15" s="79">
        <f>SUM(L6:L14)</f>
        <v>11</v>
      </c>
      <c r="M15" s="79">
        <f>100+N15</f>
        <v>112</v>
      </c>
      <c r="N15" s="80">
        <f>SUM(N6:N14)</f>
        <v>12</v>
      </c>
    </row>
    <row r="16" spans="1:14" ht="20.25" customHeight="1" thickBot="1" x14ac:dyDescent="0.3">
      <c r="A16" s="20" t="s">
        <v>66</v>
      </c>
      <c r="B16" s="62" t="s">
        <v>68</v>
      </c>
      <c r="C16" s="13">
        <f>ROUND(C15/E17*(1-1/(1+E17)^E16),2)</f>
        <v>12348.36</v>
      </c>
      <c r="D16" s="62" t="s">
        <v>107</v>
      </c>
      <c r="E16" s="50">
        <v>5</v>
      </c>
      <c r="F16" s="68" t="s">
        <v>108</v>
      </c>
      <c r="G16" s="81" t="s">
        <v>133</v>
      </c>
      <c r="H16" s="37"/>
      <c r="I16" s="82">
        <f>ROUND(I5*100/I15,0)</f>
        <v>660</v>
      </c>
      <c r="J16" s="82"/>
      <c r="K16" s="82">
        <f>ROUND(K5*100/K15,0)</f>
        <v>68</v>
      </c>
      <c r="L16" s="82"/>
      <c r="M16" s="82">
        <f>ROUND(M5*100/M15,0)</f>
        <v>68</v>
      </c>
      <c r="N16" s="83"/>
    </row>
    <row r="17" spans="1:14" ht="20.25" customHeight="1" thickTop="1" x14ac:dyDescent="0.25">
      <c r="A17" s="66"/>
      <c r="B17" s="65"/>
      <c r="C17" s="65"/>
      <c r="D17" s="62" t="s">
        <v>109</v>
      </c>
      <c r="E17" s="38">
        <f>G41</f>
        <v>0.05</v>
      </c>
      <c r="F17" s="69"/>
      <c r="G17" s="14"/>
      <c r="H17" s="14"/>
      <c r="I17" s="14"/>
      <c r="J17" s="14"/>
      <c r="K17" s="14"/>
      <c r="L17" s="14"/>
      <c r="M17" s="14"/>
      <c r="N17" s="14"/>
    </row>
    <row r="18" spans="1:14" ht="40.5" x14ac:dyDescent="0.25">
      <c r="A18" s="20" t="s">
        <v>67</v>
      </c>
      <c r="B18" s="62" t="s">
        <v>71</v>
      </c>
      <c r="C18" s="16">
        <f>E19-E20</f>
        <v>22769.347938204799</v>
      </c>
      <c r="D18" s="62" t="s">
        <v>70</v>
      </c>
      <c r="E18" s="49">
        <v>0.02</v>
      </c>
      <c r="F18" s="63" t="s">
        <v>75</v>
      </c>
      <c r="G18" s="14"/>
      <c r="H18" s="14" t="s">
        <v>161</v>
      </c>
      <c r="I18" s="84">
        <f>C4+C6</f>
        <v>3051.3093749999998</v>
      </c>
      <c r="J18" s="40"/>
      <c r="K18" s="84"/>
      <c r="L18" s="14"/>
      <c r="M18" s="14"/>
      <c r="N18" s="14"/>
    </row>
    <row r="19" spans="1:14" ht="24.75" customHeight="1" x14ac:dyDescent="0.25">
      <c r="A19" s="20"/>
      <c r="B19" s="62" t="s">
        <v>155</v>
      </c>
      <c r="C19" s="102">
        <v>20939</v>
      </c>
      <c r="D19" s="62" t="s">
        <v>72</v>
      </c>
      <c r="E19" s="15">
        <f>C19*(1+E18)^E16</f>
        <v>23118.347938204799</v>
      </c>
      <c r="F19" s="63" t="s">
        <v>76</v>
      </c>
      <c r="G19" s="14"/>
      <c r="H19" s="14"/>
      <c r="I19" s="14"/>
      <c r="J19" s="40"/>
      <c r="K19" s="14"/>
      <c r="L19" s="14"/>
      <c r="M19" s="14"/>
      <c r="N19" s="14"/>
    </row>
    <row r="20" spans="1:14" x14ac:dyDescent="0.25">
      <c r="A20" s="66"/>
      <c r="B20" s="65"/>
      <c r="C20" s="65"/>
      <c r="D20" s="62" t="s">
        <v>73</v>
      </c>
      <c r="E20" s="15">
        <f>E31</f>
        <v>349</v>
      </c>
      <c r="F20" s="63"/>
      <c r="G20" s="14"/>
      <c r="H20" s="14"/>
      <c r="I20" s="14"/>
      <c r="J20" s="14"/>
      <c r="K20" s="14"/>
      <c r="L20" s="14"/>
      <c r="M20" s="14"/>
      <c r="N20" s="14"/>
    </row>
    <row r="21" spans="1:14" ht="27.5" thickBot="1" x14ac:dyDescent="0.3">
      <c r="A21" s="21" t="s">
        <v>69</v>
      </c>
      <c r="B21" s="70" t="s">
        <v>74</v>
      </c>
      <c r="C21" s="22">
        <f>ROUND(C16+C18/(1+E17)^E16,0)</f>
        <v>30189</v>
      </c>
      <c r="D21" s="70"/>
      <c r="E21" s="71"/>
      <c r="F21" s="72" t="s">
        <v>77</v>
      </c>
      <c r="G21" s="14"/>
      <c r="H21" s="14"/>
      <c r="I21" s="14"/>
      <c r="J21" s="14"/>
      <c r="K21" s="14"/>
      <c r="L21" s="14"/>
      <c r="M21" s="14"/>
      <c r="N21" s="14"/>
    </row>
    <row r="22" spans="1:14" ht="14.5" thickTop="1" x14ac:dyDescent="0.25"/>
    <row r="23" spans="1:14" ht="14.5" thickBot="1" x14ac:dyDescent="0.3"/>
    <row r="24" spans="1:14" ht="27.5" thickTop="1" x14ac:dyDescent="0.25">
      <c r="A24" s="93" t="s">
        <v>149</v>
      </c>
      <c r="B24" s="94">
        <v>30000</v>
      </c>
      <c r="C24" s="4" t="s">
        <v>26</v>
      </c>
      <c r="D24" s="5" t="s">
        <v>37</v>
      </c>
      <c r="E24" s="5" t="s">
        <v>35</v>
      </c>
      <c r="F24" s="6" t="s">
        <v>36</v>
      </c>
      <c r="K24" s="60"/>
      <c r="L24" s="61"/>
      <c r="M24" s="60"/>
      <c r="N24" s="60"/>
    </row>
    <row r="25" spans="1:14" ht="28" x14ac:dyDescent="0.25">
      <c r="A25" s="62" t="s">
        <v>154</v>
      </c>
      <c r="B25" s="95">
        <f>H11</f>
        <v>73</v>
      </c>
      <c r="C25" s="7" t="s">
        <v>6</v>
      </c>
      <c r="D25" s="8">
        <f>IF(B28="个人",IF(B26="住宅",IF(B27="是",0,0.05),0.05),0.05)</f>
        <v>0</v>
      </c>
      <c r="E25" s="9">
        <f>ROUND(E19/(1+D25)*D25,0)</f>
        <v>0</v>
      </c>
      <c r="F25" s="10" t="str">
        <f>IF(B28="个人",IF(B26="住宅",IF(B27="是",净值计算支持表!G6,净值计算支持表!G7),净值计算支持表!G8),净值计算支持表!G9)</f>
        <v>个人将购买2年以上（含2年）的住房对外销售的，免征增值税</v>
      </c>
      <c r="K25" s="60"/>
      <c r="L25" s="61"/>
      <c r="M25" s="60"/>
      <c r="N25" s="60"/>
    </row>
    <row r="26" spans="1:14" ht="59.25" customHeight="1" x14ac:dyDescent="0.25">
      <c r="A26" s="62" t="s">
        <v>153</v>
      </c>
      <c r="B26" s="96" t="s">
        <v>89</v>
      </c>
      <c r="C26" s="7" t="s">
        <v>45</v>
      </c>
      <c r="D26" s="8">
        <f>IF(B29="市区",0.12,IF(B29="县镇",0.1,0.06))</f>
        <v>0.12</v>
      </c>
      <c r="E26" s="9">
        <f>ROUND(E25*D26,0)</f>
        <v>0</v>
      </c>
      <c r="F26" s="10" t="str">
        <f>净值计算支持表!G10</f>
        <v>以应纳增值税额为计税（费）依据，城市维护建设税按市区7%，县城、镇5%，不在市区、县城或镇的，税率为1%计征。教育费附加按3%的征收率计征。地方教育附加按2%的征收率计征</v>
      </c>
      <c r="K26" s="60"/>
      <c r="L26" s="61"/>
      <c r="M26" s="60"/>
      <c r="N26" s="60"/>
    </row>
    <row r="27" spans="1:14" ht="28" x14ac:dyDescent="0.25">
      <c r="A27" s="93" t="s">
        <v>150</v>
      </c>
      <c r="B27" s="95" t="s">
        <v>49</v>
      </c>
      <c r="C27" s="7" t="s">
        <v>2</v>
      </c>
      <c r="D27" s="11">
        <f>IF(B28="个人",0.015,0)</f>
        <v>1.4999999999999999E-2</v>
      </c>
      <c r="E27" s="9">
        <f>ROUND(E19/(1+D25)*D27,0)</f>
        <v>347</v>
      </c>
      <c r="F27" s="10" t="str">
        <f>IF(B28="个人",净值计算支持表!G11,净值计算支持表!G12)</f>
        <v>个人销售二手房不能核实原值的，按交易总额(增值税不含税收入)的1.5％计征。</v>
      </c>
      <c r="K27" s="60"/>
      <c r="L27" s="61"/>
      <c r="M27" s="60"/>
      <c r="N27" s="60"/>
    </row>
    <row r="28" spans="1:14" ht="28" x14ac:dyDescent="0.25">
      <c r="A28" s="62" t="s">
        <v>144</v>
      </c>
      <c r="B28" s="96" t="s">
        <v>116</v>
      </c>
      <c r="C28" s="7" t="s">
        <v>162</v>
      </c>
      <c r="D28" s="12">
        <f>IF(B28="个人",IF(B26="住宅",0,0.0005),0.0005)</f>
        <v>0</v>
      </c>
      <c r="E28" s="9">
        <f>ROUND(E19/(1+D25)*D28,0)</f>
        <v>0</v>
      </c>
      <c r="F28" s="10" t="str">
        <f>IF(B28="个人",IF(B26="住宅",净值计算支持表!G19,净值计算支持表!G20),净值计算支持表!G20)</f>
        <v>自2008年11月1日起，对个人销售或购买住房暂免征收印花税。</v>
      </c>
      <c r="K28" s="60"/>
      <c r="L28" s="61"/>
      <c r="M28" s="60"/>
      <c r="N28" s="60"/>
    </row>
    <row r="29" spans="1:14" ht="28" x14ac:dyDescent="0.25">
      <c r="A29" s="62" t="s">
        <v>145</v>
      </c>
      <c r="B29" s="97" t="s">
        <v>50</v>
      </c>
      <c r="C29" s="7" t="s">
        <v>0</v>
      </c>
      <c r="D29" s="8">
        <f>IF(B28="个人",IF(B26="住宅",0,0.05),0.05)</f>
        <v>0</v>
      </c>
      <c r="E29" s="9">
        <f>ROUND(E19/(1+D25)*D29,0)</f>
        <v>0</v>
      </c>
      <c r="F29" s="10" t="str">
        <f>IF(B28="个人",IF(B26="住宅",净值计算支持表!G16,净值计算支持表!G15),净值计算支持表!G15)</f>
        <v xml:space="preserve">自2008年11月1日起，个人销售住房暂免征收土地增值税。  </v>
      </c>
      <c r="K29" s="60"/>
      <c r="L29" s="61"/>
      <c r="M29" s="60"/>
      <c r="N29" s="60"/>
    </row>
    <row r="30" spans="1:14" ht="42" x14ac:dyDescent="0.25">
      <c r="A30" s="93" t="s">
        <v>151</v>
      </c>
      <c r="B30" s="98">
        <f>IF(B28="一般纳税人",0.11,0.05)</f>
        <v>0.05</v>
      </c>
      <c r="C30" s="7" t="s">
        <v>11</v>
      </c>
      <c r="D30" s="48">
        <f>VLOOKUP(B26,净值计算支持表!H6:I11,2,0)/2</f>
        <v>2</v>
      </c>
      <c r="E30" s="48">
        <f>D30</f>
        <v>2</v>
      </c>
      <c r="F30" s="10" t="str">
        <f>IF(B26="住宅",净值计算支持表!G18,净值计算支持表!G21)</f>
        <v>交易手续费按建筑面积计取，2015年10月15日起，存量住房交易手续费由现行每平方米6元降为每平方米4元，双方各承担50%。</v>
      </c>
      <c r="H30" s="14"/>
      <c r="I30" s="14"/>
    </row>
    <row r="31" spans="1:14" ht="27.5" thickBot="1" x14ac:dyDescent="0.3">
      <c r="A31" s="93" t="s">
        <v>152</v>
      </c>
      <c r="B31" s="94" t="b">
        <f>E4*B25&lt;=B24</f>
        <v>1</v>
      </c>
      <c r="C31" s="25" t="s">
        <v>106</v>
      </c>
      <c r="D31" s="26"/>
      <c r="E31" s="27">
        <f>SUM(E25:E30)</f>
        <v>349</v>
      </c>
      <c r="F31" s="24"/>
      <c r="J31" s="14"/>
    </row>
    <row r="32" spans="1:14" ht="15" thickTop="1" thickBot="1" x14ac:dyDescent="0.3"/>
    <row r="33" spans="3:8" ht="27.75" customHeight="1" thickTop="1" x14ac:dyDescent="0.25">
      <c r="C33" s="39"/>
      <c r="E33" s="103" t="s">
        <v>79</v>
      </c>
      <c r="F33" s="103"/>
      <c r="G33" s="103"/>
    </row>
    <row r="34" spans="3:8" ht="28" x14ac:dyDescent="0.25">
      <c r="E34" s="29" t="s">
        <v>80</v>
      </c>
      <c r="F34" s="30" t="s">
        <v>81</v>
      </c>
      <c r="G34" s="31" t="s">
        <v>82</v>
      </c>
    </row>
    <row r="35" spans="3:8" ht="15" x14ac:dyDescent="0.25">
      <c r="E35" s="29">
        <v>1</v>
      </c>
      <c r="F35" s="32" t="s">
        <v>143</v>
      </c>
      <c r="G35" s="33">
        <f>E6</f>
        <v>1.4999999999999999E-2</v>
      </c>
    </row>
    <row r="36" spans="3:8" x14ac:dyDescent="0.25">
      <c r="E36" s="29">
        <v>2</v>
      </c>
      <c r="F36" s="30" t="s">
        <v>83</v>
      </c>
      <c r="G36" s="89">
        <v>1.7500000000000002E-2</v>
      </c>
    </row>
    <row r="37" spans="3:8" x14ac:dyDescent="0.25">
      <c r="E37" s="29">
        <v>3</v>
      </c>
      <c r="F37" s="30" t="s">
        <v>84</v>
      </c>
      <c r="G37" s="89">
        <v>1.4999999999999999E-2</v>
      </c>
    </row>
    <row r="38" spans="3:8" x14ac:dyDescent="0.25">
      <c r="E38" s="29">
        <v>4</v>
      </c>
      <c r="F38" s="30" t="s">
        <v>85</v>
      </c>
      <c r="G38" s="89">
        <v>0.02</v>
      </c>
    </row>
    <row r="39" spans="3:8" x14ac:dyDescent="0.25">
      <c r="E39" s="29">
        <v>5</v>
      </c>
      <c r="F39" s="30" t="s">
        <v>86</v>
      </c>
      <c r="G39" s="89">
        <v>-0.01</v>
      </c>
    </row>
    <row r="40" spans="3:8" x14ac:dyDescent="0.25">
      <c r="E40" s="29">
        <v>6</v>
      </c>
      <c r="F40" s="30" t="s">
        <v>87</v>
      </c>
      <c r="G40" s="89">
        <v>-7.4999999999999997E-3</v>
      </c>
    </row>
    <row r="41" spans="3:8" ht="14.5" thickBot="1" x14ac:dyDescent="0.3">
      <c r="E41" s="34">
        <v>7</v>
      </c>
      <c r="F41" s="35" t="s">
        <v>88</v>
      </c>
      <c r="G41" s="36">
        <f>SUM(G35:G40)</f>
        <v>0.05</v>
      </c>
    </row>
    <row r="42" spans="3:8" ht="14.5" thickTop="1" x14ac:dyDescent="0.25"/>
    <row r="43" spans="3:8" x14ac:dyDescent="0.25">
      <c r="F43" s="85" t="str">
        <f>"根据国家税务总局有关规定，"&amp;B28&amp;"出租"&amp;B26&amp;IF(E8=0,"月租金收入不超过3万元的免征增值税,故","")&amp;"增值税征收率为"&amp;E8*100&amp;"%，城建税、教育费附加、地方教育附加为增值税的"&amp;E9*100&amp;"%。增值税及附加 = "&amp;C4&amp;"/(1+5%)×"&amp;E8*100&amp;"%×(1+"&amp;E9*100&amp;"%)"</f>
        <v>根据国家税务总局有关规定，个人出租住宅月租金收入不超过3万元的免征增值税,故增值税征收率为0%，城建税、教育费附加、地方教育附加为增值税的12%。增值税及附加 = 3047.5/(1+5%)×0%×(1+12%)</v>
      </c>
      <c r="H43" s="28"/>
    </row>
    <row r="44" spans="3:8" x14ac:dyDescent="0.25">
      <c r="H44" s="28"/>
    </row>
  </sheetData>
  <protectedRanges>
    <protectedRange password="CC33" sqref="B25:B29" name="区域1"/>
  </protectedRanges>
  <mergeCells count="3">
    <mergeCell ref="E33:G33"/>
    <mergeCell ref="A1:G1"/>
    <mergeCell ref="G2:N2"/>
  </mergeCells>
  <phoneticPr fontId="1" type="noConversion"/>
  <dataValidations count="2">
    <dataValidation type="list" allowBlank="1" showInputMessage="1" showErrorMessage="1" sqref="B28">
      <formula1>"个人,小规模纳税人,一般纳税人"</formula1>
    </dataValidation>
    <dataValidation type="list" allowBlank="1" showInputMessage="1" showErrorMessage="1" sqref="B27">
      <formula1>"是,否"</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净值计算支持表!$H$6:$H$11</xm:f>
          </x14:formula1>
          <xm:sqref>B26</xm:sqref>
        </x14:dataValidation>
        <x14:dataValidation type="list" allowBlank="1" showInputMessage="1" showErrorMessage="1">
          <x14:formula1>
            <xm:f>净值计算支持表!$A$19:$A$21</xm:f>
          </x14:formula1>
          <xm:sqref>B29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2" workbookViewId="0">
      <selection activeCell="G22" sqref="G22"/>
    </sheetView>
  </sheetViews>
  <sheetFormatPr defaultRowHeight="14" x14ac:dyDescent="0.25"/>
  <cols>
    <col min="1" max="1" width="28.6328125" customWidth="1"/>
    <col min="6" max="6" width="8.6328125" customWidth="1"/>
    <col min="7" max="7" width="70.90625" style="1" customWidth="1"/>
    <col min="8" max="8" width="12.90625" customWidth="1"/>
  </cols>
  <sheetData>
    <row r="1" spans="1:10" x14ac:dyDescent="0.25">
      <c r="A1" t="s">
        <v>14</v>
      </c>
    </row>
    <row r="2" spans="1:10" x14ac:dyDescent="0.25">
      <c r="A2" t="s">
        <v>17</v>
      </c>
    </row>
    <row r="3" spans="1:10" x14ac:dyDescent="0.25">
      <c r="A3" t="s">
        <v>19</v>
      </c>
    </row>
    <row r="4" spans="1:10" ht="14.5" thickBot="1" x14ac:dyDescent="0.3"/>
    <row r="5" spans="1:10" ht="15" thickTop="1" thickBot="1" x14ac:dyDescent="0.3">
      <c r="A5" s="51"/>
      <c r="B5" s="109" t="s">
        <v>13</v>
      </c>
      <c r="C5" s="109"/>
      <c r="D5" s="109" t="s">
        <v>5</v>
      </c>
      <c r="E5" s="110"/>
    </row>
    <row r="6" spans="1:10" ht="14.5" thickTop="1" x14ac:dyDescent="0.25">
      <c r="A6" s="58"/>
      <c r="B6" s="23" t="s">
        <v>15</v>
      </c>
      <c r="C6" s="23" t="s">
        <v>16</v>
      </c>
      <c r="D6" s="23" t="s">
        <v>15</v>
      </c>
      <c r="E6" s="52" t="s">
        <v>1</v>
      </c>
      <c r="G6" s="1" t="s">
        <v>20</v>
      </c>
      <c r="H6" s="41" t="s">
        <v>34</v>
      </c>
      <c r="I6" s="42">
        <v>4</v>
      </c>
      <c r="J6" s="43" t="s">
        <v>38</v>
      </c>
    </row>
    <row r="7" spans="1:10" x14ac:dyDescent="0.25">
      <c r="A7" s="58" t="s">
        <v>6</v>
      </c>
      <c r="B7" s="53">
        <v>0</v>
      </c>
      <c r="C7" s="53">
        <v>0.05</v>
      </c>
      <c r="D7" s="53">
        <v>0.05</v>
      </c>
      <c r="E7" s="54">
        <v>0.05</v>
      </c>
      <c r="G7" s="1" t="s">
        <v>21</v>
      </c>
      <c r="H7" s="2" t="s">
        <v>30</v>
      </c>
      <c r="I7" s="3">
        <v>20</v>
      </c>
      <c r="J7" s="44" t="s">
        <v>3</v>
      </c>
    </row>
    <row r="8" spans="1:10" ht="28" x14ac:dyDescent="0.25">
      <c r="A8" s="58"/>
      <c r="B8" s="53">
        <v>0.05</v>
      </c>
      <c r="C8" s="53">
        <v>0.05</v>
      </c>
      <c r="D8" s="53">
        <v>0.05</v>
      </c>
      <c r="E8" s="54">
        <v>0.05</v>
      </c>
      <c r="G8" s="1" t="s">
        <v>48</v>
      </c>
      <c r="H8" s="2" t="s">
        <v>31</v>
      </c>
      <c r="I8" s="3">
        <v>12</v>
      </c>
      <c r="J8" s="44" t="s">
        <v>3</v>
      </c>
    </row>
    <row r="9" spans="1:10" ht="28" x14ac:dyDescent="0.25">
      <c r="A9" s="58" t="s">
        <v>7</v>
      </c>
      <c r="B9" s="53">
        <v>0.12</v>
      </c>
      <c r="C9" s="53">
        <v>0.12</v>
      </c>
      <c r="D9" s="53">
        <v>0.12</v>
      </c>
      <c r="E9" s="54">
        <v>0.12</v>
      </c>
      <c r="G9" s="1" t="s">
        <v>43</v>
      </c>
      <c r="H9" s="2" t="s">
        <v>32</v>
      </c>
      <c r="I9" s="3">
        <v>7</v>
      </c>
      <c r="J9" s="44" t="s">
        <v>3</v>
      </c>
    </row>
    <row r="10" spans="1:10" ht="42" x14ac:dyDescent="0.25">
      <c r="A10" s="58" t="s">
        <v>8</v>
      </c>
      <c r="B10" s="53">
        <v>1.4999999999999999E-2</v>
      </c>
      <c r="C10" s="53">
        <v>1.4999999999999999E-2</v>
      </c>
      <c r="D10" s="53">
        <v>0.03</v>
      </c>
      <c r="E10" s="54">
        <v>0.03</v>
      </c>
      <c r="F10" t="s">
        <v>18</v>
      </c>
      <c r="G10" s="1" t="s">
        <v>44</v>
      </c>
      <c r="H10" s="2" t="s">
        <v>33</v>
      </c>
      <c r="I10" s="3">
        <v>14</v>
      </c>
      <c r="J10" s="44" t="s">
        <v>3</v>
      </c>
    </row>
    <row r="11" spans="1:10" ht="28.5" thickBot="1" x14ac:dyDescent="0.3">
      <c r="A11" s="58" t="s">
        <v>9</v>
      </c>
      <c r="B11" s="53">
        <v>0</v>
      </c>
      <c r="C11" s="53">
        <v>5.0000000000000001E-4</v>
      </c>
      <c r="D11" s="53">
        <v>5.0000000000000001E-4</v>
      </c>
      <c r="E11" s="54">
        <v>5.0000000000000001E-4</v>
      </c>
      <c r="G11" s="1" t="s">
        <v>42</v>
      </c>
      <c r="H11" s="45" t="s">
        <v>4</v>
      </c>
      <c r="I11" s="46">
        <v>4</v>
      </c>
      <c r="J11" s="47" t="s">
        <v>3</v>
      </c>
    </row>
    <row r="12" spans="1:10" ht="28.5" thickTop="1" x14ac:dyDescent="0.25">
      <c r="A12" s="58" t="s">
        <v>10</v>
      </c>
      <c r="B12" s="53">
        <v>0</v>
      </c>
      <c r="C12" s="53">
        <v>0.05</v>
      </c>
      <c r="D12" s="53">
        <v>0.05</v>
      </c>
      <c r="E12" s="54">
        <v>0.05</v>
      </c>
      <c r="G12" s="1" t="s">
        <v>46</v>
      </c>
    </row>
    <row r="13" spans="1:10" ht="28" x14ac:dyDescent="0.25">
      <c r="A13" s="58" t="s">
        <v>11</v>
      </c>
      <c r="B13" s="53"/>
      <c r="C13" s="53"/>
      <c r="D13" s="53"/>
      <c r="E13" s="54"/>
      <c r="G13" s="1" t="s">
        <v>22</v>
      </c>
    </row>
    <row r="14" spans="1:10" ht="14.5" thickBot="1" x14ac:dyDescent="0.3">
      <c r="A14" s="59" t="s">
        <v>12</v>
      </c>
      <c r="B14" s="55">
        <v>2.5000000000000001E-2</v>
      </c>
      <c r="C14" s="55">
        <v>2.5000000000000001E-2</v>
      </c>
      <c r="D14" s="56">
        <v>2.5000000000000001E-2</v>
      </c>
      <c r="E14" s="57">
        <v>2.5000000000000001E-2</v>
      </c>
      <c r="G14" s="1" t="s">
        <v>23</v>
      </c>
    </row>
    <row r="15" spans="1:10" ht="28.5" thickTop="1" x14ac:dyDescent="0.25">
      <c r="G15" s="1" t="s">
        <v>41</v>
      </c>
    </row>
    <row r="16" spans="1:10" x14ac:dyDescent="0.25">
      <c r="G16" s="1" t="s">
        <v>24</v>
      </c>
    </row>
    <row r="17" spans="1:7" ht="42" x14ac:dyDescent="0.25">
      <c r="G17" s="1" t="s">
        <v>25</v>
      </c>
    </row>
    <row r="18" spans="1:7" ht="28" x14ac:dyDescent="0.25">
      <c r="G18" s="1" t="s">
        <v>47</v>
      </c>
    </row>
    <row r="19" spans="1:7" x14ac:dyDescent="0.25">
      <c r="A19" t="s">
        <v>27</v>
      </c>
      <c r="G19" s="1" t="s">
        <v>39</v>
      </c>
    </row>
    <row r="20" spans="1:7" ht="28" x14ac:dyDescent="0.25">
      <c r="A20" t="s">
        <v>28</v>
      </c>
      <c r="G20" s="1" t="s">
        <v>40</v>
      </c>
    </row>
    <row r="21" spans="1:7" x14ac:dyDescent="0.25">
      <c r="A21" t="s">
        <v>29</v>
      </c>
      <c r="G21" s="1" t="str">
        <f>CONCATENATE("交易手续费按建筑面积计取，存量",持有转售!B26,"交易手续费每平方米",持有转售!D30*2,"元，双方各承担50%")</f>
        <v>交易手续费按建筑面积计取，存量住宅交易手续费每平方米4元，双方各承担50%</v>
      </c>
    </row>
    <row r="22" spans="1:7" x14ac:dyDescent="0.25">
      <c r="G22" s="1" t="e">
        <f>CONCATENATE("根据市场行情的调查，处置费用按交易总额(增值税不含税收入)的",#REF!*100,"%计算")</f>
        <v>#REF!</v>
      </c>
    </row>
  </sheetData>
  <mergeCells count="2">
    <mergeCell ref="B5:C5"/>
    <mergeCell ref="D5:E5"/>
  </mergeCells>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图表</vt:lpstr>
      </vt:variant>
      <vt:variant>
        <vt:i4>2</vt:i4>
      </vt:variant>
    </vt:vector>
  </HeadingPairs>
  <TitlesOfParts>
    <vt:vector size="4" baseType="lpstr">
      <vt:lpstr>持有转售</vt:lpstr>
      <vt:lpstr>净值计算支持表</vt:lpstr>
      <vt:lpstr>Chart2</vt:lpstr>
      <vt:lpstr>Chart1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2017-05-26T08:02:00Z</dcterms:modified>
</cp:coreProperties>
</file>