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Downloads\Documents\Excel Tutorial\"/>
    </mc:Choice>
  </mc:AlternateContent>
  <xr:revisionPtr revIDLastSave="0" documentId="13_ncr:9_{DBF1735E-7642-459B-BD19-42A68B771C22}" xr6:coauthVersionLast="47" xr6:coauthVersionMax="47" xr10:uidLastSave="{00000000-0000-0000-0000-000000000000}"/>
  <bookViews>
    <workbookView xWindow="-120" yWindow="-120" windowWidth="29040" windowHeight="15840" activeTab="1" xr2:uid="{A31B1020-781D-4724-AB25-D4513FAEAAA0}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13" i="1" l="1"/>
  <c r="N48" i="1"/>
  <c r="N31" i="1"/>
  <c r="N18" i="1"/>
  <c r="M45" i="1"/>
  <c r="M25" i="1"/>
  <c r="M36" i="1"/>
  <c r="M39" i="1"/>
  <c r="M41" i="1"/>
  <c r="M34" i="1"/>
  <c r="M29" i="1"/>
  <c r="M4" i="1"/>
  <c r="M5" i="1"/>
  <c r="M21" i="1"/>
  <c r="M7" i="1"/>
  <c r="M13" i="1"/>
  <c r="M47" i="1"/>
  <c r="M20" i="1"/>
  <c r="M3" i="1"/>
  <c r="M24" i="1"/>
  <c r="M50" i="1"/>
  <c r="M40" i="1"/>
  <c r="M32" i="1"/>
  <c r="M37" i="1"/>
  <c r="M35" i="1"/>
  <c r="M42" i="1"/>
  <c r="M16" i="1"/>
  <c r="M48" i="1"/>
  <c r="M30" i="1"/>
  <c r="M2" i="1"/>
  <c r="M10" i="1"/>
  <c r="M15" i="1"/>
  <c r="M44" i="1"/>
  <c r="M46" i="1"/>
  <c r="M52" i="1"/>
  <c r="M22" i="1"/>
  <c r="M17" i="1"/>
  <c r="M11" i="1"/>
  <c r="M12" i="1"/>
  <c r="M31" i="1"/>
  <c r="M27" i="1"/>
  <c r="M28" i="1"/>
  <c r="M6" i="1"/>
  <c r="M23" i="1"/>
  <c r="M33" i="1"/>
  <c r="M38" i="1"/>
  <c r="M19" i="1"/>
  <c r="M49" i="1"/>
  <c r="M43" i="1"/>
  <c r="M26" i="1"/>
  <c r="M51" i="1"/>
  <c r="M18" i="1"/>
  <c r="M14" i="1"/>
  <c r="M9" i="1"/>
  <c r="M8" i="1"/>
  <c r="M53" i="1"/>
  <c r="I39" i="1"/>
  <c r="I24" i="1"/>
  <c r="I15" i="1"/>
  <c r="I23" i="1"/>
  <c r="I53" i="1"/>
  <c r="G39" i="1"/>
  <c r="G41" i="1"/>
  <c r="I41" i="1" s="1"/>
  <c r="G7" i="1"/>
  <c r="I7" i="1" s="1"/>
  <c r="G13" i="1"/>
  <c r="I13" i="1" s="1"/>
  <c r="G24" i="1"/>
  <c r="G50" i="1"/>
  <c r="I50" i="1" s="1"/>
  <c r="G16" i="1"/>
  <c r="I16" i="1" s="1"/>
  <c r="G48" i="1"/>
  <c r="I48" i="1" s="1"/>
  <c r="G15" i="1"/>
  <c r="G44" i="1"/>
  <c r="I44" i="1" s="1"/>
  <c r="G12" i="1"/>
  <c r="I12" i="1" s="1"/>
  <c r="G31" i="1"/>
  <c r="I31" i="1" s="1"/>
  <c r="G23" i="1"/>
  <c r="G33" i="1"/>
  <c r="I33" i="1" s="1"/>
  <c r="G51" i="1"/>
  <c r="I51" i="1" s="1"/>
  <c r="G18" i="1"/>
  <c r="I18" i="1" s="1"/>
  <c r="G53" i="1"/>
  <c r="F45" i="1"/>
  <c r="G45" i="1" s="1"/>
  <c r="I45" i="1" s="1"/>
  <c r="F25" i="1"/>
  <c r="G25" i="1" s="1"/>
  <c r="I25" i="1" s="1"/>
  <c r="F36" i="1"/>
  <c r="G36" i="1" s="1"/>
  <c r="I36" i="1" s="1"/>
  <c r="F39" i="1"/>
  <c r="F41" i="1"/>
  <c r="F34" i="1"/>
  <c r="G34" i="1" s="1"/>
  <c r="I34" i="1" s="1"/>
  <c r="F29" i="1"/>
  <c r="G29" i="1" s="1"/>
  <c r="I29" i="1" s="1"/>
  <c r="F4" i="1"/>
  <c r="G4" i="1" s="1"/>
  <c r="I4" i="1" s="1"/>
  <c r="F5" i="1"/>
  <c r="G5" i="1" s="1"/>
  <c r="I5" i="1" s="1"/>
  <c r="F21" i="1"/>
  <c r="G21" i="1" s="1"/>
  <c r="I21" i="1" s="1"/>
  <c r="F7" i="1"/>
  <c r="F13" i="1"/>
  <c r="F47" i="1"/>
  <c r="G47" i="1" s="1"/>
  <c r="I47" i="1" s="1"/>
  <c r="F20" i="1"/>
  <c r="G20" i="1" s="1"/>
  <c r="I20" i="1" s="1"/>
  <c r="F3" i="1"/>
  <c r="G3" i="1" s="1"/>
  <c r="I3" i="1" s="1"/>
  <c r="F24" i="1"/>
  <c r="F50" i="1"/>
  <c r="F40" i="1"/>
  <c r="G40" i="1" s="1"/>
  <c r="I40" i="1" s="1"/>
  <c r="F32" i="1"/>
  <c r="G32" i="1" s="1"/>
  <c r="I32" i="1" s="1"/>
  <c r="F37" i="1"/>
  <c r="G37" i="1" s="1"/>
  <c r="I37" i="1" s="1"/>
  <c r="F35" i="1"/>
  <c r="G35" i="1" s="1"/>
  <c r="I35" i="1" s="1"/>
  <c r="F42" i="1"/>
  <c r="G42" i="1" s="1"/>
  <c r="I42" i="1" s="1"/>
  <c r="F16" i="1"/>
  <c r="F48" i="1"/>
  <c r="F30" i="1"/>
  <c r="G30" i="1" s="1"/>
  <c r="I30" i="1" s="1"/>
  <c r="F2" i="1"/>
  <c r="G2" i="1" s="1"/>
  <c r="I2" i="1" s="1"/>
  <c r="F10" i="1"/>
  <c r="G10" i="1" s="1"/>
  <c r="I10" i="1" s="1"/>
  <c r="F15" i="1"/>
  <c r="F44" i="1"/>
  <c r="F46" i="1"/>
  <c r="G46" i="1" s="1"/>
  <c r="I46" i="1" s="1"/>
  <c r="F52" i="1"/>
  <c r="G52" i="1" s="1"/>
  <c r="I52" i="1" s="1"/>
  <c r="F22" i="1"/>
  <c r="G22" i="1" s="1"/>
  <c r="I22" i="1" s="1"/>
  <c r="F17" i="1"/>
  <c r="G17" i="1" s="1"/>
  <c r="I17" i="1" s="1"/>
  <c r="F11" i="1"/>
  <c r="G11" i="1" s="1"/>
  <c r="I11" i="1" s="1"/>
  <c r="F12" i="1"/>
  <c r="F31" i="1"/>
  <c r="F27" i="1"/>
  <c r="G27" i="1" s="1"/>
  <c r="I27" i="1" s="1"/>
  <c r="F28" i="1"/>
  <c r="G28" i="1" s="1"/>
  <c r="I28" i="1" s="1"/>
  <c r="F6" i="1"/>
  <c r="G6" i="1" s="1"/>
  <c r="I6" i="1" s="1"/>
  <c r="F23" i="1"/>
  <c r="F33" i="1"/>
  <c r="F38" i="1"/>
  <c r="G38" i="1" s="1"/>
  <c r="I38" i="1" s="1"/>
  <c r="F19" i="1"/>
  <c r="G19" i="1" s="1"/>
  <c r="I19" i="1" s="1"/>
  <c r="F49" i="1"/>
  <c r="G49" i="1" s="1"/>
  <c r="I49" i="1" s="1"/>
  <c r="F43" i="1"/>
  <c r="G43" i="1" s="1"/>
  <c r="I43" i="1" s="1"/>
  <c r="F26" i="1"/>
  <c r="G26" i="1" s="1"/>
  <c r="I26" i="1" s="1"/>
  <c r="F51" i="1"/>
  <c r="F18" i="1"/>
  <c r="F14" i="1"/>
  <c r="G14" i="1" s="1"/>
  <c r="I14" i="1" s="1"/>
  <c r="F9" i="1"/>
  <c r="G9" i="1" s="1"/>
  <c r="I9" i="1" s="1"/>
  <c r="F8" i="1"/>
  <c r="G8" i="1" s="1"/>
  <c r="I8" i="1" s="1"/>
  <c r="F53" i="1"/>
  <c r="E5" i="1"/>
  <c r="E21" i="1"/>
  <c r="E13" i="1"/>
  <c r="E50" i="1"/>
  <c r="E40" i="1"/>
  <c r="E42" i="1"/>
  <c r="E30" i="1"/>
  <c r="E44" i="1"/>
  <c r="E46" i="1"/>
  <c r="E11" i="1"/>
  <c r="E28" i="1"/>
  <c r="E19" i="1"/>
  <c r="E49" i="1"/>
  <c r="E18" i="1"/>
  <c r="E14" i="1"/>
  <c r="D45" i="1"/>
  <c r="E45" i="1" s="1"/>
  <c r="D25" i="1"/>
  <c r="E25" i="1" s="1"/>
  <c r="D36" i="1"/>
  <c r="E36" i="1" s="1"/>
  <c r="D39" i="1"/>
  <c r="E39" i="1" s="1"/>
  <c r="D41" i="1"/>
  <c r="E41" i="1" s="1"/>
  <c r="D34" i="1"/>
  <c r="E34" i="1" s="1"/>
  <c r="D29" i="1"/>
  <c r="E29" i="1" s="1"/>
  <c r="D4" i="1"/>
  <c r="E4" i="1" s="1"/>
  <c r="D5" i="1"/>
  <c r="D21" i="1"/>
  <c r="D7" i="1"/>
  <c r="E7" i="1" s="1"/>
  <c r="D13" i="1"/>
  <c r="D47" i="1"/>
  <c r="E47" i="1" s="1"/>
  <c r="D20" i="1"/>
  <c r="E20" i="1" s="1"/>
  <c r="D3" i="1"/>
  <c r="E3" i="1" s="1"/>
  <c r="D24" i="1"/>
  <c r="E24" i="1" s="1"/>
  <c r="D50" i="1"/>
  <c r="D40" i="1"/>
  <c r="D32" i="1"/>
  <c r="E32" i="1" s="1"/>
  <c r="D37" i="1"/>
  <c r="E37" i="1" s="1"/>
  <c r="D35" i="1"/>
  <c r="E35" i="1" s="1"/>
  <c r="D42" i="1"/>
  <c r="D16" i="1"/>
  <c r="E16" i="1" s="1"/>
  <c r="D48" i="1"/>
  <c r="E48" i="1" s="1"/>
  <c r="D30" i="1"/>
  <c r="D2" i="1"/>
  <c r="E2" i="1" s="1"/>
  <c r="D10" i="1"/>
  <c r="E10" i="1" s="1"/>
  <c r="D15" i="1"/>
  <c r="N15" i="1" s="1"/>
  <c r="D44" i="1"/>
  <c r="D46" i="1"/>
  <c r="D52" i="1"/>
  <c r="E52" i="1" s="1"/>
  <c r="D22" i="1"/>
  <c r="E22" i="1" s="1"/>
  <c r="D17" i="1"/>
  <c r="E17" i="1" s="1"/>
  <c r="D11" i="1"/>
  <c r="D12" i="1"/>
  <c r="E12" i="1" s="1"/>
  <c r="D31" i="1"/>
  <c r="E31" i="1" s="1"/>
  <c r="D27" i="1"/>
  <c r="E27" i="1" s="1"/>
  <c r="D28" i="1"/>
  <c r="D6" i="1"/>
  <c r="E6" i="1" s="1"/>
  <c r="D23" i="1"/>
  <c r="N23" i="1" s="1"/>
  <c r="D33" i="1"/>
  <c r="E33" i="1" s="1"/>
  <c r="D38" i="1"/>
  <c r="E38" i="1" s="1"/>
  <c r="D19" i="1"/>
  <c r="D49" i="1"/>
  <c r="D43" i="1"/>
  <c r="E43" i="1" s="1"/>
  <c r="D26" i="1"/>
  <c r="E26" i="1" s="1"/>
  <c r="D51" i="1"/>
  <c r="E51" i="1" s="1"/>
  <c r="D18" i="1"/>
  <c r="D14" i="1"/>
  <c r="D9" i="1"/>
  <c r="E9" i="1" s="1"/>
  <c r="D8" i="1"/>
  <c r="E8" i="1" s="1"/>
  <c r="D53" i="1"/>
  <c r="E53" i="1" s="1"/>
  <c r="C34" i="1"/>
  <c r="C21" i="1"/>
  <c r="C13" i="1"/>
  <c r="C20" i="1"/>
  <c r="C40" i="1"/>
  <c r="C32" i="1"/>
  <c r="C35" i="1"/>
  <c r="C30" i="1"/>
  <c r="C2" i="1"/>
  <c r="C44" i="1"/>
  <c r="C46" i="1"/>
  <c r="C17" i="1"/>
  <c r="C23" i="1"/>
  <c r="C33" i="1"/>
  <c r="C49" i="1"/>
  <c r="C43" i="1"/>
  <c r="C14" i="1"/>
  <c r="C8" i="1"/>
  <c r="C53" i="1"/>
  <c r="B37" i="1"/>
  <c r="C37" i="1" s="1"/>
  <c r="B35" i="1"/>
  <c r="N35" i="1" s="1"/>
  <c r="B42" i="1"/>
  <c r="C42" i="1" s="1"/>
  <c r="B16" i="1"/>
  <c r="C16" i="1" s="1"/>
  <c r="B48" i="1"/>
  <c r="C48" i="1" s="1"/>
  <c r="B30" i="1"/>
  <c r="N30" i="1" s="1"/>
  <c r="B2" i="1"/>
  <c r="N2" i="1" s="1"/>
  <c r="B10" i="1"/>
  <c r="C10" i="1" s="1"/>
  <c r="B15" i="1"/>
  <c r="C15" i="1" s="1"/>
  <c r="B44" i="1"/>
  <c r="N44" i="1" s="1"/>
  <c r="B46" i="1"/>
  <c r="N46" i="1" s="1"/>
  <c r="B52" i="1"/>
  <c r="C52" i="1" s="1"/>
  <c r="B22" i="1"/>
  <c r="C22" i="1" s="1"/>
  <c r="B17" i="1"/>
  <c r="N17" i="1" s="1"/>
  <c r="B11" i="1"/>
  <c r="C11" i="1" s="1"/>
  <c r="B12" i="1"/>
  <c r="C12" i="1" s="1"/>
  <c r="B31" i="1"/>
  <c r="C31" i="1" s="1"/>
  <c r="B27" i="1"/>
  <c r="N27" i="1" s="1"/>
  <c r="B28" i="1"/>
  <c r="N28" i="1" s="1"/>
  <c r="B6" i="1"/>
  <c r="C6" i="1" s="1"/>
  <c r="B23" i="1"/>
  <c r="B33" i="1"/>
  <c r="N33" i="1" s="1"/>
  <c r="B38" i="1"/>
  <c r="C38" i="1" s="1"/>
  <c r="B19" i="1"/>
  <c r="C19" i="1" s="1"/>
  <c r="B49" i="1"/>
  <c r="N49" i="1" s="1"/>
  <c r="B43" i="1"/>
  <c r="N43" i="1" s="1"/>
  <c r="B26" i="1"/>
  <c r="C26" i="1" s="1"/>
  <c r="B51" i="1"/>
  <c r="C51" i="1" s="1"/>
  <c r="B18" i="1"/>
  <c r="C18" i="1" s="1"/>
  <c r="B14" i="1"/>
  <c r="N14" i="1" s="1"/>
  <c r="B9" i="1"/>
  <c r="N9" i="1" s="1"/>
  <c r="B8" i="1"/>
  <c r="N8" i="1" s="1"/>
  <c r="B45" i="1"/>
  <c r="N45" i="1" s="1"/>
  <c r="B25" i="1"/>
  <c r="N25" i="1" s="1"/>
  <c r="B36" i="1"/>
  <c r="C36" i="1" s="1"/>
  <c r="B39" i="1"/>
  <c r="C39" i="1" s="1"/>
  <c r="B41" i="1"/>
  <c r="C41" i="1" s="1"/>
  <c r="B34" i="1"/>
  <c r="N34" i="1" s="1"/>
  <c r="B29" i="1"/>
  <c r="C29" i="1" s="1"/>
  <c r="B4" i="1"/>
  <c r="C4" i="1" s="1"/>
  <c r="B5" i="1"/>
  <c r="C5" i="1" s="1"/>
  <c r="B21" i="1"/>
  <c r="N21" i="1" s="1"/>
  <c r="B7" i="1"/>
  <c r="C7" i="1" s="1"/>
  <c r="B13" i="1"/>
  <c r="B47" i="1"/>
  <c r="C47" i="1" s="1"/>
  <c r="B20" i="1"/>
  <c r="N20" i="1" s="1"/>
  <c r="B3" i="1"/>
  <c r="C3" i="1" s="1"/>
  <c r="B24" i="1"/>
  <c r="C24" i="1" s="1"/>
  <c r="B50" i="1"/>
  <c r="C50" i="1" s="1"/>
  <c r="B40" i="1"/>
  <c r="N40" i="1" s="1"/>
  <c r="B32" i="1"/>
  <c r="N32" i="1" s="1"/>
  <c r="B53" i="1"/>
  <c r="N53" i="1" s="1"/>
  <c r="N51" i="1" l="1"/>
  <c r="N12" i="1"/>
  <c r="N16" i="1"/>
  <c r="N7" i="1"/>
  <c r="C9" i="1"/>
  <c r="C27" i="1"/>
  <c r="E15" i="1"/>
  <c r="N26" i="1"/>
  <c r="N11" i="1"/>
  <c r="N42" i="1"/>
  <c r="N5" i="1"/>
  <c r="C28" i="1"/>
  <c r="E23" i="1"/>
  <c r="N22" i="1"/>
  <c r="N37" i="1"/>
  <c r="N4" i="1"/>
  <c r="N19" i="1"/>
  <c r="N52" i="1"/>
  <c r="N29" i="1"/>
  <c r="N38" i="1"/>
  <c r="N50" i="1"/>
  <c r="N41" i="1"/>
  <c r="N39" i="1"/>
  <c r="N6" i="1"/>
  <c r="N10" i="1"/>
  <c r="N3" i="1"/>
  <c r="N36" i="1"/>
  <c r="N24" i="1"/>
  <c r="C25" i="1"/>
  <c r="C45" i="1"/>
  <c r="N47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<sst xmlns="http://schemas.openxmlformats.org/spreadsheetml/2006/main" count="224" uniqueCount="125">
  <si>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</si>
  <si>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</si>
  <si>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</si>
  <si>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</si>
  <si>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</si>
  <si>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</si>
  <si>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</si>
  <si>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</si>
  <si>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</si>
  <si>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</si>
  <si>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</si>
  <si>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</si>
  <si>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</si>
  <si>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</si>
  <si>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</si>
  <si>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</si>
  <si>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</si>
  <si>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</si>
  <si>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</si>
  <si>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</si>
  <si>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</si>
  <si>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</si>
  <si>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</si>
  <si>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</si>
  <si>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</si>
  <si>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</si>
  <si>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</si>
  <si>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</si>
  <si>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</si>
  <si>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</si>
  <si>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</si>
  <si>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</si>
  <si>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</si>
  <si>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</si>
  <si>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</si>
  <si>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</si>
  <si>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</si>
  <si>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</si>
  <si>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</si>
  <si>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</si>
  <si>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</si>
  <si>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</si>
  <si>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</si>
  <si>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</si>
  <si>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</si>
  <si>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</si>
  <si>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</si>
  <si>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</si>
  <si>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</si>
  <si>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</si>
  <si>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</si>
  <si>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</si>
  <si>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</si>
  <si>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</si>
  <si>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</si>
  <si>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</si>
  <si>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</si>
  <si>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</si>
  <si>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</si>
  <si>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</si>
  <si>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</si>
  <si>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</si>
  <si>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</si>
  <si>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</si>
  <si>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</si>
  <si>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</si>
  <si>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</si>
  <si>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</si>
  <si>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</si>
  <si>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</si>
  <si>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</si>
  <si>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</si>
  <si>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</si>
  <si>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</si>
  <si>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</si>
  <si>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</si>
  <si>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</si>
  <si>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</si>
  <si>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</si>
  <si>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</si>
  <si>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</si>
  <si>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</si>
  <si>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</si>
  <si>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</si>
  <si>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</si>
  <si>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</si>
  <si>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</si>
  <si>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</si>
  <si>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</si>
  <si>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</si>
  <si>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</si>
  <si>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</si>
  <si>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</si>
  <si>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</si>
  <si>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</si>
  <si>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</si>
  <si>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</si>
  <si>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</si>
  <si>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</si>
  <si>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</si>
  <si>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</si>
  <si>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</si>
  <si>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</si>
  <si>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</si>
  <si>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</si>
  <si>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</si>
  <si>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</si>
  <si>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</si>
  <si>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</si>
  <si>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</si>
  <si>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</si>
  <si>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</si>
  <si>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</si>
  <si>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</si>
  <si>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</si>
  <si>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</si>
  <si>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</si>
  <si>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</si>
  <si>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HO10ODY040</t>
  </si>
  <si>
    <t>GM09CMR014</t>
  </si>
  <si>
    <t>HO05ODY037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</si>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</sst>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D6D-BAF7-1CFB2930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404784"/>
        <c:axId val="933384624"/>
      </c:barChart>
      <c:catAx>
        <c:axId val="9334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84624"/>
        <c:crosses val="autoZero"/>
        <c:auto val="1"/>
        <c:lblAlgn val="ctr"/>
        <c:lblOffset val="100"/>
        <c:noMultiLvlLbl val="0"/>
      </c:catAx>
      <c:valAx>
        <c:axId val="9333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A-47D8-9F6E-ED49FB33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21536"/>
        <c:axId val="933399984"/>
      </c:scatterChart>
      <c:valAx>
        <c:axId val="9195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99984"/>
        <c:crosses val="autoZero"/>
        <c:crossBetween val="midCat"/>
      </c:valAx>
      <c:valAx>
        <c:axId val="933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1</xdr:row>
      <xdr:rowOff>185737</xdr:rowOff>
    </xdr:from>
    <xdr:to>
      <xdr:col>11</xdr:col>
      <xdr:colOff>333374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16435-6A29-BB48-453F-0858DB25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22</xdr:col>
      <xdr:colOff>438150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2C561-E65D-0FB4-3105-7EC1F0FF2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47.502340393519" createdVersion="8" refreshedVersion="8" minRefreshableVersion="3" recordCount="52" xr:uid="{85A47BC7-1D6C-42DD-BD26-AB31687D8D85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63A8A-FB5B-45FF-9C30-59B29F7F77A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5AD2-F33C-434B-853A-C7FC38C45863}">
  <dimension ref="A3:B21"/>
  <sheetViews>
    <sheetView workbookViewId="0">
      <selection activeCell="Q15" sqref="Q15"/>
    </sheetView>
  </sheetViews>
  <sheetFormatPr defaultRowHeight="15" x14ac:dyDescent="0.25"/>
  <cols>
    <col min="1" max="1" width="13.42578125" bestFit="1" customWidth="1"/>
    <col min="2" max="2" width="13.28515625" bestFit="1" customWidth="1"/>
  </cols>
  <sheetData>
    <row r="3" spans="1:2" x14ac:dyDescent="0.25">
      <c r="A3" s="2" t="s">
        <v>122</v>
      </c>
      <c r="B3" t="s">
        <v>124</v>
      </c>
    </row>
    <row r="4" spans="1:2" x14ac:dyDescent="0.25">
      <c r="A4" s="3" t="s">
        <v>41</v>
      </c>
      <c r="B4" s="4">
        <v>144647.69999999998</v>
      </c>
    </row>
    <row r="5" spans="1:2" x14ac:dyDescent="0.25">
      <c r="A5" s="3" t="s">
        <v>50</v>
      </c>
      <c r="B5" s="4">
        <v>150656.40000000002</v>
      </c>
    </row>
    <row r="6" spans="1:2" x14ac:dyDescent="0.25">
      <c r="A6" s="3" t="s">
        <v>26</v>
      </c>
      <c r="B6" s="4">
        <v>154427.9</v>
      </c>
    </row>
    <row r="7" spans="1:2" x14ac:dyDescent="0.25">
      <c r="A7" s="3" t="s">
        <v>58</v>
      </c>
      <c r="B7" s="4">
        <v>179986</v>
      </c>
    </row>
    <row r="8" spans="1:2" x14ac:dyDescent="0.25">
      <c r="A8" s="3" t="s">
        <v>29</v>
      </c>
      <c r="B8" s="4">
        <v>143640.70000000001</v>
      </c>
    </row>
    <row r="9" spans="1:2" x14ac:dyDescent="0.25">
      <c r="A9" s="3" t="s">
        <v>45</v>
      </c>
      <c r="B9" s="4">
        <v>135078.20000000001</v>
      </c>
    </row>
    <row r="10" spans="1:2" x14ac:dyDescent="0.25">
      <c r="A10" s="3" t="s">
        <v>24</v>
      </c>
      <c r="B10" s="4">
        <v>184693.8</v>
      </c>
    </row>
    <row r="11" spans="1:2" x14ac:dyDescent="0.25">
      <c r="A11" s="3" t="s">
        <v>22</v>
      </c>
      <c r="B11" s="4">
        <v>127731.3</v>
      </c>
    </row>
    <row r="12" spans="1:2" x14ac:dyDescent="0.25">
      <c r="A12" s="3" t="s">
        <v>19</v>
      </c>
      <c r="B12" s="4">
        <v>70964.899999999994</v>
      </c>
    </row>
    <row r="13" spans="1:2" x14ac:dyDescent="0.25">
      <c r="A13" s="3" t="s">
        <v>32</v>
      </c>
      <c r="B13" s="4">
        <v>65315</v>
      </c>
    </row>
    <row r="14" spans="1:2" x14ac:dyDescent="0.25">
      <c r="A14" s="3" t="s">
        <v>38</v>
      </c>
      <c r="B14" s="4">
        <v>138561.5</v>
      </c>
    </row>
    <row r="15" spans="1:2" x14ac:dyDescent="0.25">
      <c r="A15" s="3" t="s">
        <v>39</v>
      </c>
      <c r="B15" s="4">
        <v>141229.4</v>
      </c>
    </row>
    <row r="16" spans="1:2" x14ac:dyDescent="0.25">
      <c r="A16" s="3" t="s">
        <v>16</v>
      </c>
      <c r="B16" s="4">
        <v>305432.40000000002</v>
      </c>
    </row>
    <row r="17" spans="1:2" x14ac:dyDescent="0.25">
      <c r="A17" s="3" t="s">
        <v>52</v>
      </c>
      <c r="B17" s="4">
        <v>177713.9</v>
      </c>
    </row>
    <row r="18" spans="1:2" x14ac:dyDescent="0.25">
      <c r="A18" s="3" t="s">
        <v>43</v>
      </c>
      <c r="B18" s="4">
        <v>65964.899999999994</v>
      </c>
    </row>
    <row r="19" spans="1:2" x14ac:dyDescent="0.25">
      <c r="A19" s="3" t="s">
        <v>36</v>
      </c>
      <c r="B19" s="4">
        <v>130601.59999999999</v>
      </c>
    </row>
    <row r="20" spans="1:2" x14ac:dyDescent="0.25">
      <c r="A20" s="3" t="s">
        <v>34</v>
      </c>
      <c r="B20" s="4">
        <v>19341.7</v>
      </c>
    </row>
    <row r="21" spans="1:2" x14ac:dyDescent="0.25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285A-AB9A-4E87-86B2-233AD54E4B1F}">
  <dimension ref="A1:N66"/>
  <sheetViews>
    <sheetView tabSelected="1" workbookViewId="0">
      <selection activeCell="Q22" sqref="Q22"/>
    </sheetView>
  </sheetViews>
  <sheetFormatPr defaultRowHeight="15" x14ac:dyDescent="0.25"/>
  <cols>
    <col min="1" max="1" width="15.5703125" customWidth="1"/>
    <col min="2" max="2" width="13.5703125" customWidth="1"/>
    <col min="3" max="3" width="16.7109375" bestFit="1" customWidth="1"/>
    <col min="4" max="4" width="9.85546875" customWidth="1"/>
    <col min="5" max="5" width="18.28515625" customWidth="1"/>
    <col min="6" max="6" width="16.5703125" bestFit="1" customWidth="1"/>
    <col min="8" max="8" width="11.5703125" style="1" bestFit="1" customWidth="1"/>
    <col min="9" max="9" width="12.5703125" style="1" bestFit="1" customWidth="1"/>
    <col min="11" max="11" width="9.7109375" bestFit="1" customWidth="1"/>
    <col min="12" max="12" width="14.7109375" bestFit="1" customWidth="1"/>
    <col min="13" max="13" width="11.5703125" bestFit="1" customWidth="1"/>
    <col min="14" max="14" width="16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1">
        <v>17556.3</v>
      </c>
      <c r="I2" s="1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1">
        <v>14289.6</v>
      </c>
      <c r="I3" s="1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1">
        <v>27637.1</v>
      </c>
      <c r="I4" s="1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1">
        <v>27534.799999999999</v>
      </c>
      <c r="I5" s="1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118</v>
      </c>
      <c r="B6" t="str">
        <f>LEFT(A6,2)</f>
        <v>HO</v>
      </c>
      <c r="C6" t="str">
        <f>VLOOKUP(B6,B$56:C$61,2)</f>
        <v>Honda</v>
      </c>
      <c r="D6" t="str">
        <f>MID(A6,5,3)</f>
        <v>ODY</v>
      </c>
      <c r="E6" t="str">
        <f>VLOOKUP(D6,D$56:E$66,2)</f>
        <v>Odyssey</v>
      </c>
      <c r="F6" t="str">
        <f>MID(A6,3,2)</f>
        <v>10</v>
      </c>
      <c r="G6">
        <f>IF(14-F6&lt;0,100-F6+14,14-F6)</f>
        <v>4</v>
      </c>
      <c r="H6" s="1">
        <v>68658.899999999994</v>
      </c>
      <c r="I6" s="1">
        <f>H6/(G6+0.5)</f>
        <v>15257.533333333333</v>
      </c>
      <c r="J6" t="s">
        <v>15</v>
      </c>
      <c r="K6" t="s">
        <v>16</v>
      </c>
      <c r="L6">
        <v>100000</v>
      </c>
      <c r="M6" t="str">
        <f>IF(H6&lt;=L6,"Y","Not Covered")</f>
        <v>Y</v>
      </c>
      <c r="N6" t="str">
        <f>CONCATENATE(B6,F6,D6,UPPER(LEFT(J6,3)),RIGHT(A6,3))</f>
        <v>HO10ODYBLA040</v>
      </c>
    </row>
    <row r="7" spans="1:14" x14ac:dyDescent="0.25">
      <c r="A7" t="s">
        <v>35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13</v>
      </c>
      <c r="G7">
        <f>IF(14-F7&lt;0,100-F7+14,14-F7)</f>
        <v>1</v>
      </c>
      <c r="H7" s="1">
        <v>22521.599999999999</v>
      </c>
      <c r="I7" s="1">
        <f>H7/(G7+0.5)</f>
        <v>15014.4</v>
      </c>
      <c r="J7" t="s">
        <v>15</v>
      </c>
      <c r="K7" t="s">
        <v>36</v>
      </c>
      <c r="L7">
        <v>75000</v>
      </c>
      <c r="M7" t="str">
        <f>IF(H7&lt;=L7,"Y","Not Covered")</f>
        <v>Y</v>
      </c>
      <c r="N7" t="str">
        <f>CONCATENATE(B7,F7,D7,UPPER(LEFT(J7,3)),RIGHT(A7,3))</f>
        <v>FD13FCSBLA012</v>
      </c>
    </row>
    <row r="8" spans="1:14" x14ac:dyDescent="0.25">
      <c r="A8" t="s">
        <v>83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1">
        <v>22188.5</v>
      </c>
      <c r="I8" s="1">
        <f>H8/(G8+0.5)</f>
        <v>14792.333333333334</v>
      </c>
      <c r="J8" t="s">
        <v>48</v>
      </c>
      <c r="K8" t="s">
        <v>26</v>
      </c>
      <c r="L8">
        <v>100000</v>
      </c>
      <c r="M8" t="str">
        <f>IF(H8&lt;=L8,"Y","Not Covered")</f>
        <v>Y</v>
      </c>
      <c r="N8" t="str">
        <f>CONCATENATE(B8,F8,D8,UPPER(LEFT(J8,3)),RIGHT(A8,3))</f>
        <v>HY13ELABLU052</v>
      </c>
    </row>
    <row r="9" spans="1:14" x14ac:dyDescent="0.25">
      <c r="A9" t="s">
        <v>82</v>
      </c>
      <c r="B9" t="str">
        <f>LEFT(A9,2)</f>
        <v>HY</v>
      </c>
      <c r="C9" t="str">
        <f>VLOOKUP(B9,B$56:C$61,2)</f>
        <v>Hyundai</v>
      </c>
      <c r="D9" t="str">
        <f>MID(A9,5,3)</f>
        <v>ELA</v>
      </c>
      <c r="E9" t="str">
        <f>VLOOKUP(D9,D$56:E$66,2)</f>
        <v>Elantra</v>
      </c>
      <c r="F9" t="str">
        <f>MID(A9,3,2)</f>
        <v>13</v>
      </c>
      <c r="G9">
        <f>IF(14-F9&lt;0,100-F9+14,14-F9)</f>
        <v>1</v>
      </c>
      <c r="H9" s="1">
        <v>20223.900000000001</v>
      </c>
      <c r="I9" s="1">
        <f>H9/(G9+0.5)</f>
        <v>13482.6</v>
      </c>
      <c r="J9" t="s">
        <v>15</v>
      </c>
      <c r="K9" t="s">
        <v>32</v>
      </c>
      <c r="L9">
        <v>100000</v>
      </c>
      <c r="M9" t="str">
        <f>IF(H9&lt;=L9,"Y","Not Covered")</f>
        <v>Y</v>
      </c>
      <c r="N9" t="str">
        <f>CONCATENATE(B9,F9,D9,UPPER(LEFT(J9,3)),RIGHT(A9,3))</f>
        <v>HY13ELABLA051</v>
      </c>
    </row>
    <row r="10" spans="1:14" x14ac:dyDescent="0.25">
      <c r="A10" t="s">
        <v>61</v>
      </c>
      <c r="B10" t="str">
        <f>LEFT(A10,2)</f>
        <v>TY</v>
      </c>
      <c r="C10" t="str">
        <f>VLOOKUP(B10,B$56:C$61,2)</f>
        <v>Toyota</v>
      </c>
      <c r="D10" t="str">
        <f>MID(A10,5,3)</f>
        <v>COR</v>
      </c>
      <c r="E10" t="str">
        <f>VLOOKUP(D10,D$56:E$66,2)</f>
        <v>Corola</v>
      </c>
      <c r="F10" t="str">
        <f>MID(A10,3,2)</f>
        <v>12</v>
      </c>
      <c r="G10">
        <f>IF(14-F10&lt;0,100-F10+14,14-F10)</f>
        <v>2</v>
      </c>
      <c r="H10" s="1">
        <v>29601.9</v>
      </c>
      <c r="I10" s="1">
        <f>H10/(G10+0.5)</f>
        <v>11840.76</v>
      </c>
      <c r="J10" t="s">
        <v>15</v>
      </c>
      <c r="K10" t="s">
        <v>39</v>
      </c>
      <c r="L10">
        <v>100000</v>
      </c>
      <c r="M10" t="str">
        <f>IF(H10&lt;=L10,"Y","Not Covered")</f>
        <v>Y</v>
      </c>
      <c r="N10" t="str">
        <f>CONCATENATE(B10,F10,D10,UPPER(LEFT(J10,3)),RIGHT(A10,3))</f>
        <v>TY12CORBLA028</v>
      </c>
    </row>
    <row r="11" spans="1:14" x14ac:dyDescent="0.25">
      <c r="A11" t="s">
        <v>68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12</v>
      </c>
      <c r="G11">
        <f>IF(14-F11&lt;0,100-F11+14,14-F11)</f>
        <v>2</v>
      </c>
      <c r="H11" s="1">
        <v>24513.200000000001</v>
      </c>
      <c r="I11" s="1">
        <f>H11/(G11+0.5)</f>
        <v>9805.2800000000007</v>
      </c>
      <c r="J11" t="s">
        <v>15</v>
      </c>
      <c r="K11" t="s">
        <v>45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HO12CIVBLA035</v>
      </c>
    </row>
    <row r="12" spans="1:14" x14ac:dyDescent="0.25">
      <c r="A12" t="s">
        <v>69</v>
      </c>
      <c r="B12" t="str">
        <f>LEFT(A12,2)</f>
        <v>HO</v>
      </c>
      <c r="C12" t="str">
        <f>VLOOKUP(B12,B$56:C$61,2)</f>
        <v>Honda</v>
      </c>
      <c r="D12" t="str">
        <f>MID(A12,5,3)</f>
        <v>CIV</v>
      </c>
      <c r="E12" t="str">
        <f>VLOOKUP(D12,D$56:E$66,2)</f>
        <v>Civic</v>
      </c>
      <c r="F12" t="str">
        <f>MID(A12,3,2)</f>
        <v>13</v>
      </c>
      <c r="G12">
        <f>IF(14-F12&lt;0,100-F12+14,14-F12)</f>
        <v>1</v>
      </c>
      <c r="H12" s="1">
        <v>13867.6</v>
      </c>
      <c r="I12" s="1">
        <f>H12/(G12+0.5)</f>
        <v>9245.0666666666675</v>
      </c>
      <c r="J12" t="s">
        <v>15</v>
      </c>
      <c r="K12" t="s">
        <v>50</v>
      </c>
      <c r="L12">
        <v>75000</v>
      </c>
      <c r="M12" t="str">
        <f>IF(H12&lt;=L12,"Y","Not Covered")</f>
        <v>Y</v>
      </c>
      <c r="N12" t="str">
        <f>CONCATENATE(B12,F12,D12,UPPER(LEFT(J12,3)),RIGHT(A12,3))</f>
        <v>HO13CIVBLA036</v>
      </c>
    </row>
    <row r="13" spans="1:14" x14ac:dyDescent="0.25">
      <c r="A13" t="s">
        <v>37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Focus</v>
      </c>
      <c r="F13" t="str">
        <f>MID(A13,3,2)</f>
        <v>13</v>
      </c>
      <c r="G13">
        <f>IF(14-F13&lt;0,100-F13+14,14-F13)</f>
        <v>1</v>
      </c>
      <c r="H13" s="1">
        <v>13682.9</v>
      </c>
      <c r="I13" s="1">
        <f>H13/(G13+0.5)</f>
        <v>9121.9333333333325</v>
      </c>
      <c r="J13" t="s">
        <v>15</v>
      </c>
      <c r="K13" t="s">
        <v>38</v>
      </c>
      <c r="L13">
        <v>75000</v>
      </c>
      <c r="M13" t="str">
        <f>IF(H13&lt;=L13,"Y","Not Covered")</f>
        <v>Y</v>
      </c>
      <c r="N13" t="str">
        <f>CONCATENATE(B13,F13,D13,UPPER(LEFT(J13,3)),RIGHT(A13,3))</f>
        <v>FD13FCSBLA013</v>
      </c>
    </row>
    <row r="14" spans="1:14" x14ac:dyDescent="0.25">
      <c r="A14" t="s">
        <v>81</v>
      </c>
      <c r="B14" t="str">
        <f>LEFT(A14,2)</f>
        <v>HY</v>
      </c>
      <c r="C14" t="str">
        <f>VLOOKUP(B14,B$56:C$61,2)</f>
        <v>Hyundai</v>
      </c>
      <c r="D14" t="str">
        <f>MID(A14,5,3)</f>
        <v>ELA</v>
      </c>
      <c r="E14" t="str">
        <f>VLOOKUP(D14,D$56:E$66,2)</f>
        <v>Elantra</v>
      </c>
      <c r="F14" t="str">
        <f>MID(A14,3,2)</f>
        <v>12</v>
      </c>
      <c r="G14">
        <f>IF(14-F14&lt;0,100-F14+14,14-F14)</f>
        <v>2</v>
      </c>
      <c r="H14" s="1">
        <v>22282</v>
      </c>
      <c r="I14" s="1">
        <f>H14/(G14+0.5)</f>
        <v>8912.7999999999993</v>
      </c>
      <c r="J14" t="s">
        <v>48</v>
      </c>
      <c r="K14" t="s">
        <v>19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HY12ELABLU050</v>
      </c>
    </row>
    <row r="15" spans="1:14" x14ac:dyDescent="0.25">
      <c r="A15" t="s">
        <v>62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12</v>
      </c>
      <c r="G15">
        <f>IF(14-F15&lt;0,100-F15+14,14-F15)</f>
        <v>2</v>
      </c>
      <c r="H15" s="1">
        <v>22128.2</v>
      </c>
      <c r="I15" s="1">
        <f>H15/(G15+0.5)</f>
        <v>8851.2800000000007</v>
      </c>
      <c r="J15" t="s">
        <v>48</v>
      </c>
      <c r="K15" t="s">
        <v>50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TY12CAMBLU029</v>
      </c>
    </row>
    <row r="16" spans="1:14" x14ac:dyDescent="0.25">
      <c r="A16" t="s">
        <v>55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Camrey</v>
      </c>
      <c r="F16" t="str">
        <f>MID(A16,3,2)</f>
        <v>09</v>
      </c>
      <c r="G16">
        <f>IF(14-F16&lt;0,100-F16+14,14-F16)</f>
        <v>5</v>
      </c>
      <c r="H16" s="1">
        <v>48114.2</v>
      </c>
      <c r="I16" s="1">
        <f>H16/(G16+0.5)</f>
        <v>8748.0363636363636</v>
      </c>
      <c r="J16" t="s">
        <v>18</v>
      </c>
      <c r="K16" t="s">
        <v>29</v>
      </c>
      <c r="L16">
        <v>100000</v>
      </c>
      <c r="M16" t="str">
        <f>IF(H16&lt;=L16,"Y","Not Covered")</f>
        <v>Y</v>
      </c>
      <c r="N16" t="str">
        <f>CONCATENATE(B16,F16,D16,UPPER(LEFT(J16,3)),RIGHT(A16,3))</f>
        <v>TY09CAMWHI024</v>
      </c>
    </row>
    <row r="17" spans="1:14" x14ac:dyDescent="0.25">
      <c r="A17" t="s">
        <v>67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11</v>
      </c>
      <c r="G17">
        <f>IF(14-F17&lt;0,100-F17+14,14-F17)</f>
        <v>3</v>
      </c>
      <c r="H17" s="1">
        <v>30555.3</v>
      </c>
      <c r="I17" s="1">
        <f>H17/(G17+0.5)</f>
        <v>8730.0857142857149</v>
      </c>
      <c r="J17" t="s">
        <v>15</v>
      </c>
      <c r="K17" t="s">
        <v>22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HO11CIVBLA034</v>
      </c>
    </row>
    <row r="18" spans="1:14" x14ac:dyDescent="0.25">
      <c r="A18" t="s">
        <v>80</v>
      </c>
      <c r="B18" t="str">
        <f>LEFT(A18,2)</f>
        <v>HY</v>
      </c>
      <c r="C18" t="str">
        <f>VLOOKUP(B18,B$56:C$61,2)</f>
        <v>Hyundai</v>
      </c>
      <c r="D18" t="str">
        <f>MID(A18,5,3)</f>
        <v>ELA</v>
      </c>
      <c r="E18" t="str">
        <f>VLOOKUP(D18,D$56:E$66,2)</f>
        <v>Elantra</v>
      </c>
      <c r="F18" t="str">
        <f>MID(A18,3,2)</f>
        <v>11</v>
      </c>
      <c r="G18">
        <f>IF(14-F18&lt;0,100-F18+14,14-F18)</f>
        <v>3</v>
      </c>
      <c r="H18" s="1">
        <v>29102.3</v>
      </c>
      <c r="I18" s="1">
        <f>H18/(G18+0.5)</f>
        <v>8314.9428571428562</v>
      </c>
      <c r="J18" t="s">
        <v>15</v>
      </c>
      <c r="K18" t="s">
        <v>43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HY11ELABLA049</v>
      </c>
    </row>
    <row r="19" spans="1:14" x14ac:dyDescent="0.25">
      <c r="A19" t="s">
        <v>75</v>
      </c>
      <c r="B19" t="str">
        <f>LEFT(A19,2)</f>
        <v>CR</v>
      </c>
      <c r="C19" t="str">
        <f>VLOOKUP(B19,B$56:C$61,2)</f>
        <v>Chrysler</v>
      </c>
      <c r="D19" t="str">
        <f>MID(A19,5,3)</f>
        <v>PTC</v>
      </c>
      <c r="E19" t="str">
        <f>VLOOKUP(D19,D$56:E$66,2)</f>
        <v>PT Cruiser</v>
      </c>
      <c r="F19" t="str">
        <f>MID(A19,3,2)</f>
        <v>11</v>
      </c>
      <c r="G19">
        <f>IF(14-F19&lt;0,100-F19+14,14-F19)</f>
        <v>3</v>
      </c>
      <c r="H19" s="1">
        <v>27394.2</v>
      </c>
      <c r="I19" s="1">
        <f>H19/(G19+0.5)</f>
        <v>7826.9142857142861</v>
      </c>
      <c r="J19" t="s">
        <v>15</v>
      </c>
      <c r="K19" t="s">
        <v>36</v>
      </c>
      <c r="L19">
        <v>75000</v>
      </c>
      <c r="M19" t="str">
        <f>IF(H19&lt;=L19,"Y","Not Covered")</f>
        <v>Y</v>
      </c>
      <c r="N19" t="str">
        <f>CONCATENATE(B19,F19,D19,UPPER(LEFT(J19,3)),RIGHT(A19,3))</f>
        <v>CR11PTCBLA044</v>
      </c>
    </row>
    <row r="20" spans="1:14" x14ac:dyDescent="0.25">
      <c r="A20" t="s">
        <v>40</v>
      </c>
      <c r="B20" t="str">
        <f>LEFT(A20,2)</f>
        <v>GM</v>
      </c>
      <c r="C20" t="str">
        <f>VLOOKUP(B20,B$56:C$61,2)</f>
        <v>General Motors</v>
      </c>
      <c r="D20" t="str">
        <f>MID(A20,5,3)</f>
        <v>CMR</v>
      </c>
      <c r="E20" t="str">
        <f>VLOOKUP(D20,D$56:E$66,2)</f>
        <v>Camero</v>
      </c>
      <c r="F20" t="str">
        <f>MID(A20,3,2)</f>
        <v>12</v>
      </c>
      <c r="G20">
        <f>IF(14-F20&lt;0,100-F20+14,14-F20)</f>
        <v>2</v>
      </c>
      <c r="H20" s="1">
        <v>19421.099999999999</v>
      </c>
      <c r="I20" s="1">
        <f>H20/(G20+0.5)</f>
        <v>7768.44</v>
      </c>
      <c r="J20" t="s">
        <v>15</v>
      </c>
      <c r="K20" t="s">
        <v>41</v>
      </c>
      <c r="L20">
        <v>100000</v>
      </c>
      <c r="M20" t="str">
        <f>IF(H20&lt;=L20,"Y","Not Covered")</f>
        <v>Y</v>
      </c>
      <c r="N20" t="str">
        <f>CONCATENATE(B20,F20,D20,UPPER(LEFT(J20,3)),RIGHT(A20,3))</f>
        <v>GM12CMRBLA015</v>
      </c>
    </row>
    <row r="21" spans="1:14" x14ac:dyDescent="0.25">
      <c r="A21" t="s">
        <v>33</v>
      </c>
      <c r="B21" t="str">
        <f>LEFT(A21,2)</f>
        <v>FD</v>
      </c>
      <c r="C21" t="str">
        <f>VLOOKUP(B21,B$56:C$61,2)</f>
        <v>Ford</v>
      </c>
      <c r="D21" t="str">
        <f>MID(A21,5,3)</f>
        <v>FCS</v>
      </c>
      <c r="E21" t="str">
        <f>VLOOKUP(D21,D$56:E$66,2)</f>
        <v>Focus</v>
      </c>
      <c r="F21" t="str">
        <f>MID(A21,3,2)</f>
        <v>12</v>
      </c>
      <c r="G21">
        <f>IF(14-F21&lt;0,100-F21+14,14-F21)</f>
        <v>2</v>
      </c>
      <c r="H21" s="1">
        <v>19341.7</v>
      </c>
      <c r="I21" s="1">
        <f>H21/(G21+0.5)</f>
        <v>7736.68</v>
      </c>
      <c r="J21" t="s">
        <v>18</v>
      </c>
      <c r="K21" t="s">
        <v>34</v>
      </c>
      <c r="L21">
        <v>75000</v>
      </c>
      <c r="M21" t="str">
        <f>IF(H21&lt;=L21,"Y","Not Covered")</f>
        <v>Y</v>
      </c>
      <c r="N21" t="str">
        <f>CONCATENATE(B21,F21,D21,UPPER(LEFT(J21,3)),RIGHT(A21,3))</f>
        <v>FD12FCSWHI011</v>
      </c>
    </row>
    <row r="22" spans="1:14" x14ac:dyDescent="0.25">
      <c r="A22" t="s">
        <v>66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10</v>
      </c>
      <c r="G22">
        <f>IF(14-F22&lt;0,100-F22+14,14-F22)</f>
        <v>4</v>
      </c>
      <c r="H22" s="1">
        <v>33477.199999999997</v>
      </c>
      <c r="I22" s="1">
        <f>H22/(G22+0.5)</f>
        <v>7439.3777777777768</v>
      </c>
      <c r="J22" t="s">
        <v>15</v>
      </c>
      <c r="K22" t="s">
        <v>52</v>
      </c>
      <c r="L22">
        <v>75000</v>
      </c>
      <c r="M22" t="str">
        <f>IF(H22&lt;=L22,"Y","Not Covered")</f>
        <v>Y</v>
      </c>
      <c r="N22" t="str">
        <f>CONCATENATE(B22,F22,D22,UPPER(LEFT(J22,3)),RIGHT(A22,3))</f>
        <v>HO10CIVBLA033</v>
      </c>
    </row>
    <row r="23" spans="1:14" x14ac:dyDescent="0.25">
      <c r="A23" t="s">
        <v>72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VLOOKUP(D23,D$56:E$66,2)</f>
        <v>Odyssey</v>
      </c>
      <c r="F23" t="str">
        <f>MID(A23,3,2)</f>
        <v>14</v>
      </c>
      <c r="G23">
        <f>IF(14-F23&lt;0,100-F23+14,14-F23)</f>
        <v>0</v>
      </c>
      <c r="H23" s="1">
        <v>3708.1</v>
      </c>
      <c r="I23" s="1">
        <f>H23/(G23+0.5)</f>
        <v>7416.2</v>
      </c>
      <c r="J23" t="s">
        <v>15</v>
      </c>
      <c r="K23" t="s">
        <v>19</v>
      </c>
      <c r="L23">
        <v>100000</v>
      </c>
      <c r="M23" t="str">
        <f>IF(H23&lt;=L23,"Y","Not Covered")</f>
        <v>Y</v>
      </c>
      <c r="N23" t="str">
        <f>CONCATENATE(B23,F23,D23,UPPER(LEFT(J23,3)),RIGHT(A23,3))</f>
        <v>HO14ODYBLA041</v>
      </c>
    </row>
    <row r="24" spans="1:14" x14ac:dyDescent="0.25">
      <c r="A24" t="s">
        <v>44</v>
      </c>
      <c r="B24" t="str">
        <f>LEFT(A24,2)</f>
        <v>GM</v>
      </c>
      <c r="C24" t="str">
        <f>VLOOKUP(B24,B$56:C$61,2)</f>
        <v>General Motors</v>
      </c>
      <c r="D24" t="str">
        <f>MID(A24,5,3)</f>
        <v>SLV</v>
      </c>
      <c r="E24" t="str">
        <f>VLOOKUP(D24,D$56:E$66,2)</f>
        <v>Silverado</v>
      </c>
      <c r="F24" t="str">
        <f>MID(A24,3,2)</f>
        <v>10</v>
      </c>
      <c r="G24">
        <f>IF(14-F24&lt;0,100-F24+14,14-F24)</f>
        <v>4</v>
      </c>
      <c r="H24" s="1">
        <v>31144.400000000001</v>
      </c>
      <c r="I24" s="1">
        <f>H24/(G24+0.5)</f>
        <v>6920.9777777777781</v>
      </c>
      <c r="J24" t="s">
        <v>15</v>
      </c>
      <c r="K24" t="s">
        <v>45</v>
      </c>
      <c r="L24">
        <v>100000</v>
      </c>
      <c r="M24" t="str">
        <f>IF(H24&lt;=L24,"Y","Not Covered")</f>
        <v>Y</v>
      </c>
      <c r="N24" t="str">
        <f>CONCATENATE(B24,F24,D24,UPPER(LEFT(J24,3)),RIGHT(A24,3))</f>
        <v>GM10SLVBLA017</v>
      </c>
    </row>
    <row r="25" spans="1:14" x14ac:dyDescent="0.25">
      <c r="A25" t="s">
        <v>20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08</v>
      </c>
      <c r="G25">
        <f>IF(14-F25&lt;0,100-F25+14,14-F25)</f>
        <v>6</v>
      </c>
      <c r="H25" s="1">
        <v>44946.5</v>
      </c>
      <c r="I25" s="1">
        <f>H25/(G25+0.5)</f>
        <v>6914.8461538461543</v>
      </c>
      <c r="J25" t="s">
        <v>21</v>
      </c>
      <c r="K25" t="s">
        <v>22</v>
      </c>
      <c r="L25">
        <v>50000</v>
      </c>
      <c r="M25" t="str">
        <f>IF(H25&lt;=L25,"Y","Not Covered")</f>
        <v>Y</v>
      </c>
      <c r="N25" t="str">
        <f>CONCATENATE(B25,F25,D25,UPPER(LEFT(J25,3)),RIGHT(A25,3))</f>
        <v>FD08MTGGRE003</v>
      </c>
    </row>
    <row r="26" spans="1:14" x14ac:dyDescent="0.25">
      <c r="A26" t="s">
        <v>78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VLOOKUP(D26,D$56:E$66,2)</f>
        <v>Caravan</v>
      </c>
      <c r="F26" t="str">
        <f>MID(A26,3,2)</f>
        <v>04</v>
      </c>
      <c r="G26">
        <f>IF(14-F26&lt;0,100-F26+14,14-F26)</f>
        <v>10</v>
      </c>
      <c r="H26" s="1">
        <v>72527.199999999997</v>
      </c>
      <c r="I26" s="1">
        <f>H26/(G26+0.5)</f>
        <v>6907.3523809523804</v>
      </c>
      <c r="J26" t="s">
        <v>18</v>
      </c>
      <c r="K26" t="s">
        <v>41</v>
      </c>
      <c r="L26">
        <v>75000</v>
      </c>
      <c r="M26" t="str">
        <f>IF(H26&lt;=L26,"Y","Not Covered")</f>
        <v>Y</v>
      </c>
      <c r="N26" t="str">
        <f>CONCATENATE(B26,F26,D26,UPPER(LEFT(J26,3)),RIGHT(A26,3))</f>
        <v>CR04CARWHI047</v>
      </c>
    </row>
    <row r="27" spans="1:14" x14ac:dyDescent="0.25">
      <c r="A27" t="s">
        <v>70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07</v>
      </c>
      <c r="G27">
        <f>IF(14-F27&lt;0,100-F27+14,14-F27)</f>
        <v>7</v>
      </c>
      <c r="H27" s="1">
        <v>50854.1</v>
      </c>
      <c r="I27" s="1">
        <f>H27/(G27+0.5)</f>
        <v>6780.5466666666662</v>
      </c>
      <c r="J27" t="s">
        <v>15</v>
      </c>
      <c r="K27" t="s">
        <v>52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HO07ODYBLA038</v>
      </c>
    </row>
    <row r="28" spans="1:14" x14ac:dyDescent="0.25">
      <c r="A28" t="s">
        <v>71</v>
      </c>
      <c r="B28" t="str">
        <f>LEFT(A28,2)</f>
        <v>HO</v>
      </c>
      <c r="C28" t="str">
        <f>VLOOKUP(B28,B$56:C$61,2)</f>
        <v>Honda</v>
      </c>
      <c r="D28" t="str">
        <f>MID(A28,5,3)</f>
        <v>ODY</v>
      </c>
      <c r="E28" t="str">
        <f>VLOOKUP(D28,D$56:E$66,2)</f>
        <v>Odyssey</v>
      </c>
      <c r="F28" t="str">
        <f>MID(A28,3,2)</f>
        <v>08</v>
      </c>
      <c r="G28">
        <f>IF(14-F28&lt;0,100-F28+14,14-F28)</f>
        <v>6</v>
      </c>
      <c r="H28" s="1">
        <v>42504.6</v>
      </c>
      <c r="I28" s="1">
        <f>H28/(G28+0.5)</f>
        <v>6539.1692307692301</v>
      </c>
      <c r="J28" t="s">
        <v>18</v>
      </c>
      <c r="K28" t="s">
        <v>38</v>
      </c>
      <c r="L28">
        <v>100000</v>
      </c>
      <c r="M28" t="str">
        <f>IF(H28&lt;=L28,"Y","Not Covered")</f>
        <v>Y</v>
      </c>
      <c r="N28" t="str">
        <f>CONCATENATE(B28,F28,D28,UPPER(LEFT(J28,3)),RIGHT(A28,3))</f>
        <v>HO08ODYWHI039</v>
      </c>
    </row>
    <row r="29" spans="1:14" x14ac:dyDescent="0.25">
      <c r="A29" t="s">
        <v>28</v>
      </c>
      <c r="B29" t="str">
        <f>LEFT(A29,2)</f>
        <v>FD</v>
      </c>
      <c r="C29" t="str">
        <f>VLOOKUP(B29,B$56:C$61,2)</f>
        <v>Ford</v>
      </c>
      <c r="D29" t="str">
        <f>MID(A29,5,3)</f>
        <v>FCS</v>
      </c>
      <c r="E29" t="str">
        <f>VLOOKUP(D29,D$56:E$66,2)</f>
        <v>Focus</v>
      </c>
      <c r="F29" t="str">
        <f>MID(A29,3,2)</f>
        <v>09</v>
      </c>
      <c r="G29">
        <f>IF(14-F29&lt;0,100-F29+14,14-F29)</f>
        <v>5</v>
      </c>
      <c r="H29" s="1">
        <v>35137</v>
      </c>
      <c r="I29" s="1">
        <f>H29/(G29+0.5)</f>
        <v>6388.545454545455</v>
      </c>
      <c r="J29" t="s">
        <v>15</v>
      </c>
      <c r="K29" t="s">
        <v>29</v>
      </c>
      <c r="L29">
        <v>75000</v>
      </c>
      <c r="M29" t="str">
        <f>IF(H29&lt;=L29,"Y","Not Covered")</f>
        <v>Y</v>
      </c>
      <c r="N29" t="str">
        <f>CONCATENATE(B29,F29,D29,UPPER(LEFT(J29,3)),RIGHT(A29,3))</f>
        <v>FD09FCSBLA008</v>
      </c>
    </row>
    <row r="30" spans="1:14" x14ac:dyDescent="0.25">
      <c r="A30" t="s">
        <v>59</v>
      </c>
      <c r="B30" t="str">
        <f>LEFT(A30,2)</f>
        <v>TY</v>
      </c>
      <c r="C30" t="str">
        <f>VLOOKUP(B30,B$56:C$61,2)</f>
        <v>Toyota</v>
      </c>
      <c r="D30" t="str">
        <f>MID(A30,5,3)</f>
        <v>COR</v>
      </c>
      <c r="E30" t="str">
        <f>VLOOKUP(D30,D$56:E$66,2)</f>
        <v>Corola</v>
      </c>
      <c r="F30" t="str">
        <f>MID(A30,3,2)</f>
        <v>03</v>
      </c>
      <c r="G30">
        <f>IF(14-F30&lt;0,100-F30+14,14-F30)</f>
        <v>11</v>
      </c>
      <c r="H30" s="1">
        <v>73444.399999999994</v>
      </c>
      <c r="I30" s="1">
        <f>H30/(G30+0.5)</f>
        <v>6386.4695652173905</v>
      </c>
      <c r="J30" t="s">
        <v>15</v>
      </c>
      <c r="K30" t="s">
        <v>58</v>
      </c>
      <c r="L30">
        <v>100000</v>
      </c>
      <c r="M30" t="str">
        <f>IF(H30&lt;=L30,"Y","Not Covered")</f>
        <v>Y</v>
      </c>
      <c r="N30" t="str">
        <f>CONCATENATE(B30,F30,D30,UPPER(LEFT(J30,3)),RIGHT(A30,3))</f>
        <v>TY03CORBLA026</v>
      </c>
    </row>
    <row r="31" spans="1:14" x14ac:dyDescent="0.25">
      <c r="A31" t="s">
        <v>120</v>
      </c>
      <c r="B31" t="str">
        <f>LEFT(A31,2)</f>
        <v>HO</v>
      </c>
      <c r="C31" t="str">
        <f>VLOOKUP(B31,B$56:C$61,2)</f>
        <v>Honda</v>
      </c>
      <c r="D31" t="str">
        <f>MID(A31,5,3)</f>
        <v>ODY</v>
      </c>
      <c r="E31" t="str">
        <f>VLOOKUP(D31,D$56:E$66,2)</f>
        <v>Odyssey</v>
      </c>
      <c r="F31" t="str">
        <f>MID(A31,3,2)</f>
        <v>05</v>
      </c>
      <c r="G31">
        <f>IF(14-F31&lt;0,100-F31+14,14-F31)</f>
        <v>9</v>
      </c>
      <c r="H31" s="1">
        <v>60389.5</v>
      </c>
      <c r="I31" s="1">
        <f>H31/(G31+0.5)</f>
        <v>6356.7894736842109</v>
      </c>
      <c r="J31" t="s">
        <v>18</v>
      </c>
      <c r="K31" t="s">
        <v>29</v>
      </c>
      <c r="L31">
        <v>100000</v>
      </c>
      <c r="M31" t="str">
        <f>IF(H31&lt;=L31,"Y","Not Covered")</f>
        <v>Y</v>
      </c>
      <c r="N31" t="str">
        <f>CONCATENATE(B31,F31,D31,UPPER(LEFT(J31,3)),RIGHT(A31,3))</f>
        <v>HO05ODYWHI037</v>
      </c>
    </row>
    <row r="32" spans="1:14" x14ac:dyDescent="0.25">
      <c r="A32" t="s">
        <v>49</v>
      </c>
      <c r="B32" t="str">
        <f>LEFT(A32,2)</f>
        <v>TY</v>
      </c>
      <c r="C32" t="str">
        <f>VLOOKUP(B32,B$56:C$61,2)</f>
        <v>Toyota</v>
      </c>
      <c r="D32" t="str">
        <f>MID(A32,5,3)</f>
        <v>CAM</v>
      </c>
      <c r="E32" t="str">
        <f>VLOOKUP(D32,D$56:E$66,2)</f>
        <v>Camrey</v>
      </c>
      <c r="F32" t="str">
        <f>MID(A32,3,2)</f>
        <v>96</v>
      </c>
      <c r="G32">
        <f>IF(14-F32&lt;0,100-F32+14,14-F32)</f>
        <v>18</v>
      </c>
      <c r="H32" s="1">
        <v>114660.6</v>
      </c>
      <c r="I32" s="1">
        <f>H32/(G32+0.5)</f>
        <v>6197.8702702702703</v>
      </c>
      <c r="J32" t="s">
        <v>21</v>
      </c>
      <c r="K32" t="s">
        <v>50</v>
      </c>
      <c r="L32">
        <v>100000</v>
      </c>
      <c r="M32" t="str">
        <f>IF(H32&lt;=L32,"Y","Not Covered")</f>
        <v>Not Covered</v>
      </c>
      <c r="N32" t="str">
        <f>CONCATENATE(B32,F32,D32,UPPER(LEFT(J32,3)),RIGHT(A32,3))</f>
        <v>TY96CAMGRE020</v>
      </c>
    </row>
    <row r="33" spans="1:14" x14ac:dyDescent="0.25">
      <c r="A33" t="s">
        <v>73</v>
      </c>
      <c r="B33" t="str">
        <f>LEFT(A33,2)</f>
        <v>CR</v>
      </c>
      <c r="C33" t="str">
        <f>VLOOKUP(B33,B$56:C$61,2)</f>
        <v>Chrysler</v>
      </c>
      <c r="D33" t="str">
        <f>MID(A33,5,3)</f>
        <v>PTC</v>
      </c>
      <c r="E33" t="str">
        <f>VLOOKUP(D33,D$56:E$66,2)</f>
        <v>PT Cruiser</v>
      </c>
      <c r="F33" t="str">
        <f>MID(A33,3,2)</f>
        <v>04</v>
      </c>
      <c r="G33">
        <f>IF(14-F33&lt;0,100-F33+14,14-F33)</f>
        <v>10</v>
      </c>
      <c r="H33" s="1">
        <v>64542</v>
      </c>
      <c r="I33" s="1">
        <f>H33/(G33+0.5)</f>
        <v>6146.8571428571431</v>
      </c>
      <c r="J33" t="s">
        <v>48</v>
      </c>
      <c r="K33" t="s">
        <v>16</v>
      </c>
      <c r="L33">
        <v>75000</v>
      </c>
      <c r="M33" t="str">
        <f>IF(H33&lt;=L33,"Y","Not Covered")</f>
        <v>Y</v>
      </c>
      <c r="N33" t="str">
        <f>CONCATENATE(B33,F33,D33,UPPER(LEFT(J33,3)),RIGHT(A33,3))</f>
        <v>CR04PTCBLU042</v>
      </c>
    </row>
    <row r="34" spans="1:14" x14ac:dyDescent="0.25">
      <c r="A34" t="s">
        <v>27</v>
      </c>
      <c r="B34" t="str">
        <f>LEFT(A34,2)</f>
        <v>FD</v>
      </c>
      <c r="C34" t="str">
        <f>VLOOKUP(B34,B$56:C$61,2)</f>
        <v>Ford</v>
      </c>
      <c r="D34" t="str">
        <f>MID(A34,5,3)</f>
        <v>FCS</v>
      </c>
      <c r="E34" t="str">
        <f>VLOOKUP(D34,D$56:E$66,2)</f>
        <v>Focus</v>
      </c>
      <c r="F34" t="str">
        <f>MID(A34,3,2)</f>
        <v>06</v>
      </c>
      <c r="G34">
        <f>IF(14-F34&lt;0,100-F34+14,14-F34)</f>
        <v>8</v>
      </c>
      <c r="H34" s="1">
        <v>52229.5</v>
      </c>
      <c r="I34" s="1">
        <f>H34/(G34+0.5)</f>
        <v>6144.6470588235297</v>
      </c>
      <c r="J34" t="s">
        <v>21</v>
      </c>
      <c r="K34" t="s">
        <v>22</v>
      </c>
      <c r="L34">
        <v>75000</v>
      </c>
      <c r="M34" t="str">
        <f>IF(H34&lt;=L34,"Y","Not Covered")</f>
        <v>Y</v>
      </c>
      <c r="N34" t="str">
        <f>CONCATENATE(B34,F34,D34,UPPER(LEFT(J34,3)),RIGHT(A34,3))</f>
        <v>FD06FCSGRE007</v>
      </c>
    </row>
    <row r="35" spans="1:14" x14ac:dyDescent="0.25">
      <c r="A35" t="s">
        <v>53</v>
      </c>
      <c r="B35" t="str">
        <f>LEFT(A35,2)</f>
        <v>TY</v>
      </c>
      <c r="C35" t="str">
        <f>VLOOKUP(B35,B$56:C$61,2)</f>
        <v>Toyota</v>
      </c>
      <c r="D35" t="str">
        <f>MID(A35,5,3)</f>
        <v>CAM</v>
      </c>
      <c r="E35" t="str">
        <f>VLOOKUP(D35,D$56:E$66,2)</f>
        <v>Camrey</v>
      </c>
      <c r="F35" t="str">
        <f>MID(A35,3,2)</f>
        <v>00</v>
      </c>
      <c r="G35">
        <f>IF(14-F35&lt;0,100-F35+14,14-F35)</f>
        <v>14</v>
      </c>
      <c r="H35" s="1">
        <v>85928</v>
      </c>
      <c r="I35" s="1">
        <f>H35/(G35+0.5)</f>
        <v>5926.0689655172409</v>
      </c>
      <c r="J35" t="s">
        <v>21</v>
      </c>
      <c r="K35" t="s">
        <v>26</v>
      </c>
      <c r="L35">
        <v>100000</v>
      </c>
      <c r="M35" t="str">
        <f>IF(H35&lt;=L35,"Y","Not Covered")</f>
        <v>Y</v>
      </c>
      <c r="N35" t="str">
        <f>CONCATENATE(B35,F35,D35,UPPER(LEFT(J35,3)),RIGHT(A35,3))</f>
        <v>TY00CAMGRE022</v>
      </c>
    </row>
    <row r="36" spans="1:14" x14ac:dyDescent="0.25">
      <c r="A36" t="s">
        <v>23</v>
      </c>
      <c r="B36" t="str">
        <f>LEFT(A36,2)</f>
        <v>FD</v>
      </c>
      <c r="C36" t="str">
        <f>VLOOKUP(B36,B$56:C$61,2)</f>
        <v>Ford</v>
      </c>
      <c r="D36" t="str">
        <f>MID(A36,5,3)</f>
        <v>MTG</v>
      </c>
      <c r="E36" t="str">
        <f>VLOOKUP(D36,D$56:E$66,2)</f>
        <v>Mustang</v>
      </c>
      <c r="F36" t="str">
        <f>MID(A36,3,2)</f>
        <v>08</v>
      </c>
      <c r="G36">
        <f>IF(14-F36&lt;0,100-F36+14,14-F36)</f>
        <v>6</v>
      </c>
      <c r="H36" s="1">
        <v>37558.800000000003</v>
      </c>
      <c r="I36" s="1">
        <f>H36/(G36+0.5)</f>
        <v>5778.2769230769236</v>
      </c>
      <c r="J36" t="s">
        <v>15</v>
      </c>
      <c r="K36" t="s">
        <v>24</v>
      </c>
      <c r="L36">
        <v>50000</v>
      </c>
      <c r="M36" t="str">
        <f>IF(H36&lt;=L36,"Y","Not Covered")</f>
        <v>Y</v>
      </c>
      <c r="N36" t="str">
        <f>CONCATENATE(B36,F36,D36,UPPER(LEFT(J36,3)),RIGHT(A36,3))</f>
        <v>FD08MTGBLA004</v>
      </c>
    </row>
    <row r="37" spans="1:14" x14ac:dyDescent="0.25">
      <c r="A37" t="s">
        <v>51</v>
      </c>
      <c r="B37" t="str">
        <f>LEFT(A37,2)</f>
        <v>TY</v>
      </c>
      <c r="C37" t="str">
        <f>VLOOKUP(B37,B$56:C$61,2)</f>
        <v>Toyota</v>
      </c>
      <c r="D37" t="str">
        <f>MID(A37,5,3)</f>
        <v>CAM</v>
      </c>
      <c r="E37" t="str">
        <f>VLOOKUP(D37,D$56:E$66,2)</f>
        <v>Camrey</v>
      </c>
      <c r="F37" t="str">
        <f>MID(A37,3,2)</f>
        <v>98</v>
      </c>
      <c r="G37">
        <f>IF(14-F37&lt;0,100-F37+14,14-F37)</f>
        <v>16</v>
      </c>
      <c r="H37" s="1">
        <v>93382.6</v>
      </c>
      <c r="I37" s="1">
        <f>H37/(G37+0.5)</f>
        <v>5659.5515151515156</v>
      </c>
      <c r="J37" t="s">
        <v>15</v>
      </c>
      <c r="K37" t="s">
        <v>52</v>
      </c>
      <c r="L37">
        <v>100000</v>
      </c>
      <c r="M37" t="str">
        <f>IF(H37&lt;=L37,"Y","Not Covered")</f>
        <v>Y</v>
      </c>
      <c r="N37" t="str">
        <f>CONCATENATE(B37,F37,D37,UPPER(LEFT(J37,3)),RIGHT(A37,3))</f>
        <v>TY98CAMBLA021</v>
      </c>
    </row>
    <row r="38" spans="1:14" x14ac:dyDescent="0.25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07</v>
      </c>
      <c r="G38">
        <f>IF(14-F38&lt;0,100-F38+14,14-F38)</f>
        <v>7</v>
      </c>
      <c r="H38" s="1">
        <v>42074.2</v>
      </c>
      <c r="I38" s="1">
        <f>H38/(G38+0.5)</f>
        <v>5609.8933333333325</v>
      </c>
      <c r="J38" t="s">
        <v>21</v>
      </c>
      <c r="K38" t="s">
        <v>58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CR07PTCGRE043</v>
      </c>
    </row>
    <row r="39" spans="1:14" x14ac:dyDescent="0.25">
      <c r="A39" t="s">
        <v>25</v>
      </c>
      <c r="B39" t="str">
        <f>LEFT(A39,2)</f>
        <v>FD</v>
      </c>
      <c r="C39" t="str">
        <f>VLOOKUP(B39,B$56:C$61,2)</f>
        <v>Ford</v>
      </c>
      <c r="D39" t="str">
        <f>MID(A39,5,3)</f>
        <v>MTG</v>
      </c>
      <c r="E39" t="str">
        <f>VLOOKUP(D39,D$56:E$66,2)</f>
        <v>Mustang</v>
      </c>
      <c r="F39" t="str">
        <f>MID(A39,3,2)</f>
        <v>08</v>
      </c>
      <c r="G39">
        <f>IF(14-F39&lt;0,100-F39+14,14-F39)</f>
        <v>6</v>
      </c>
      <c r="H39" s="1">
        <v>36438.5</v>
      </c>
      <c r="I39" s="1">
        <f>H39/(G39+0.5)</f>
        <v>5605.9230769230771</v>
      </c>
      <c r="J39" t="s">
        <v>18</v>
      </c>
      <c r="K39" t="s">
        <v>16</v>
      </c>
      <c r="L39">
        <v>50000</v>
      </c>
      <c r="M39" t="str">
        <f>IF(H39&lt;=L39,"Y","Not Covered")</f>
        <v>Y</v>
      </c>
      <c r="N39" t="str">
        <f>CONCATENATE(B39,F39,D39,UPPER(LEFT(J39,3)),RIGHT(A39,3))</f>
        <v>FD08MTGWHI005</v>
      </c>
    </row>
    <row r="40" spans="1:14" x14ac:dyDescent="0.25">
      <c r="A40" t="s">
        <v>47</v>
      </c>
      <c r="B40" t="str">
        <f>LEFT(A40,2)</f>
        <v>GM</v>
      </c>
      <c r="C40" t="str">
        <f>VLOOKUP(B40,B$56:C$61,2)</f>
        <v>General Motors</v>
      </c>
      <c r="D40" t="str">
        <f>MID(A40,5,3)</f>
        <v>SLV</v>
      </c>
      <c r="E40" t="str">
        <f>VLOOKUP(D40,D$56:E$66,2)</f>
        <v>Silverado</v>
      </c>
      <c r="F40" t="str">
        <f>MID(A40,3,2)</f>
        <v>00</v>
      </c>
      <c r="G40">
        <f>IF(14-F40&lt;0,100-F40+14,14-F40)</f>
        <v>14</v>
      </c>
      <c r="H40" s="1">
        <v>80685.8</v>
      </c>
      <c r="I40" s="1">
        <f>H40/(G40+0.5)</f>
        <v>5564.5379310344833</v>
      </c>
      <c r="J40" t="s">
        <v>48</v>
      </c>
      <c r="K40" t="s">
        <v>36</v>
      </c>
      <c r="L40">
        <v>100000</v>
      </c>
      <c r="M40" t="str">
        <f>IF(H40&lt;=L40,"Y","Not Covered")</f>
        <v>Y</v>
      </c>
      <c r="N40" t="str">
        <f>CONCATENATE(B40,F40,D40,UPPER(LEFT(J40,3)),RIGHT(A40,3))</f>
        <v>GM00SLVBLU019</v>
      </c>
    </row>
    <row r="41" spans="1:14" x14ac:dyDescent="0.25">
      <c r="A41" t="s">
        <v>121</v>
      </c>
      <c r="B41" t="str">
        <f>LEFT(A41,2)</f>
        <v>FD</v>
      </c>
      <c r="C41" t="str">
        <f>VLOOKUP(B41,B$56:C$61,2)</f>
        <v>Ford</v>
      </c>
      <c r="D41" t="str">
        <f>MID(A41,5,3)</f>
        <v>FCS</v>
      </c>
      <c r="E41" t="str">
        <f>VLOOKUP(D41,D$56:E$66,2)</f>
        <v>Focus</v>
      </c>
      <c r="F41" t="str">
        <f>MID(A41,3,2)</f>
        <v>06</v>
      </c>
      <c r="G41">
        <f>IF(14-F41&lt;0,100-F41+14,14-F41)</f>
        <v>8</v>
      </c>
      <c r="H41" s="1">
        <v>46311.4</v>
      </c>
      <c r="I41" s="1">
        <f>H41/(G41+0.5)</f>
        <v>5448.4000000000005</v>
      </c>
      <c r="J41" t="s">
        <v>21</v>
      </c>
      <c r="K41" t="s">
        <v>26</v>
      </c>
      <c r="L41">
        <v>75000</v>
      </c>
      <c r="M41" t="str">
        <f>IF(H41&lt;=L41,"Y","Not Covered")</f>
        <v>Y</v>
      </c>
      <c r="N41" t="str">
        <f>CONCATENATE(B41,F41,D41,UPPER(LEFT(J41,3)),RIGHT(A41,3))</f>
        <v>FD06FCSGRE006</v>
      </c>
    </row>
    <row r="42" spans="1:14" x14ac:dyDescent="0.25">
      <c r="A42" t="s">
        <v>54</v>
      </c>
      <c r="B42" t="str">
        <f>LEFT(A42,2)</f>
        <v>TY</v>
      </c>
      <c r="C42" t="str">
        <f>VLOOKUP(B42,B$56:C$61,2)</f>
        <v>Toyota</v>
      </c>
      <c r="D42" t="str">
        <f>MID(A42,5,3)</f>
        <v>CAM</v>
      </c>
      <c r="E42" t="str">
        <f>VLOOKUP(D42,D$56:E$66,2)</f>
        <v>Camrey</v>
      </c>
      <c r="F42" t="str">
        <f>MID(A42,3,2)</f>
        <v>02</v>
      </c>
      <c r="G42">
        <f>IF(14-F42&lt;0,100-F42+14,14-F42)</f>
        <v>12</v>
      </c>
      <c r="H42" s="1">
        <v>67829.100000000006</v>
      </c>
      <c r="I42" s="1">
        <f>H42/(G42+0.5)</f>
        <v>5426.3280000000004</v>
      </c>
      <c r="J42" t="s">
        <v>15</v>
      </c>
      <c r="K42" t="s">
        <v>16</v>
      </c>
      <c r="L42">
        <v>100000</v>
      </c>
      <c r="M42" t="str">
        <f>IF(H42&lt;=L42,"Y","Not Covered")</f>
        <v>Y</v>
      </c>
      <c r="N42" t="str">
        <f>CONCATENATE(B42,F42,D42,UPPER(LEFT(J42,3)),RIGHT(A42,3))</f>
        <v>TY02CAMBLA023</v>
      </c>
    </row>
    <row r="43" spans="1:14" x14ac:dyDescent="0.25">
      <c r="A43" t="s">
        <v>77</v>
      </c>
      <c r="B43" t="str">
        <f>LEFT(A43,2)</f>
        <v>CR</v>
      </c>
      <c r="C43" t="str">
        <f>VLOOKUP(B43,B$56:C$61,2)</f>
        <v>Chrysler</v>
      </c>
      <c r="D43" t="str">
        <f>MID(A43,5,3)</f>
        <v>CAR</v>
      </c>
      <c r="E43" t="str">
        <f>VLOOKUP(D43,D$56:E$66,2)</f>
        <v>Caravan</v>
      </c>
      <c r="F43" t="str">
        <f>MID(A43,3,2)</f>
        <v>00</v>
      </c>
      <c r="G43">
        <f>IF(14-F43&lt;0,100-F43+14,14-F43)</f>
        <v>14</v>
      </c>
      <c r="H43" s="1">
        <v>77243.100000000006</v>
      </c>
      <c r="I43" s="1">
        <f>H43/(G43+0.5)</f>
        <v>5327.1103448275862</v>
      </c>
      <c r="J43" t="s">
        <v>15</v>
      </c>
      <c r="K43" t="s">
        <v>24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CR00CARBLA046</v>
      </c>
    </row>
    <row r="44" spans="1:14" x14ac:dyDescent="0.25">
      <c r="A44" t="s">
        <v>63</v>
      </c>
      <c r="B44" t="str">
        <f>LEFT(A44,2)</f>
        <v>HO</v>
      </c>
      <c r="C44" t="str">
        <f>VLOOKUP(B44,B$56:C$61,2)</f>
        <v>Honda</v>
      </c>
      <c r="D44" t="str">
        <f>MID(A44,5,3)</f>
        <v>CIV</v>
      </c>
      <c r="E44" t="str">
        <f>VLOOKUP(D44,D$56:E$66,2)</f>
        <v>Civic</v>
      </c>
      <c r="F44" t="str">
        <f>MID(A44,3,2)</f>
        <v>99</v>
      </c>
      <c r="G44">
        <f>IF(14-F44&lt;0,100-F44+14,14-F44)</f>
        <v>15</v>
      </c>
      <c r="H44" s="1">
        <v>82374</v>
      </c>
      <c r="I44" s="1">
        <f>H44/(G44+0.5)</f>
        <v>5314.4516129032254</v>
      </c>
      <c r="J44" t="s">
        <v>18</v>
      </c>
      <c r="K44" t="s">
        <v>38</v>
      </c>
      <c r="L44">
        <v>75000</v>
      </c>
      <c r="M44" t="str">
        <f>IF(H44&lt;=L44,"Y","Not Covered")</f>
        <v>Not Covered</v>
      </c>
      <c r="N44" t="str">
        <f>CONCATENATE(B44,F44,D44,UPPER(LEFT(J44,3)),RIGHT(A44,3))</f>
        <v>HO99CIVWHI030</v>
      </c>
    </row>
    <row r="45" spans="1:14" x14ac:dyDescent="0.25">
      <c r="A45" t="s">
        <v>17</v>
      </c>
      <c r="B45" t="str">
        <f>LEFT(A45,2)</f>
        <v>FD</v>
      </c>
      <c r="C45" t="str">
        <f>VLOOKUP(B45,B$56:C$61,2)</f>
        <v>Ford</v>
      </c>
      <c r="D45" t="str">
        <f>MID(A45,5,3)</f>
        <v>MTG</v>
      </c>
      <c r="E45" t="str">
        <f>VLOOKUP(D45,D$56:E$66,2)</f>
        <v>Mustang</v>
      </c>
      <c r="F45" t="str">
        <f>MID(A45,3,2)</f>
        <v>06</v>
      </c>
      <c r="G45">
        <f>IF(14-F45&lt;0,100-F45+14,14-F45)</f>
        <v>8</v>
      </c>
      <c r="H45" s="1">
        <v>44974.8</v>
      </c>
      <c r="I45" s="1">
        <f>H45/(G45+0.5)</f>
        <v>5291.1529411764714</v>
      </c>
      <c r="J45" t="s">
        <v>18</v>
      </c>
      <c r="K45" t="s">
        <v>19</v>
      </c>
      <c r="L45">
        <v>50000</v>
      </c>
      <c r="M45" t="str">
        <f>IF(H45&lt;=L45,"Y","Not Covered")</f>
        <v>Y</v>
      </c>
      <c r="N45" t="str">
        <f>CONCATENATE(B45,F45,D45,UPPER(LEFT(J45,3)),RIGHT(A45,3))</f>
        <v>FD06MTGWHI002</v>
      </c>
    </row>
    <row r="46" spans="1:14" x14ac:dyDescent="0.25">
      <c r="A46" t="s">
        <v>64</v>
      </c>
      <c r="B46" t="str">
        <f>LEFT(A46,2)</f>
        <v>HO</v>
      </c>
      <c r="C46" t="str">
        <f>VLOOKUP(B46,B$56:C$61,2)</f>
        <v>Honda</v>
      </c>
      <c r="D46" t="str">
        <f>MID(A46,5,3)</f>
        <v>CIV</v>
      </c>
      <c r="E46" t="str">
        <f>VLOOKUP(D46,D$56:E$66,2)</f>
        <v>Civic</v>
      </c>
      <c r="F46" t="str">
        <f>MID(A46,3,2)</f>
        <v>01</v>
      </c>
      <c r="G46">
        <f>IF(14-F46&lt;0,100-F46+14,14-F46)</f>
        <v>13</v>
      </c>
      <c r="H46" s="1">
        <v>69891.899999999994</v>
      </c>
      <c r="I46" s="1">
        <f>H46/(G46+0.5)</f>
        <v>5177.177777777777</v>
      </c>
      <c r="J46" t="s">
        <v>48</v>
      </c>
      <c r="K46" t="s">
        <v>24</v>
      </c>
      <c r="L46">
        <v>75000</v>
      </c>
      <c r="M46" t="str">
        <f>IF(H46&lt;=L46,"Y","Not Covered")</f>
        <v>Y</v>
      </c>
      <c r="N46" t="str">
        <f>CONCATENATE(B46,F46,D46,UPPER(LEFT(J46,3)),RIGHT(A46,3))</f>
        <v>HO01CIVBLU031</v>
      </c>
    </row>
    <row r="47" spans="1:14" x14ac:dyDescent="0.25">
      <c r="A47" t="s">
        <v>119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09</v>
      </c>
      <c r="G47">
        <f>IF(14-F47&lt;0,100-F47+14,14-F47)</f>
        <v>5</v>
      </c>
      <c r="H47" s="1">
        <v>28464.799999999999</v>
      </c>
      <c r="I47" s="1">
        <f>H47/(G47+0.5)</f>
        <v>5175.4181818181814</v>
      </c>
      <c r="J47" t="s">
        <v>18</v>
      </c>
      <c r="K47" t="s">
        <v>39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GM09CMRWHI014</v>
      </c>
    </row>
    <row r="48" spans="1:14" x14ac:dyDescent="0.25">
      <c r="A48" t="s">
        <v>56</v>
      </c>
      <c r="B48" t="str">
        <f>LEFT(A48,2)</f>
        <v>TY</v>
      </c>
      <c r="C48" t="str">
        <f>VLOOKUP(B48,B$56:C$61,2)</f>
        <v>Toyota</v>
      </c>
      <c r="D48" t="str">
        <f>MID(A48,5,3)</f>
        <v>COR</v>
      </c>
      <c r="E48" t="str">
        <f>VLOOKUP(D48,D$56:E$66,2)</f>
        <v>Corola</v>
      </c>
      <c r="F48" t="str">
        <f>MID(A48,3,2)</f>
        <v>02</v>
      </c>
      <c r="G48">
        <f>IF(14-F48&lt;0,100-F48+14,14-F48)</f>
        <v>12</v>
      </c>
      <c r="H48" s="1">
        <v>64467.4</v>
      </c>
      <c r="I48" s="1">
        <f>H48/(G48+0.5)</f>
        <v>5157.3919999999998</v>
      </c>
      <c r="J48" t="s">
        <v>57</v>
      </c>
      <c r="K48" t="s">
        <v>58</v>
      </c>
      <c r="L48">
        <v>100000</v>
      </c>
      <c r="M48" t="str">
        <f>IF(H48&lt;=L48,"Y","Not Covered")</f>
        <v>Y</v>
      </c>
      <c r="N48" t="str">
        <f>CONCATENATE(B48,F48,D48,UPPER(LEFT(J48,3)),RIGHT(A48,3))</f>
        <v>TY02CORRED025</v>
      </c>
    </row>
    <row r="49" spans="1:14" x14ac:dyDescent="0.25">
      <c r="A49" t="s">
        <v>76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99</v>
      </c>
      <c r="G49">
        <f>IF(14-F49&lt;0,100-F49+14,14-F49)</f>
        <v>15</v>
      </c>
      <c r="H49" s="1">
        <v>79420.600000000006</v>
      </c>
      <c r="I49" s="1">
        <f>H49/(G49+0.5)</f>
        <v>5123.9096774193549</v>
      </c>
      <c r="J49" t="s">
        <v>21</v>
      </c>
      <c r="K49" t="s">
        <v>45</v>
      </c>
      <c r="L49">
        <v>75000</v>
      </c>
      <c r="M49" t="str">
        <f>IF(H49&lt;=L49,"Y","Not Covered")</f>
        <v>Not Covered</v>
      </c>
      <c r="N49" t="str">
        <f>CONCATENATE(B49,F49,D49,UPPER(LEFT(J49,3)),RIGHT(A49,3))</f>
        <v>CR99CARGRE045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1">
        <v>83162.7</v>
      </c>
      <c r="I50" s="1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1">
        <v>52699.4</v>
      </c>
      <c r="I51" s="1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1">
        <v>22573</v>
      </c>
      <c r="I52" s="1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1">
        <v>40326.800000000003</v>
      </c>
      <c r="I53" s="1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89</v>
      </c>
      <c r="C57" t="s">
        <v>95</v>
      </c>
      <c r="D57" t="s">
        <v>101</v>
      </c>
      <c r="E57" t="s">
        <v>112</v>
      </c>
    </row>
    <row r="58" spans="1:14" x14ac:dyDescent="0.25">
      <c r="B58" t="s">
        <v>88</v>
      </c>
      <c r="C58" t="s">
        <v>94</v>
      </c>
      <c r="D58" t="s">
        <v>102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Lim</dc:creator>
  <cp:lastModifiedBy>Vince Lim</cp:lastModifiedBy>
  <dcterms:created xsi:type="dcterms:W3CDTF">2025-03-31T03:16:37Z</dcterms:created>
  <dcterms:modified xsi:type="dcterms:W3CDTF">2025-03-31T04:13:36Z</dcterms:modified>
</cp:coreProperties>
</file>